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4D730B-2AC3-4476-8C08-8AC8BEB3C2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O631" i="2"/>
  <c r="BM631" i="2"/>
  <c r="Y631" i="2"/>
  <c r="BN631" i="2" s="1"/>
  <c r="BO630" i="2"/>
  <c r="BM630" i="2"/>
  <c r="Y630" i="2"/>
  <c r="BP630" i="2" s="1"/>
  <c r="BO629" i="2"/>
  <c r="BM629" i="2"/>
  <c r="Y629" i="2"/>
  <c r="BO628" i="2"/>
  <c r="BM628" i="2"/>
  <c r="Y628" i="2"/>
  <c r="BP628" i="2" s="1"/>
  <c r="BO627" i="2"/>
  <c r="BM627" i="2"/>
  <c r="Y627" i="2"/>
  <c r="BP627" i="2" s="1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P608" i="2" s="1"/>
  <c r="X606" i="2"/>
  <c r="X605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Y591" i="2"/>
  <c r="Z591" i="2" s="1"/>
  <c r="P591" i="2"/>
  <c r="X589" i="2"/>
  <c r="X588" i="2"/>
  <c r="BO587" i="2"/>
  <c r="BM587" i="2"/>
  <c r="Y587" i="2"/>
  <c r="P587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O577" i="2"/>
  <c r="BM577" i="2"/>
  <c r="Y577" i="2"/>
  <c r="BP577" i="2" s="1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P573" i="2" s="1"/>
  <c r="P573" i="2"/>
  <c r="X571" i="2"/>
  <c r="X570" i="2"/>
  <c r="BO569" i="2"/>
  <c r="BM569" i="2"/>
  <c r="Y569" i="2"/>
  <c r="BN569" i="2" s="1"/>
  <c r="BO568" i="2"/>
  <c r="BM568" i="2"/>
  <c r="Y568" i="2"/>
  <c r="BP568" i="2" s="1"/>
  <c r="P568" i="2"/>
  <c r="BO567" i="2"/>
  <c r="BM567" i="2"/>
  <c r="Y567" i="2"/>
  <c r="BP567" i="2" s="1"/>
  <c r="P567" i="2"/>
  <c r="X565" i="2"/>
  <c r="X564" i="2"/>
  <c r="BO563" i="2"/>
  <c r="BM563" i="2"/>
  <c r="Y563" i="2"/>
  <c r="P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BP554" i="2" s="1"/>
  <c r="P554" i="2"/>
  <c r="BO553" i="2"/>
  <c r="BM553" i="2"/>
  <c r="Y553" i="2"/>
  <c r="Z553" i="2" s="1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M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BP492" i="2" s="1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3" i="2"/>
  <c r="X482" i="2"/>
  <c r="BO481" i="2"/>
  <c r="BM481" i="2"/>
  <c r="Z481" i="2"/>
  <c r="Z482" i="2" s="1"/>
  <c r="Y481" i="2"/>
  <c r="BN481" i="2" s="1"/>
  <c r="P481" i="2"/>
  <c r="X477" i="2"/>
  <c r="Y476" i="2"/>
  <c r="X476" i="2"/>
  <c r="BP475" i="2"/>
  <c r="BO475" i="2"/>
  <c r="BM475" i="2"/>
  <c r="Y475" i="2"/>
  <c r="P475" i="2"/>
  <c r="BO474" i="2"/>
  <c r="BM474" i="2"/>
  <c r="Y474" i="2"/>
  <c r="Z474" i="2" s="1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P454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BO389" i="2"/>
  <c r="BM389" i="2"/>
  <c r="Y389" i="2"/>
  <c r="Z389" i="2" s="1"/>
  <c r="BO388" i="2"/>
  <c r="BM388" i="2"/>
  <c r="Y388" i="2"/>
  <c r="BP388" i="2" s="1"/>
  <c r="X386" i="2"/>
  <c r="X385" i="2"/>
  <c r="BO384" i="2"/>
  <c r="BM384" i="2"/>
  <c r="Y384" i="2"/>
  <c r="BN384" i="2" s="1"/>
  <c r="P384" i="2"/>
  <c r="BO383" i="2"/>
  <c r="BM383" i="2"/>
  <c r="Y383" i="2"/>
  <c r="P383" i="2"/>
  <c r="BO382" i="2"/>
  <c r="BM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Y304" i="2" s="1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M282" i="2"/>
  <c r="Y282" i="2"/>
  <c r="BP282" i="2" s="1"/>
  <c r="P282" i="2"/>
  <c r="BO281" i="2"/>
  <c r="BM281" i="2"/>
  <c r="Y281" i="2"/>
  <c r="BN281" i="2" s="1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N243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N218" i="2" s="1"/>
  <c r="P218" i="2"/>
  <c r="X216" i="2"/>
  <c r="X215" i="2"/>
  <c r="BO214" i="2"/>
  <c r="BM214" i="2"/>
  <c r="Y214" i="2"/>
  <c r="BN214" i="2" s="1"/>
  <c r="P214" i="2"/>
  <c r="BO213" i="2"/>
  <c r="BM213" i="2"/>
  <c r="Z213" i="2"/>
  <c r="Y213" i="2"/>
  <c r="P213" i="2"/>
  <c r="X211" i="2"/>
  <c r="X210" i="2"/>
  <c r="BO209" i="2"/>
  <c r="BM209" i="2"/>
  <c r="Y209" i="2"/>
  <c r="BN209" i="2" s="1"/>
  <c r="P209" i="2"/>
  <c r="BO208" i="2"/>
  <c r="BM208" i="2"/>
  <c r="Y208" i="2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Y145" i="2"/>
  <c r="BN145" i="2" s="1"/>
  <c r="P145" i="2"/>
  <c r="BO144" i="2"/>
  <c r="BM144" i="2"/>
  <c r="Y144" i="2"/>
  <c r="P144" i="2"/>
  <c r="BO143" i="2"/>
  <c r="BM143" i="2"/>
  <c r="Z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BN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670" i="2" s="1"/>
  <c r="P22" i="2"/>
  <c r="H10" i="2"/>
  <c r="A9" i="2"/>
  <c r="H9" i="2" s="1"/>
  <c r="D7" i="2"/>
  <c r="Q6" i="2"/>
  <c r="P2" i="2"/>
  <c r="BP266" i="2" l="1"/>
  <c r="Z268" i="2"/>
  <c r="BN268" i="2"/>
  <c r="Z281" i="2"/>
  <c r="Z282" i="2"/>
  <c r="BN282" i="2"/>
  <c r="Z82" i="2"/>
  <c r="Z127" i="2"/>
  <c r="Z237" i="2"/>
  <c r="BN237" i="2"/>
  <c r="Z247" i="2"/>
  <c r="BN247" i="2"/>
  <c r="Z390" i="2"/>
  <c r="BN390" i="2"/>
  <c r="BN32" i="2"/>
  <c r="BP63" i="2"/>
  <c r="BP115" i="2"/>
  <c r="BN26" i="2"/>
  <c r="Z63" i="2"/>
  <c r="BN67" i="2"/>
  <c r="Z85" i="2"/>
  <c r="BN85" i="2"/>
  <c r="Z115" i="2"/>
  <c r="BP127" i="2"/>
  <c r="Z223" i="2"/>
  <c r="BN223" i="2"/>
  <c r="Z258" i="2"/>
  <c r="BN258" i="2"/>
  <c r="Z301" i="2"/>
  <c r="Z450" i="2"/>
  <c r="BN450" i="2"/>
  <c r="Z489" i="2"/>
  <c r="BN489" i="2"/>
  <c r="Z496" i="2"/>
  <c r="BN496" i="2"/>
  <c r="Z499" i="2"/>
  <c r="Z577" i="2"/>
  <c r="BN577" i="2"/>
  <c r="Z608" i="2"/>
  <c r="BN608" i="2"/>
  <c r="Z627" i="2"/>
  <c r="BN627" i="2"/>
  <c r="Z239" i="2"/>
  <c r="Y120" i="2"/>
  <c r="Z100" i="2"/>
  <c r="Z574" i="2"/>
  <c r="Z418" i="2"/>
  <c r="BN418" i="2"/>
  <c r="Y241" i="2"/>
  <c r="Z219" i="2"/>
  <c r="J670" i="2"/>
  <c r="Y205" i="2"/>
  <c r="Z32" i="2"/>
  <c r="BN70" i="2"/>
  <c r="BP82" i="2"/>
  <c r="Z96" i="2"/>
  <c r="Y216" i="2"/>
  <c r="BP214" i="2"/>
  <c r="BP220" i="2"/>
  <c r="Z234" i="2"/>
  <c r="Z255" i="2"/>
  <c r="BN309" i="2"/>
  <c r="BN377" i="2"/>
  <c r="BN382" i="2"/>
  <c r="Z384" i="2"/>
  <c r="BP384" i="2"/>
  <c r="Z407" i="2"/>
  <c r="BP407" i="2"/>
  <c r="Z453" i="2"/>
  <c r="BN466" i="2"/>
  <c r="Z485" i="2"/>
  <c r="BN503" i="2"/>
  <c r="Y564" i="2"/>
  <c r="Z560" i="2"/>
  <c r="BP569" i="2"/>
  <c r="BP600" i="2"/>
  <c r="Z631" i="2"/>
  <c r="BP631" i="2"/>
  <c r="Z645" i="2"/>
  <c r="BP604" i="2"/>
  <c r="Z70" i="2"/>
  <c r="Y80" i="2"/>
  <c r="Z108" i="2"/>
  <c r="BN143" i="2"/>
  <c r="Z145" i="2"/>
  <c r="Z209" i="2"/>
  <c r="Z243" i="2"/>
  <c r="Y274" i="2"/>
  <c r="Z309" i="2"/>
  <c r="Z377" i="2"/>
  <c r="Z382" i="2"/>
  <c r="BP442" i="2"/>
  <c r="Z466" i="2"/>
  <c r="Z503" i="2"/>
  <c r="AA670" i="2"/>
  <c r="Z542" i="2"/>
  <c r="BP586" i="2"/>
  <c r="Z26" i="2"/>
  <c r="Z67" i="2"/>
  <c r="BP523" i="2"/>
  <c r="Z562" i="2"/>
  <c r="Z619" i="2"/>
  <c r="Y36" i="2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Z350" i="2" s="1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Z97" i="2" s="1"/>
  <c r="Y111" i="2"/>
  <c r="BP116" i="2"/>
  <c r="BP128" i="2"/>
  <c r="BP132" i="2"/>
  <c r="BP134" i="2"/>
  <c r="Z144" i="2"/>
  <c r="Y168" i="2"/>
  <c r="Y173" i="2"/>
  <c r="BP178" i="2"/>
  <c r="Z186" i="2"/>
  <c r="BP199" i="2"/>
  <c r="Z203" i="2"/>
  <c r="Z208" i="2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Z215" i="2" s="1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Z622" i="2"/>
  <c r="F9" i="2"/>
  <c r="BP49" i="2"/>
  <c r="Y98" i="2"/>
  <c r="BN101" i="2"/>
  <c r="Z119" i="2"/>
  <c r="Z124" i="2"/>
  <c r="BN133" i="2"/>
  <c r="Z141" i="2"/>
  <c r="Z147" i="2" s="1"/>
  <c r="BP144" i="2"/>
  <c r="BN146" i="2"/>
  <c r="BN150" i="2"/>
  <c r="Z157" i="2"/>
  <c r="Z161" i="2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Z35" i="2" s="1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68" i="2" s="1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Z385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Z88" i="2" s="1"/>
  <c r="E670" i="2"/>
  <c r="BN110" i="2"/>
  <c r="BN114" i="2"/>
  <c r="Z116" i="2"/>
  <c r="BP124" i="2"/>
  <c r="BN126" i="2"/>
  <c r="Z128" i="2"/>
  <c r="Z132" i="2"/>
  <c r="Z134" i="2"/>
  <c r="Y147" i="2"/>
  <c r="G670" i="2"/>
  <c r="BP161" i="2"/>
  <c r="BN167" i="2"/>
  <c r="BN172" i="2"/>
  <c r="BN176" i="2"/>
  <c r="Z178" i="2"/>
  <c r="BN197" i="2"/>
  <c r="Z199" i="2"/>
  <c r="Z221" i="2"/>
  <c r="Y249" i="2"/>
  <c r="BN253" i="2"/>
  <c r="Z259" i="2"/>
  <c r="Z272" i="2"/>
  <c r="BN289" i="2"/>
  <c r="O670" i="2"/>
  <c r="Y297" i="2"/>
  <c r="Y296" i="2"/>
  <c r="BN295" i="2"/>
  <c r="BN302" i="2"/>
  <c r="Z312" i="2"/>
  <c r="Z325" i="2"/>
  <c r="Z326" i="2" s="1"/>
  <c r="Z338" i="2"/>
  <c r="Z340" i="2" s="1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11" i="2" s="1"/>
  <c r="Z156" i="2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Z612" i="2" s="1"/>
  <c r="BP611" i="2"/>
  <c r="BN611" i="2"/>
  <c r="BP383" i="2"/>
  <c r="BN383" i="2"/>
  <c r="X662" i="2"/>
  <c r="Z48" i="2"/>
  <c r="Y54" i="2"/>
  <c r="BP114" i="2"/>
  <c r="Y158" i="2"/>
  <c r="BP172" i="2"/>
  <c r="I670" i="2"/>
  <c r="K670" i="2"/>
  <c r="BP255" i="2"/>
  <c r="BP264" i="2"/>
  <c r="BP284" i="2"/>
  <c r="Z284" i="2"/>
  <c r="T67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392" i="2" s="1"/>
  <c r="Z408" i="2"/>
  <c r="Z414" i="2"/>
  <c r="Z436" i="2"/>
  <c r="BP459" i="2"/>
  <c r="BN467" i="2"/>
  <c r="Z469" i="2"/>
  <c r="BN488" i="2"/>
  <c r="Z490" i="2"/>
  <c r="BN495" i="2"/>
  <c r="BN502" i="2"/>
  <c r="Z508" i="2"/>
  <c r="Z509" i="2" s="1"/>
  <c r="Z512" i="2"/>
  <c r="Z514" i="2" s="1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291" i="2" l="1"/>
  <c r="Z54" i="2"/>
  <c r="Z210" i="2"/>
  <c r="Z137" i="2"/>
  <c r="Z582" i="2"/>
  <c r="Z226" i="2"/>
  <c r="Z158" i="2"/>
  <c r="Z273" i="2"/>
  <c r="Z187" i="2"/>
  <c r="Z564" i="2"/>
  <c r="Z163" i="2"/>
  <c r="Z504" i="2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<sst xmlns="http://schemas.openxmlformats.org/spreadsheetml/2006/main" count="5288" uniqueCount="1105">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</sst>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 t="s">
        <v>1104</v>
      </c>
      <c r="I5" s="1194"/>
      <c r="J5" s="1194"/>
      <c r="K5" s="1194"/>
      <c r="L5" s="1194"/>
      <c r="M5" s="1194"/>
      <c r="N5" s="69"/>
      <c r="P5" s="26" t="s">
        <v>4</v>
      </c>
      <c r="Q5" s="1196">
        <v>45617</v>
      </c>
      <c r="R5" s="1196"/>
      <c r="T5" s="1197" t="s">
        <v>3</v>
      </c>
      <c r="U5" s="1198"/>
      <c r="V5" s="1199" t="s">
        <v>1090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Четверг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0.41666666666666669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hidden="1" customHeight="1" x14ac:dyDescent="0.2">
      <c r="A19" s="830" t="s">
        <v>77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52"/>
      <c r="AB19" s="52"/>
      <c r="AC19" s="52"/>
    </row>
    <row r="20" spans="1:68" ht="16.5" hidden="1" customHeight="1" x14ac:dyDescent="0.25">
      <c r="A20" s="807" t="s">
        <v>77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62"/>
      <c r="AB20" s="62"/>
      <c r="AC20" s="62"/>
    </row>
    <row r="21" spans="1:68" ht="14.25" hidden="1" customHeight="1" x14ac:dyDescent="0.25">
      <c r="A21" s="784" t="s">
        <v>78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85">
        <v>4680115885004</v>
      </c>
      <c r="E22" s="785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9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9" t="s">
        <v>40</v>
      </c>
      <c r="Q23" s="790"/>
      <c r="R23" s="790"/>
      <c r="S23" s="790"/>
      <c r="T23" s="790"/>
      <c r="U23" s="790"/>
      <c r="V23" s="791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9" t="s">
        <v>40</v>
      </c>
      <c r="Q24" s="790"/>
      <c r="R24" s="790"/>
      <c r="S24" s="790"/>
      <c r="T24" s="790"/>
      <c r="U24" s="790"/>
      <c r="V24" s="791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84" t="s">
        <v>84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85">
        <v>4680115885912</v>
      </c>
      <c r="E26" s="785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1140" t="s">
        <v>87</v>
      </c>
      <c r="Q26" s="787"/>
      <c r="R26" s="787"/>
      <c r="S26" s="787"/>
      <c r="T26" s="788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785">
        <v>4607091383881</v>
      </c>
      <c r="E27" s="785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85">
        <v>4607091388237</v>
      </c>
      <c r="E28" s="785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85">
        <v>4607091383935</v>
      </c>
      <c r="E29" s="785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11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85">
        <v>4680115881990</v>
      </c>
      <c r="E30" s="785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85">
        <v>4680115881853</v>
      </c>
      <c r="E31" s="785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103</v>
      </c>
      <c r="Q31" s="787"/>
      <c r="R31" s="787"/>
      <c r="S31" s="787"/>
      <c r="T31" s="788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785">
        <v>4680115885905</v>
      </c>
      <c r="E32" s="785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">
        <v>107</v>
      </c>
      <c r="Q32" s="787"/>
      <c r="R32" s="787"/>
      <c r="S32" s="787"/>
      <c r="T32" s="788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785">
        <v>4607091383911</v>
      </c>
      <c r="E33" s="785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85">
        <v>4607091388244</v>
      </c>
      <c r="E34" s="785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89" t="s">
        <v>40</v>
      </c>
      <c r="Q35" s="790"/>
      <c r="R35" s="790"/>
      <c r="S35" s="790"/>
      <c r="T35" s="790"/>
      <c r="U35" s="790"/>
      <c r="V35" s="791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89" t="s">
        <v>40</v>
      </c>
      <c r="Q36" s="790"/>
      <c r="R36" s="790"/>
      <c r="S36" s="790"/>
      <c r="T36" s="790"/>
      <c r="U36" s="790"/>
      <c r="V36" s="791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84" t="s">
        <v>114</v>
      </c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84"/>
      <c r="P37" s="784"/>
      <c r="Q37" s="784"/>
      <c r="R37" s="784"/>
      <c r="S37" s="784"/>
      <c r="T37" s="784"/>
      <c r="U37" s="784"/>
      <c r="V37" s="784"/>
      <c r="W37" s="784"/>
      <c r="X37" s="784"/>
      <c r="Y37" s="784"/>
      <c r="Z37" s="784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85">
        <v>4607091388503</v>
      </c>
      <c r="E38" s="785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89" t="s">
        <v>40</v>
      </c>
      <c r="Q39" s="790"/>
      <c r="R39" s="790"/>
      <c r="S39" s="790"/>
      <c r="T39" s="790"/>
      <c r="U39" s="790"/>
      <c r="V39" s="791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89" t="s">
        <v>40</v>
      </c>
      <c r="Q40" s="790"/>
      <c r="R40" s="790"/>
      <c r="S40" s="790"/>
      <c r="T40" s="790"/>
      <c r="U40" s="790"/>
      <c r="V40" s="791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84" t="s">
        <v>120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85">
        <v>4607091389111</v>
      </c>
      <c r="E42" s="785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89" t="s">
        <v>40</v>
      </c>
      <c r="Q43" s="790"/>
      <c r="R43" s="790"/>
      <c r="S43" s="790"/>
      <c r="T43" s="790"/>
      <c r="U43" s="790"/>
      <c r="V43" s="791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89" t="s">
        <v>40</v>
      </c>
      <c r="Q44" s="790"/>
      <c r="R44" s="790"/>
      <c r="S44" s="790"/>
      <c r="T44" s="790"/>
      <c r="U44" s="790"/>
      <c r="V44" s="791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830" t="s">
        <v>123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52"/>
      <c r="AB45" s="52"/>
      <c r="AC45" s="52"/>
    </row>
    <row r="46" spans="1:68" ht="16.5" hidden="1" customHeight="1" x14ac:dyDescent="0.25">
      <c r="A46" s="807" t="s">
        <v>124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62"/>
      <c r="AB46" s="62"/>
      <c r="AC46" s="62"/>
    </row>
    <row r="47" spans="1:68" ht="14.25" hidden="1" customHeight="1" x14ac:dyDescent="0.25">
      <c r="A47" s="784" t="s">
        <v>125</v>
      </c>
      <c r="B47" s="784"/>
      <c r="C47" s="784"/>
      <c r="D47" s="784"/>
      <c r="E47" s="784"/>
      <c r="F47" s="784"/>
      <c r="G47" s="784"/>
      <c r="H47" s="784"/>
      <c r="I47" s="784"/>
      <c r="J47" s="784"/>
      <c r="K47" s="784"/>
      <c r="L47" s="784"/>
      <c r="M47" s="784"/>
      <c r="N47" s="784"/>
      <c r="O47" s="784"/>
      <c r="P47" s="784"/>
      <c r="Q47" s="784"/>
      <c r="R47" s="784"/>
      <c r="S47" s="784"/>
      <c r="T47" s="784"/>
      <c r="U47" s="784"/>
      <c r="V47" s="784"/>
      <c r="W47" s="784"/>
      <c r="X47" s="784"/>
      <c r="Y47" s="784"/>
      <c r="Z47" s="784"/>
      <c r="AA47" s="63"/>
      <c r="AB47" s="63"/>
      <c r="AC47" s="63"/>
    </row>
    <row r="48" spans="1:68" ht="16.5" hidden="1" customHeight="1" x14ac:dyDescent="0.25">
      <c r="A48" s="60" t="s">
        <v>126</v>
      </c>
      <c r="B48" s="60" t="s">
        <v>127</v>
      </c>
      <c r="C48" s="34">
        <v>4301011380</v>
      </c>
      <c r="D48" s="785">
        <v>4607091385670</v>
      </c>
      <c r="E48" s="785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85">
        <v>4607091385670</v>
      </c>
      <c r="E49" s="785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85">
        <v>4680115883956</v>
      </c>
      <c r="E50" s="785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785">
        <v>4607091385687</v>
      </c>
      <c r="E51" s="785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139</v>
      </c>
      <c r="M51" s="36" t="s">
        <v>133</v>
      </c>
      <c r="N51" s="36"/>
      <c r="O51" s="35">
        <v>50</v>
      </c>
      <c r="P51" s="11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140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141</v>
      </c>
      <c r="B52" s="60" t="s">
        <v>142</v>
      </c>
      <c r="C52" s="34">
        <v>4301011565</v>
      </c>
      <c r="D52" s="785">
        <v>4680115882539</v>
      </c>
      <c r="E52" s="785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11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143</v>
      </c>
      <c r="B53" s="60" t="s">
        <v>144</v>
      </c>
      <c r="C53" s="34">
        <v>4301011624</v>
      </c>
      <c r="D53" s="785">
        <v>4680115883949</v>
      </c>
      <c r="E53" s="785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113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idden="1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89" t="s">
        <v>40</v>
      </c>
      <c r="Q54" s="790"/>
      <c r="R54" s="790"/>
      <c r="S54" s="790"/>
      <c r="T54" s="790"/>
      <c r="U54" s="790"/>
      <c r="V54" s="791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hidden="1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89" t="s">
        <v>40</v>
      </c>
      <c r="Q55" s="790"/>
      <c r="R55" s="790"/>
      <c r="S55" s="790"/>
      <c r="T55" s="790"/>
      <c r="U55" s="790"/>
      <c r="V55" s="791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hidden="1" customHeight="1" x14ac:dyDescent="0.25">
      <c r="A56" s="784" t="s">
        <v>84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63"/>
      <c r="AB56" s="63"/>
      <c r="AC56" s="63"/>
    </row>
    <row r="57" spans="1:68" ht="27" hidden="1" customHeight="1" x14ac:dyDescent="0.25">
      <c r="A57" s="60" t="s">
        <v>145</v>
      </c>
      <c r="B57" s="60" t="s">
        <v>146</v>
      </c>
      <c r="C57" s="34">
        <v>4301051842</v>
      </c>
      <c r="D57" s="785">
        <v>4680115885233</v>
      </c>
      <c r="E57" s="785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112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147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148</v>
      </c>
      <c r="B58" s="60" t="s">
        <v>149</v>
      </c>
      <c r="C58" s="34">
        <v>4301051820</v>
      </c>
      <c r="D58" s="785">
        <v>4680115884915</v>
      </c>
      <c r="E58" s="785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89" t="s">
        <v>40</v>
      </c>
      <c r="Q59" s="790"/>
      <c r="R59" s="790"/>
      <c r="S59" s="790"/>
      <c r="T59" s="790"/>
      <c r="U59" s="790"/>
      <c r="V59" s="791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89" t="s">
        <v>40</v>
      </c>
      <c r="Q60" s="790"/>
      <c r="R60" s="790"/>
      <c r="S60" s="790"/>
      <c r="T60" s="790"/>
      <c r="U60" s="790"/>
      <c r="V60" s="791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807" t="s">
        <v>151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62"/>
      <c r="AB61" s="62"/>
      <c r="AC61" s="62"/>
    </row>
    <row r="62" spans="1:68" ht="14.25" hidden="1" customHeight="1" x14ac:dyDescent="0.25">
      <c r="A62" s="784" t="s">
        <v>125</v>
      </c>
      <c r="B62" s="784"/>
      <c r="C62" s="784"/>
      <c r="D62" s="784"/>
      <c r="E62" s="784"/>
      <c r="F62" s="784"/>
      <c r="G62" s="784"/>
      <c r="H62" s="784"/>
      <c r="I62" s="784"/>
      <c r="J62" s="784"/>
      <c r="K62" s="784"/>
      <c r="L62" s="784"/>
      <c r="M62" s="784"/>
      <c r="N62" s="784"/>
      <c r="O62" s="784"/>
      <c r="P62" s="784"/>
      <c r="Q62" s="784"/>
      <c r="R62" s="784"/>
      <c r="S62" s="784"/>
      <c r="T62" s="784"/>
      <c r="U62" s="784"/>
      <c r="V62" s="784"/>
      <c r="W62" s="784"/>
      <c r="X62" s="784"/>
      <c r="Y62" s="784"/>
      <c r="Z62" s="784"/>
      <c r="AA62" s="63"/>
      <c r="AB62" s="63"/>
      <c r="AC62" s="63"/>
    </row>
    <row r="63" spans="1:68" ht="27" hidden="1" customHeight="1" x14ac:dyDescent="0.25">
      <c r="A63" s="60" t="s">
        <v>152</v>
      </c>
      <c r="B63" s="60" t="s">
        <v>153</v>
      </c>
      <c r="C63" s="34">
        <v>4301012030</v>
      </c>
      <c r="D63" s="785">
        <v>4680115885882</v>
      </c>
      <c r="E63" s="785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1128" t="s">
        <v>154</v>
      </c>
      <c r="Q63" s="787"/>
      <c r="R63" s="787"/>
      <c r="S63" s="787"/>
      <c r="T63" s="788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156</v>
      </c>
      <c r="B64" s="60" t="s">
        <v>157</v>
      </c>
      <c r="C64" s="34">
        <v>4301011948</v>
      </c>
      <c r="D64" s="785">
        <v>4680115881426</v>
      </c>
      <c r="E64" s="785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159</v>
      </c>
      <c r="N64" s="36"/>
      <c r="O64" s="35">
        <v>55</v>
      </c>
      <c r="P64" s="112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7" t="s">
        <v>45</v>
      </c>
      <c r="V64" s="37" t="s">
        <v>45</v>
      </c>
      <c r="W64" s="38" t="s">
        <v>0</v>
      </c>
      <c r="X64" s="56">
        <v>200</v>
      </c>
      <c r="Y64" s="53">
        <f t="shared" si="11"/>
        <v>205.20000000000002</v>
      </c>
      <c r="Z64" s="39">
        <f>IFERROR(IF(Y64=0,"",ROUNDUP(Y64/H64,0)*0.02039),"")</f>
        <v>0.38740999999999998</v>
      </c>
      <c r="AA64" s="65" t="s">
        <v>45</v>
      </c>
      <c r="AB64" s="66" t="s">
        <v>45</v>
      </c>
      <c r="AC64" s="123" t="s">
        <v>158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208.88888888888889</v>
      </c>
      <c r="BN64" s="75">
        <f t="shared" si="13"/>
        <v>214.32</v>
      </c>
      <c r="BO64" s="75">
        <f t="shared" si="14"/>
        <v>0.38580246913580246</v>
      </c>
      <c r="BP64" s="75">
        <f t="shared" si="15"/>
        <v>0.39583333333333331</v>
      </c>
    </row>
    <row r="65" spans="1:68" ht="27" hidden="1" customHeight="1" x14ac:dyDescent="0.25">
      <c r="A65" s="60" t="s">
        <v>156</v>
      </c>
      <c r="B65" s="60" t="s">
        <v>160</v>
      </c>
      <c r="C65" s="34">
        <v>4301011817</v>
      </c>
      <c r="D65" s="785">
        <v>4680115881426</v>
      </c>
      <c r="E65" s="785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162</v>
      </c>
      <c r="M65" s="36" t="s">
        <v>82</v>
      </c>
      <c r="N65" s="36"/>
      <c r="O65" s="35">
        <v>50</v>
      </c>
      <c r="P65" s="113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161</v>
      </c>
      <c r="AG65" s="75"/>
      <c r="AJ65" s="79" t="s">
        <v>163</v>
      </c>
      <c r="AK65" s="79">
        <v>604.79999999999995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164</v>
      </c>
      <c r="B66" s="60" t="s">
        <v>165</v>
      </c>
      <c r="C66" s="34">
        <v>4301011192</v>
      </c>
      <c r="D66" s="785">
        <v>4607091382952</v>
      </c>
      <c r="E66" s="785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113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167</v>
      </c>
      <c r="B67" s="60" t="s">
        <v>168</v>
      </c>
      <c r="C67" s="34">
        <v>4301011589</v>
      </c>
      <c r="D67" s="785">
        <v>4680115885899</v>
      </c>
      <c r="E67" s="785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171</v>
      </c>
      <c r="N67" s="36"/>
      <c r="O67" s="35">
        <v>50</v>
      </c>
      <c r="P67" s="1119" t="s">
        <v>169</v>
      </c>
      <c r="Q67" s="787"/>
      <c r="R67" s="787"/>
      <c r="S67" s="787"/>
      <c r="T67" s="788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170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172</v>
      </c>
      <c r="B68" s="60" t="s">
        <v>173</v>
      </c>
      <c r="C68" s="34">
        <v>4301011386</v>
      </c>
      <c r="D68" s="785">
        <v>4680115880283</v>
      </c>
      <c r="E68" s="785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11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175</v>
      </c>
      <c r="B69" s="60" t="s">
        <v>176</v>
      </c>
      <c r="C69" s="34">
        <v>4301011432</v>
      </c>
      <c r="D69" s="785">
        <v>4680115882720</v>
      </c>
      <c r="E69" s="785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112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177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hidden="1" customHeight="1" x14ac:dyDescent="0.25">
      <c r="A70" s="60" t="s">
        <v>178</v>
      </c>
      <c r="B70" s="60" t="s">
        <v>179</v>
      </c>
      <c r="C70" s="34">
        <v>4301012008</v>
      </c>
      <c r="D70" s="785">
        <v>4680115881525</v>
      </c>
      <c r="E70" s="785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171</v>
      </c>
      <c r="N70" s="36"/>
      <c r="O70" s="35">
        <v>50</v>
      </c>
      <c r="P70" s="112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hidden="1" customHeight="1" x14ac:dyDescent="0.25">
      <c r="A71" s="60" t="s">
        <v>181</v>
      </c>
      <c r="B71" s="60" t="s">
        <v>182</v>
      </c>
      <c r="C71" s="34">
        <v>4301011802</v>
      </c>
      <c r="D71" s="785">
        <v>4680115881419</v>
      </c>
      <c r="E71" s="785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162</v>
      </c>
      <c r="M71" s="36" t="s">
        <v>82</v>
      </c>
      <c r="N71" s="36"/>
      <c r="O71" s="35">
        <v>50</v>
      </c>
      <c r="P71" s="1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161</v>
      </c>
      <c r="AG71" s="75"/>
      <c r="AJ71" s="79" t="s">
        <v>163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89" t="s">
        <v>40</v>
      </c>
      <c r="Q72" s="790"/>
      <c r="R72" s="790"/>
      <c r="S72" s="790"/>
      <c r="T72" s="790"/>
      <c r="U72" s="790"/>
      <c r="V72" s="791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18.518518518518519</v>
      </c>
      <c r="Y72" s="41">
        <f>IFERROR(Y63/H63,"0")+IFERROR(Y64/H64,"0")+IFERROR(Y65/H65,"0")+IFERROR(Y66/H66,"0")+IFERROR(Y67/H67,"0")+IFERROR(Y68/H68,"0")+IFERROR(Y69/H69,"0")+IFERROR(Y70/H70,"0")+IFERROR(Y71/H71,"0")</f>
        <v>19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0.38740999999999998</v>
      </c>
      <c r="AA72" s="64"/>
      <c r="AB72" s="64"/>
      <c r="AC72" s="64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89" t="s">
        <v>40</v>
      </c>
      <c r="Q73" s="790"/>
      <c r="R73" s="790"/>
      <c r="S73" s="790"/>
      <c r="T73" s="790"/>
      <c r="U73" s="790"/>
      <c r="V73" s="791"/>
      <c r="W73" s="40" t="s">
        <v>0</v>
      </c>
      <c r="X73" s="41">
        <f>IFERROR(SUM(X63:X71),"0")</f>
        <v>200</v>
      </c>
      <c r="Y73" s="41">
        <f>IFERROR(SUM(Y63:Y71),"0")</f>
        <v>205.20000000000002</v>
      </c>
      <c r="Z73" s="40"/>
      <c r="AA73" s="64"/>
      <c r="AB73" s="64"/>
      <c r="AC73" s="64"/>
    </row>
    <row r="74" spans="1:68" ht="14.25" hidden="1" customHeight="1" x14ac:dyDescent="0.25">
      <c r="A74" s="784" t="s">
        <v>183</v>
      </c>
      <c r="B74" s="784"/>
      <c r="C74" s="784"/>
      <c r="D74" s="784"/>
      <c r="E74" s="784"/>
      <c r="F74" s="784"/>
      <c r="G74" s="784"/>
      <c r="H74" s="784"/>
      <c r="I74" s="784"/>
      <c r="J74" s="784"/>
      <c r="K74" s="784"/>
      <c r="L74" s="784"/>
      <c r="M74" s="784"/>
      <c r="N74" s="784"/>
      <c r="O74" s="784"/>
      <c r="P74" s="784"/>
      <c r="Q74" s="784"/>
      <c r="R74" s="784"/>
      <c r="S74" s="784"/>
      <c r="T74" s="784"/>
      <c r="U74" s="784"/>
      <c r="V74" s="784"/>
      <c r="W74" s="784"/>
      <c r="X74" s="784"/>
      <c r="Y74" s="784"/>
      <c r="Z74" s="784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785">
        <v>4680115881440</v>
      </c>
      <c r="E75" s="785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11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7" t="s">
        <v>45</v>
      </c>
      <c r="V75" s="37" t="s">
        <v>45</v>
      </c>
      <c r="W75" s="38" t="s">
        <v>0</v>
      </c>
      <c r="X75" s="56">
        <v>20</v>
      </c>
      <c r="Y75" s="53">
        <f>IFERROR(IF(X75="",0,CEILING((X75/$H75),1)*$H75),"")</f>
        <v>21.6</v>
      </c>
      <c r="Z75" s="39">
        <f>IFERROR(IF(Y75=0,"",ROUNDUP(Y75/H75,0)*0.02175),"")</f>
        <v>4.3499999999999997E-2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20.888888888888886</v>
      </c>
      <c r="BN75" s="75">
        <f>IFERROR(Y75*I75/H75,"0")</f>
        <v>22.56</v>
      </c>
      <c r="BO75" s="75">
        <f>IFERROR(1/J75*(X75/H75),"0")</f>
        <v>3.306878306878306E-2</v>
      </c>
      <c r="BP75" s="75">
        <f>IFERROR(1/J75*(Y75/H75),"0")</f>
        <v>3.5714285714285712E-2</v>
      </c>
    </row>
    <row r="76" spans="1:68" ht="27" hidden="1" customHeight="1" x14ac:dyDescent="0.25">
      <c r="A76" s="60" t="s">
        <v>187</v>
      </c>
      <c r="B76" s="60" t="s">
        <v>188</v>
      </c>
      <c r="C76" s="34">
        <v>4301020228</v>
      </c>
      <c r="D76" s="785">
        <v>4680115882751</v>
      </c>
      <c r="E76" s="785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11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hidden="1" customHeight="1" x14ac:dyDescent="0.25">
      <c r="A77" s="60" t="s">
        <v>190</v>
      </c>
      <c r="B77" s="60" t="s">
        <v>191</v>
      </c>
      <c r="C77" s="34">
        <v>4301020358</v>
      </c>
      <c r="D77" s="785">
        <v>4680115885950</v>
      </c>
      <c r="E77" s="785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1112" t="s">
        <v>192</v>
      </c>
      <c r="Q77" s="787"/>
      <c r="R77" s="787"/>
      <c r="S77" s="787"/>
      <c r="T77" s="788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hidden="1" customHeight="1" x14ac:dyDescent="0.25">
      <c r="A78" s="60" t="s">
        <v>193</v>
      </c>
      <c r="B78" s="60" t="s">
        <v>194</v>
      </c>
      <c r="C78" s="34">
        <v>4301020296</v>
      </c>
      <c r="D78" s="785">
        <v>4680115881433</v>
      </c>
      <c r="E78" s="785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162</v>
      </c>
      <c r="M78" s="36" t="s">
        <v>129</v>
      </c>
      <c r="N78" s="36"/>
      <c r="O78" s="35">
        <v>50</v>
      </c>
      <c r="P78" s="11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163</v>
      </c>
      <c r="AK78" s="79">
        <v>421.2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89" t="s">
        <v>40</v>
      </c>
      <c r="Q79" s="790"/>
      <c r="R79" s="790"/>
      <c r="S79" s="790"/>
      <c r="T79" s="790"/>
      <c r="U79" s="790"/>
      <c r="V79" s="791"/>
      <c r="W79" s="40" t="s">
        <v>39</v>
      </c>
      <c r="X79" s="41">
        <f>IFERROR(X75/H75,"0")+IFERROR(X76/H76,"0")+IFERROR(X77/H77,"0")+IFERROR(X78/H78,"0")</f>
        <v>1.8518518518518516</v>
      </c>
      <c r="Y79" s="41">
        <f>IFERROR(Y75/H75,"0")+IFERROR(Y76/H76,"0")+IFERROR(Y77/H77,"0")+IFERROR(Y78/H78,"0")</f>
        <v>2</v>
      </c>
      <c r="Z79" s="41">
        <f>IFERROR(IF(Z75="",0,Z75),"0")+IFERROR(IF(Z76="",0,Z76),"0")+IFERROR(IF(Z77="",0,Z77),"0")+IFERROR(IF(Z78="",0,Z78),"0")</f>
        <v>4.3499999999999997E-2</v>
      </c>
      <c r="AA79" s="64"/>
      <c r="AB79" s="64"/>
      <c r="AC79" s="64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89" t="s">
        <v>40</v>
      </c>
      <c r="Q80" s="790"/>
      <c r="R80" s="790"/>
      <c r="S80" s="790"/>
      <c r="T80" s="790"/>
      <c r="U80" s="790"/>
      <c r="V80" s="791"/>
      <c r="W80" s="40" t="s">
        <v>0</v>
      </c>
      <c r="X80" s="41">
        <f>IFERROR(SUM(X75:X78),"0")</f>
        <v>20</v>
      </c>
      <c r="Y80" s="41">
        <f>IFERROR(SUM(Y75:Y78),"0")</f>
        <v>21.6</v>
      </c>
      <c r="Z80" s="40"/>
      <c r="AA80" s="64"/>
      <c r="AB80" s="64"/>
      <c r="AC80" s="64"/>
    </row>
    <row r="81" spans="1:68" ht="14.25" hidden="1" customHeight="1" x14ac:dyDescent="0.25">
      <c r="A81" s="784" t="s">
        <v>78</v>
      </c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84"/>
      <c r="P81" s="784"/>
      <c r="Q81" s="784"/>
      <c r="R81" s="784"/>
      <c r="S81" s="784"/>
      <c r="T81" s="784"/>
      <c r="U81" s="784"/>
      <c r="V81" s="784"/>
      <c r="W81" s="784"/>
      <c r="X81" s="784"/>
      <c r="Y81" s="784"/>
      <c r="Z81" s="784"/>
      <c r="AA81" s="63"/>
      <c r="AB81" s="63"/>
      <c r="AC81" s="63"/>
    </row>
    <row r="82" spans="1:68" ht="16.5" hidden="1" customHeight="1" x14ac:dyDescent="0.25">
      <c r="A82" s="60" t="s">
        <v>195</v>
      </c>
      <c r="B82" s="60" t="s">
        <v>196</v>
      </c>
      <c r="C82" s="34">
        <v>4301031242</v>
      </c>
      <c r="D82" s="785">
        <v>4680115885066</v>
      </c>
      <c r="E82" s="785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197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hidden="1" customHeight="1" x14ac:dyDescent="0.25">
      <c r="A83" s="60" t="s">
        <v>198</v>
      </c>
      <c r="B83" s="60" t="s">
        <v>199</v>
      </c>
      <c r="C83" s="34">
        <v>4301031240</v>
      </c>
      <c r="D83" s="785">
        <v>4680115885042</v>
      </c>
      <c r="E83" s="785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11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hidden="1" customHeight="1" x14ac:dyDescent="0.25">
      <c r="A84" s="60" t="s">
        <v>201</v>
      </c>
      <c r="B84" s="60" t="s">
        <v>202</v>
      </c>
      <c r="C84" s="34">
        <v>4301031315</v>
      </c>
      <c r="D84" s="785">
        <v>4680115885080</v>
      </c>
      <c r="E84" s="785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11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204</v>
      </c>
      <c r="B85" s="60" t="s">
        <v>205</v>
      </c>
      <c r="C85" s="34">
        <v>4301031243</v>
      </c>
      <c r="D85" s="785">
        <v>4680115885073</v>
      </c>
      <c r="E85" s="785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206</v>
      </c>
      <c r="B86" s="60" t="s">
        <v>207</v>
      </c>
      <c r="C86" s="34">
        <v>4301031241</v>
      </c>
      <c r="D86" s="785">
        <v>4680115885059</v>
      </c>
      <c r="E86" s="785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hidden="1" customHeight="1" x14ac:dyDescent="0.25">
      <c r="A87" s="60" t="s">
        <v>208</v>
      </c>
      <c r="B87" s="60" t="s">
        <v>209</v>
      </c>
      <c r="C87" s="34">
        <v>4301031316</v>
      </c>
      <c r="D87" s="785">
        <v>4680115885097</v>
      </c>
      <c r="E87" s="785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idden="1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89" t="s">
        <v>40</v>
      </c>
      <c r="Q88" s="790"/>
      <c r="R88" s="790"/>
      <c r="S88" s="790"/>
      <c r="T88" s="790"/>
      <c r="U88" s="790"/>
      <c r="V88" s="791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hidden="1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89" t="s">
        <v>40</v>
      </c>
      <c r="Q89" s="790"/>
      <c r="R89" s="790"/>
      <c r="S89" s="790"/>
      <c r="T89" s="790"/>
      <c r="U89" s="790"/>
      <c r="V89" s="791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hidden="1" customHeight="1" x14ac:dyDescent="0.25">
      <c r="A90" s="784" t="s">
        <v>84</v>
      </c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84"/>
      <c r="P90" s="784"/>
      <c r="Q90" s="784"/>
      <c r="R90" s="784"/>
      <c r="S90" s="784"/>
      <c r="T90" s="784"/>
      <c r="U90" s="784"/>
      <c r="V90" s="784"/>
      <c r="W90" s="784"/>
      <c r="X90" s="784"/>
      <c r="Y90" s="784"/>
      <c r="Z90" s="784"/>
      <c r="AA90" s="63"/>
      <c r="AB90" s="63"/>
      <c r="AC90" s="63"/>
    </row>
    <row r="91" spans="1:68" ht="27" hidden="1" customHeight="1" x14ac:dyDescent="0.25">
      <c r="A91" s="60" t="s">
        <v>210</v>
      </c>
      <c r="B91" s="60" t="s">
        <v>211</v>
      </c>
      <c r="C91" s="34">
        <v>4301051823</v>
      </c>
      <c r="D91" s="785">
        <v>4680115881891</v>
      </c>
      <c r="E91" s="785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106" t="s">
        <v>212</v>
      </c>
      <c r="Q91" s="787"/>
      <c r="R91" s="787"/>
      <c r="S91" s="787"/>
      <c r="T91" s="788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213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hidden="1" customHeight="1" x14ac:dyDescent="0.25">
      <c r="A92" s="60" t="s">
        <v>214</v>
      </c>
      <c r="B92" s="60" t="s">
        <v>215</v>
      </c>
      <c r="C92" s="34">
        <v>4301051846</v>
      </c>
      <c r="D92" s="785">
        <v>4680115885769</v>
      </c>
      <c r="E92" s="785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1107" t="s">
        <v>216</v>
      </c>
      <c r="Q92" s="787"/>
      <c r="R92" s="787"/>
      <c r="S92" s="787"/>
      <c r="T92" s="788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217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218</v>
      </c>
      <c r="B93" s="60" t="s">
        <v>219</v>
      </c>
      <c r="C93" s="34">
        <v>4301051822</v>
      </c>
      <c r="D93" s="785">
        <v>4680115884410</v>
      </c>
      <c r="E93" s="785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108" t="s">
        <v>220</v>
      </c>
      <c r="Q93" s="787"/>
      <c r="R93" s="787"/>
      <c r="S93" s="787"/>
      <c r="T93" s="788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221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222</v>
      </c>
      <c r="B94" s="60" t="s">
        <v>223</v>
      </c>
      <c r="C94" s="34">
        <v>4301051844</v>
      </c>
      <c r="D94" s="785">
        <v>4680115885929</v>
      </c>
      <c r="E94" s="785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1109" t="s">
        <v>224</v>
      </c>
      <c r="Q94" s="787"/>
      <c r="R94" s="787"/>
      <c r="S94" s="787"/>
      <c r="T94" s="788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217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hidden="1" customHeight="1" x14ac:dyDescent="0.25">
      <c r="A95" s="60" t="s">
        <v>225</v>
      </c>
      <c r="B95" s="60" t="s">
        <v>226</v>
      </c>
      <c r="C95" s="34">
        <v>4301051827</v>
      </c>
      <c r="D95" s="785">
        <v>4680115884403</v>
      </c>
      <c r="E95" s="785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1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hidden="1" customHeight="1" x14ac:dyDescent="0.25">
      <c r="A96" s="60" t="s">
        <v>227</v>
      </c>
      <c r="B96" s="60" t="s">
        <v>228</v>
      </c>
      <c r="C96" s="34">
        <v>4301051837</v>
      </c>
      <c r="D96" s="785">
        <v>4680115884311</v>
      </c>
      <c r="E96" s="785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11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213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idden="1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89" t="s">
        <v>40</v>
      </c>
      <c r="Q97" s="790"/>
      <c r="R97" s="790"/>
      <c r="S97" s="790"/>
      <c r="T97" s="790"/>
      <c r="U97" s="790"/>
      <c r="V97" s="791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hidden="1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89" t="s">
        <v>40</v>
      </c>
      <c r="Q98" s="790"/>
      <c r="R98" s="790"/>
      <c r="S98" s="790"/>
      <c r="T98" s="790"/>
      <c r="U98" s="790"/>
      <c r="V98" s="791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hidden="1" customHeight="1" x14ac:dyDescent="0.25">
      <c r="A99" s="784" t="s">
        <v>229</v>
      </c>
      <c r="B99" s="784"/>
      <c r="C99" s="784"/>
      <c r="D99" s="784"/>
      <c r="E99" s="784"/>
      <c r="F99" s="784"/>
      <c r="G99" s="784"/>
      <c r="H99" s="784"/>
      <c r="I99" s="784"/>
      <c r="J99" s="784"/>
      <c r="K99" s="784"/>
      <c r="L99" s="784"/>
      <c r="M99" s="784"/>
      <c r="N99" s="784"/>
      <c r="O99" s="784"/>
      <c r="P99" s="784"/>
      <c r="Q99" s="784"/>
      <c r="R99" s="784"/>
      <c r="S99" s="784"/>
      <c r="T99" s="784"/>
      <c r="U99" s="784"/>
      <c r="V99" s="784"/>
      <c r="W99" s="784"/>
      <c r="X99" s="784"/>
      <c r="Y99" s="784"/>
      <c r="Z99" s="784"/>
      <c r="AA99" s="63"/>
      <c r="AB99" s="63"/>
      <c r="AC99" s="63"/>
    </row>
    <row r="100" spans="1:68" ht="37.5" customHeight="1" x14ac:dyDescent="0.25">
      <c r="A100" s="60" t="s">
        <v>230</v>
      </c>
      <c r="B100" s="60" t="s">
        <v>231</v>
      </c>
      <c r="C100" s="34">
        <v>4301060366</v>
      </c>
      <c r="D100" s="785">
        <v>4680115881532</v>
      </c>
      <c r="E100" s="785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1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7" t="s">
        <v>45</v>
      </c>
      <c r="V100" s="37" t="s">
        <v>45</v>
      </c>
      <c r="W100" s="38" t="s">
        <v>0</v>
      </c>
      <c r="X100" s="56">
        <v>80</v>
      </c>
      <c r="Y100" s="53">
        <f>IFERROR(IF(X100="",0,CEILING((X100/$H100),1)*$H100),"")</f>
        <v>85.8</v>
      </c>
      <c r="Z100" s="39">
        <f>IFERROR(IF(Y100=0,"",ROUNDUP(Y100/H100,0)*0.02175),"")</f>
        <v>0.23924999999999999</v>
      </c>
      <c r="AA100" s="65" t="s">
        <v>45</v>
      </c>
      <c r="AB100" s="66" t="s">
        <v>45</v>
      </c>
      <c r="AC100" s="171" t="s">
        <v>232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84.92307692307692</v>
      </c>
      <c r="BN100" s="75">
        <f>IFERROR(Y100*I100/H100,"0")</f>
        <v>91.08</v>
      </c>
      <c r="BO100" s="75">
        <f>IFERROR(1/J100*(X100/H100),"0")</f>
        <v>0.18315018315018317</v>
      </c>
      <c r="BP100" s="75">
        <f>IFERROR(1/J100*(Y100/H100),"0")</f>
        <v>0.19642857142857142</v>
      </c>
    </row>
    <row r="101" spans="1:68" ht="37.5" hidden="1" customHeight="1" x14ac:dyDescent="0.25">
      <c r="A101" s="60" t="s">
        <v>230</v>
      </c>
      <c r="B101" s="60" t="s">
        <v>233</v>
      </c>
      <c r="C101" s="34">
        <v>4301060371</v>
      </c>
      <c r="D101" s="785">
        <v>4680115881532</v>
      </c>
      <c r="E101" s="785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102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232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hidden="1" customHeight="1" x14ac:dyDescent="0.25">
      <c r="A102" s="60" t="s">
        <v>234</v>
      </c>
      <c r="B102" s="60" t="s">
        <v>235</v>
      </c>
      <c r="C102" s="34">
        <v>4301060351</v>
      </c>
      <c r="D102" s="785">
        <v>4680115881464</v>
      </c>
      <c r="E102" s="785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1103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236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89" t="s">
        <v>40</v>
      </c>
      <c r="Q103" s="790"/>
      <c r="R103" s="790"/>
      <c r="S103" s="790"/>
      <c r="T103" s="790"/>
      <c r="U103" s="790"/>
      <c r="V103" s="791"/>
      <c r="W103" s="40" t="s">
        <v>39</v>
      </c>
      <c r="X103" s="41">
        <f>IFERROR(X100/H100,"0")+IFERROR(X101/H101,"0")+IFERROR(X102/H102,"0")</f>
        <v>10.256410256410257</v>
      </c>
      <c r="Y103" s="41">
        <f>IFERROR(Y100/H100,"0")+IFERROR(Y101/H101,"0")+IFERROR(Y102/H102,"0")</f>
        <v>11</v>
      </c>
      <c r="Z103" s="41">
        <f>IFERROR(IF(Z100="",0,Z100),"0")+IFERROR(IF(Z101="",0,Z101),"0")+IFERROR(IF(Z102="",0,Z102),"0")</f>
        <v>0.23924999999999999</v>
      </c>
      <c r="AA103" s="64"/>
      <c r="AB103" s="64"/>
      <c r="AC103" s="64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89" t="s">
        <v>40</v>
      </c>
      <c r="Q104" s="790"/>
      <c r="R104" s="790"/>
      <c r="S104" s="790"/>
      <c r="T104" s="790"/>
      <c r="U104" s="790"/>
      <c r="V104" s="791"/>
      <c r="W104" s="40" t="s">
        <v>0</v>
      </c>
      <c r="X104" s="41">
        <f>IFERROR(SUM(X100:X102),"0")</f>
        <v>80</v>
      </c>
      <c r="Y104" s="41">
        <f>IFERROR(SUM(Y100:Y102),"0")</f>
        <v>85.8</v>
      </c>
      <c r="Z104" s="40"/>
      <c r="AA104" s="64"/>
      <c r="AB104" s="64"/>
      <c r="AC104" s="64"/>
    </row>
    <row r="105" spans="1:68" ht="16.5" hidden="1" customHeight="1" x14ac:dyDescent="0.25">
      <c r="A105" s="807" t="s">
        <v>237</v>
      </c>
      <c r="B105" s="807"/>
      <c r="C105" s="807"/>
      <c r="D105" s="807"/>
      <c r="E105" s="807"/>
      <c r="F105" s="807"/>
      <c r="G105" s="807"/>
      <c r="H105" s="807"/>
      <c r="I105" s="807"/>
      <c r="J105" s="807"/>
      <c r="K105" s="807"/>
      <c r="L105" s="807"/>
      <c r="M105" s="807"/>
      <c r="N105" s="807"/>
      <c r="O105" s="807"/>
      <c r="P105" s="807"/>
      <c r="Q105" s="807"/>
      <c r="R105" s="807"/>
      <c r="S105" s="807"/>
      <c r="T105" s="807"/>
      <c r="U105" s="807"/>
      <c r="V105" s="807"/>
      <c r="W105" s="807"/>
      <c r="X105" s="807"/>
      <c r="Y105" s="807"/>
      <c r="Z105" s="807"/>
      <c r="AA105" s="62"/>
      <c r="AB105" s="62"/>
      <c r="AC105" s="62"/>
    </row>
    <row r="106" spans="1:68" ht="14.25" hidden="1" customHeight="1" x14ac:dyDescent="0.25">
      <c r="A106" s="784" t="s">
        <v>125</v>
      </c>
      <c r="B106" s="784"/>
      <c r="C106" s="784"/>
      <c r="D106" s="784"/>
      <c r="E106" s="784"/>
      <c r="F106" s="784"/>
      <c r="G106" s="784"/>
      <c r="H106" s="784"/>
      <c r="I106" s="784"/>
      <c r="J106" s="784"/>
      <c r="K106" s="784"/>
      <c r="L106" s="784"/>
      <c r="M106" s="784"/>
      <c r="N106" s="784"/>
      <c r="O106" s="784"/>
      <c r="P106" s="784"/>
      <c r="Q106" s="784"/>
      <c r="R106" s="784"/>
      <c r="S106" s="784"/>
      <c r="T106" s="784"/>
      <c r="U106" s="784"/>
      <c r="V106" s="784"/>
      <c r="W106" s="784"/>
      <c r="X106" s="784"/>
      <c r="Y106" s="784"/>
      <c r="Z106" s="784"/>
      <c r="AA106" s="63"/>
      <c r="AB106" s="63"/>
      <c r="AC106" s="63"/>
    </row>
    <row r="107" spans="1:68" ht="27" hidden="1" customHeight="1" x14ac:dyDescent="0.25">
      <c r="A107" s="60" t="s">
        <v>238</v>
      </c>
      <c r="B107" s="60" t="s">
        <v>239</v>
      </c>
      <c r="C107" s="34">
        <v>4301011468</v>
      </c>
      <c r="D107" s="785">
        <v>4680115881327</v>
      </c>
      <c r="E107" s="785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171</v>
      </c>
      <c r="N107" s="36"/>
      <c r="O107" s="35">
        <v>50</v>
      </c>
      <c r="P107" s="11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240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hidden="1" customHeight="1" x14ac:dyDescent="0.25">
      <c r="A108" s="60" t="s">
        <v>241</v>
      </c>
      <c r="B108" s="60" t="s">
        <v>242</v>
      </c>
      <c r="C108" s="34">
        <v>4301011476</v>
      </c>
      <c r="D108" s="785">
        <v>4680115881518</v>
      </c>
      <c r="E108" s="785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243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hidden="1" customHeight="1" x14ac:dyDescent="0.25">
      <c r="A109" s="60" t="s">
        <v>244</v>
      </c>
      <c r="B109" s="60" t="s">
        <v>245</v>
      </c>
      <c r="C109" s="34">
        <v>4301011443</v>
      </c>
      <c r="D109" s="785">
        <v>4680115881303</v>
      </c>
      <c r="E109" s="785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139</v>
      </c>
      <c r="M109" s="36" t="s">
        <v>171</v>
      </c>
      <c r="N109" s="36"/>
      <c r="O109" s="35">
        <v>50</v>
      </c>
      <c r="P109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243</v>
      </c>
      <c r="AG109" s="75"/>
      <c r="AJ109" s="79" t="s">
        <v>140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246</v>
      </c>
      <c r="B110" s="60" t="s">
        <v>247</v>
      </c>
      <c r="C110" s="34">
        <v>4301012007</v>
      </c>
      <c r="D110" s="785">
        <v>4680115881303</v>
      </c>
      <c r="E110" s="785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171</v>
      </c>
      <c r="N110" s="36"/>
      <c r="O110" s="35">
        <v>50</v>
      </c>
      <c r="P110" s="109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7" t="s">
        <v>45</v>
      </c>
      <c r="V110" s="37" t="s">
        <v>45</v>
      </c>
      <c r="W110" s="38" t="s">
        <v>0</v>
      </c>
      <c r="X110" s="56">
        <v>13</v>
      </c>
      <c r="Y110" s="53">
        <f>IFERROR(IF(X110="",0,CEILING((X110/$H110),1)*$H110),"")</f>
        <v>13.5</v>
      </c>
      <c r="Z110" s="39">
        <f>IFERROR(IF(Y110=0,"",ROUNDUP(Y110/H110,0)*0.00902),"")</f>
        <v>2.7060000000000001E-2</v>
      </c>
      <c r="AA110" s="65" t="s">
        <v>45</v>
      </c>
      <c r="AB110" s="66" t="s">
        <v>45</v>
      </c>
      <c r="AC110" s="183" t="s">
        <v>248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13.606666666666666</v>
      </c>
      <c r="BN110" s="75">
        <f>IFERROR(Y110*I110/H110,"0")</f>
        <v>14.13</v>
      </c>
      <c r="BO110" s="75">
        <f>IFERROR(1/J110*(X110/H110),"0")</f>
        <v>2.1885521885521887E-2</v>
      </c>
      <c r="BP110" s="75">
        <f>IFERROR(1/J110*(Y110/H110),"0")</f>
        <v>2.2727272727272728E-2</v>
      </c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89" t="s">
        <v>40</v>
      </c>
      <c r="Q111" s="790"/>
      <c r="R111" s="790"/>
      <c r="S111" s="790"/>
      <c r="T111" s="790"/>
      <c r="U111" s="790"/>
      <c r="V111" s="791"/>
      <c r="W111" s="40" t="s">
        <v>39</v>
      </c>
      <c r="X111" s="41">
        <f>IFERROR(X107/H107,"0")+IFERROR(X108/H108,"0")+IFERROR(X109/H109,"0")+IFERROR(X110/H110,"0")</f>
        <v>2.8888888888888888</v>
      </c>
      <c r="Y111" s="41">
        <f>IFERROR(Y107/H107,"0")+IFERROR(Y108/H108,"0")+IFERROR(Y109/H109,"0")+IFERROR(Y110/H110,"0")</f>
        <v>3</v>
      </c>
      <c r="Z111" s="41">
        <f>IFERROR(IF(Z107="",0,Z107),"0")+IFERROR(IF(Z108="",0,Z108),"0")+IFERROR(IF(Z109="",0,Z109),"0")+IFERROR(IF(Z110="",0,Z110),"0")</f>
        <v>2.7060000000000001E-2</v>
      </c>
      <c r="AA111" s="64"/>
      <c r="AB111" s="64"/>
      <c r="AC111" s="64"/>
    </row>
    <row r="112" spans="1:68" x14ac:dyDescent="0.2">
      <c r="A112" s="792"/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3"/>
      <c r="P112" s="789" t="s">
        <v>40</v>
      </c>
      <c r="Q112" s="790"/>
      <c r="R112" s="790"/>
      <c r="S112" s="790"/>
      <c r="T112" s="790"/>
      <c r="U112" s="790"/>
      <c r="V112" s="791"/>
      <c r="W112" s="40" t="s">
        <v>0</v>
      </c>
      <c r="X112" s="41">
        <f>IFERROR(SUM(X107:X110),"0")</f>
        <v>13</v>
      </c>
      <c r="Y112" s="41">
        <f>IFERROR(SUM(Y107:Y110),"0")</f>
        <v>13.5</v>
      </c>
      <c r="Z112" s="40"/>
      <c r="AA112" s="64"/>
      <c r="AB112" s="64"/>
      <c r="AC112" s="64"/>
    </row>
    <row r="113" spans="1:68" ht="14.25" hidden="1" customHeight="1" x14ac:dyDescent="0.25">
      <c r="A113" s="784" t="s">
        <v>84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63"/>
      <c r="AB113" s="63"/>
      <c r="AC113" s="63"/>
    </row>
    <row r="114" spans="1:68" ht="27" hidden="1" customHeight="1" x14ac:dyDescent="0.25">
      <c r="A114" s="60" t="s">
        <v>249</v>
      </c>
      <c r="B114" s="60" t="s">
        <v>250</v>
      </c>
      <c r="C114" s="34">
        <v>4301051437</v>
      </c>
      <c r="D114" s="785">
        <v>4607091386967</v>
      </c>
      <c r="E114" s="785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109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ref="Y114:Y119" si="26"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251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0</v>
      </c>
      <c r="BN114" s="75">
        <f t="shared" ref="BN114:BN119" si="28">IFERROR(Y114*I114/H114,"0")</f>
        <v>0</v>
      </c>
      <c r="BO114" s="75">
        <f t="shared" ref="BO114:BO119" si="29">IFERROR(1/J114*(X114/H114),"0")</f>
        <v>0</v>
      </c>
      <c r="BP114" s="75">
        <f t="shared" ref="BP114:BP119" si="30">IFERROR(1/J114*(Y114/H114),"0")</f>
        <v>0</v>
      </c>
    </row>
    <row r="115" spans="1:68" ht="27" hidden="1" customHeight="1" x14ac:dyDescent="0.25">
      <c r="A115" s="60" t="s">
        <v>249</v>
      </c>
      <c r="B115" s="60" t="s">
        <v>252</v>
      </c>
      <c r="C115" s="34">
        <v>4301051546</v>
      </c>
      <c r="D115" s="785">
        <v>4607091386967</v>
      </c>
      <c r="E115" s="785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10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251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hidden="1" customHeight="1" x14ac:dyDescent="0.25">
      <c r="A116" s="60" t="s">
        <v>253</v>
      </c>
      <c r="B116" s="60" t="s">
        <v>254</v>
      </c>
      <c r="C116" s="34">
        <v>4301051436</v>
      </c>
      <c r="D116" s="785">
        <v>4607091385731</v>
      </c>
      <c r="E116" s="785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162</v>
      </c>
      <c r="M116" s="36" t="s">
        <v>133</v>
      </c>
      <c r="N116" s="36"/>
      <c r="O116" s="35">
        <v>45</v>
      </c>
      <c r="P116" s="1099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255</v>
      </c>
      <c r="AG116" s="75"/>
      <c r="AJ116" s="79" t="s">
        <v>163</v>
      </c>
      <c r="AK116" s="79">
        <v>421.2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hidden="1" customHeight="1" x14ac:dyDescent="0.25">
      <c r="A117" s="60" t="s">
        <v>256</v>
      </c>
      <c r="B117" s="60" t="s">
        <v>257</v>
      </c>
      <c r="C117" s="34">
        <v>4301051438</v>
      </c>
      <c r="D117" s="785">
        <v>4680115880894</v>
      </c>
      <c r="E117" s="785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110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258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259</v>
      </c>
      <c r="B118" s="60" t="s">
        <v>260</v>
      </c>
      <c r="C118" s="34">
        <v>4301051439</v>
      </c>
      <c r="D118" s="785">
        <v>4680115880214</v>
      </c>
      <c r="E118" s="785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10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7" t="s">
        <v>45</v>
      </c>
      <c r="V118" s="37" t="s">
        <v>45</v>
      </c>
      <c r="W118" s="38" t="s">
        <v>0</v>
      </c>
      <c r="X118" s="56">
        <v>35</v>
      </c>
      <c r="Y118" s="53">
        <f t="shared" si="26"/>
        <v>35.1</v>
      </c>
      <c r="Z118" s="39">
        <f>IFERROR(IF(Y118=0,"",ROUNDUP(Y118/H118,0)*0.00902),"")</f>
        <v>0.11726</v>
      </c>
      <c r="AA118" s="65" t="s">
        <v>45</v>
      </c>
      <c r="AB118" s="66" t="s">
        <v>45</v>
      </c>
      <c r="AC118" s="193" t="s">
        <v>261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38.733333333333327</v>
      </c>
      <c r="BN118" s="75">
        <f t="shared" si="28"/>
        <v>38.843999999999994</v>
      </c>
      <c r="BO118" s="75">
        <f t="shared" si="29"/>
        <v>9.8204264870931535E-2</v>
      </c>
      <c r="BP118" s="75">
        <f t="shared" si="30"/>
        <v>9.8484848484848481E-2</v>
      </c>
    </row>
    <row r="119" spans="1:68" ht="27" hidden="1" customHeight="1" x14ac:dyDescent="0.25">
      <c r="A119" s="60" t="s">
        <v>259</v>
      </c>
      <c r="B119" s="60" t="s">
        <v>263</v>
      </c>
      <c r="C119" s="34">
        <v>4301051687</v>
      </c>
      <c r="D119" s="785">
        <v>4680115880214</v>
      </c>
      <c r="E119" s="785"/>
      <c r="F119" s="59">
        <v>0.45</v>
      </c>
      <c r="G119" s="35">
        <v>4</v>
      </c>
      <c r="H119" s="59">
        <v>1.8</v>
      </c>
      <c r="I119" s="59">
        <v>2.052</v>
      </c>
      <c r="J119" s="35">
        <v>156</v>
      </c>
      <c r="K119" s="35" t="s">
        <v>89</v>
      </c>
      <c r="L119" s="35" t="s">
        <v>45</v>
      </c>
      <c r="M119" s="36" t="s">
        <v>133</v>
      </c>
      <c r="N119" s="36"/>
      <c r="O119" s="35">
        <v>45</v>
      </c>
      <c r="P119" s="1089" t="s">
        <v>264</v>
      </c>
      <c r="Q119" s="787"/>
      <c r="R119" s="787"/>
      <c r="S119" s="787"/>
      <c r="T119" s="788"/>
      <c r="U119" s="37" t="s">
        <v>262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265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89" t="s">
        <v>40</v>
      </c>
      <c r="Q120" s="790"/>
      <c r="R120" s="790"/>
      <c r="S120" s="790"/>
      <c r="T120" s="790"/>
      <c r="U120" s="790"/>
      <c r="V120" s="791"/>
      <c r="W120" s="40" t="s">
        <v>39</v>
      </c>
      <c r="X120" s="41">
        <f>IFERROR(X114/H114,"0")+IFERROR(X115/H115,"0")+IFERROR(X116/H116,"0")+IFERROR(X117/H117,"0")+IFERROR(X118/H118,"0")+IFERROR(X119/H119,"0")</f>
        <v>12.962962962962962</v>
      </c>
      <c r="Y120" s="41">
        <f>IFERROR(Y114/H114,"0")+IFERROR(Y115/H115,"0")+IFERROR(Y116/H116,"0")+IFERROR(Y117/H117,"0")+IFERROR(Y118/H118,"0")+IFERROR(Y119/H119,"0")</f>
        <v>13</v>
      </c>
      <c r="Z120" s="41">
        <f>IFERROR(IF(Z114="",0,Z114),"0")+IFERROR(IF(Z115="",0,Z115),"0")+IFERROR(IF(Z116="",0,Z116),"0")+IFERROR(IF(Z117="",0,Z117),"0")+IFERROR(IF(Z118="",0,Z118),"0")+IFERROR(IF(Z119="",0,Z119),"0")</f>
        <v>0.11726</v>
      </c>
      <c r="AA120" s="64"/>
      <c r="AB120" s="64"/>
      <c r="AC120" s="64"/>
    </row>
    <row r="121" spans="1:68" x14ac:dyDescent="0.2">
      <c r="A121" s="792"/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3"/>
      <c r="P121" s="789" t="s">
        <v>40</v>
      </c>
      <c r="Q121" s="790"/>
      <c r="R121" s="790"/>
      <c r="S121" s="790"/>
      <c r="T121" s="790"/>
      <c r="U121" s="790"/>
      <c r="V121" s="791"/>
      <c r="W121" s="40" t="s">
        <v>0</v>
      </c>
      <c r="X121" s="41">
        <f>IFERROR(SUM(X114:X119),"0")</f>
        <v>35</v>
      </c>
      <c r="Y121" s="41">
        <f>IFERROR(SUM(Y114:Y119),"0")</f>
        <v>35.1</v>
      </c>
      <c r="Z121" s="40"/>
      <c r="AA121" s="64"/>
      <c r="AB121" s="64"/>
      <c r="AC121" s="64"/>
    </row>
    <row r="122" spans="1:68" ht="16.5" hidden="1" customHeight="1" x14ac:dyDescent="0.25">
      <c r="A122" s="807" t="s">
        <v>266</v>
      </c>
      <c r="B122" s="807"/>
      <c r="C122" s="807"/>
      <c r="D122" s="807"/>
      <c r="E122" s="807"/>
      <c r="F122" s="807"/>
      <c r="G122" s="807"/>
      <c r="H122" s="807"/>
      <c r="I122" s="807"/>
      <c r="J122" s="807"/>
      <c r="K122" s="807"/>
      <c r="L122" s="807"/>
      <c r="M122" s="807"/>
      <c r="N122" s="807"/>
      <c r="O122" s="807"/>
      <c r="P122" s="807"/>
      <c r="Q122" s="807"/>
      <c r="R122" s="807"/>
      <c r="S122" s="807"/>
      <c r="T122" s="807"/>
      <c r="U122" s="807"/>
      <c r="V122" s="807"/>
      <c r="W122" s="807"/>
      <c r="X122" s="807"/>
      <c r="Y122" s="807"/>
      <c r="Z122" s="807"/>
      <c r="AA122" s="62"/>
      <c r="AB122" s="62"/>
      <c r="AC122" s="62"/>
    </row>
    <row r="123" spans="1:68" ht="14.25" hidden="1" customHeight="1" x14ac:dyDescent="0.25">
      <c r="A123" s="784" t="s">
        <v>125</v>
      </c>
      <c r="B123" s="784"/>
      <c r="C123" s="784"/>
      <c r="D123" s="784"/>
      <c r="E123" s="784"/>
      <c r="F123" s="784"/>
      <c r="G123" s="784"/>
      <c r="H123" s="784"/>
      <c r="I123" s="784"/>
      <c r="J123" s="784"/>
      <c r="K123" s="784"/>
      <c r="L123" s="784"/>
      <c r="M123" s="784"/>
      <c r="N123" s="784"/>
      <c r="O123" s="784"/>
      <c r="P123" s="784"/>
      <c r="Q123" s="784"/>
      <c r="R123" s="784"/>
      <c r="S123" s="784"/>
      <c r="T123" s="784"/>
      <c r="U123" s="784"/>
      <c r="V123" s="784"/>
      <c r="W123" s="784"/>
      <c r="X123" s="784"/>
      <c r="Y123" s="784"/>
      <c r="Z123" s="784"/>
      <c r="AA123" s="63"/>
      <c r="AB123" s="63"/>
      <c r="AC123" s="63"/>
    </row>
    <row r="124" spans="1:68" ht="27" hidden="1" customHeight="1" x14ac:dyDescent="0.25">
      <c r="A124" s="60" t="s">
        <v>267</v>
      </c>
      <c r="B124" s="60" t="s">
        <v>268</v>
      </c>
      <c r="C124" s="34">
        <v>4301011514</v>
      </c>
      <c r="D124" s="785">
        <v>4680115882133</v>
      </c>
      <c r="E124" s="785"/>
      <c r="F124" s="59">
        <v>1.35</v>
      </c>
      <c r="G124" s="35">
        <v>8</v>
      </c>
      <c r="H124" s="59">
        <v>10.8</v>
      </c>
      <c r="I124" s="59">
        <v>11.28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269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267</v>
      </c>
      <c r="B125" s="60" t="s">
        <v>270</v>
      </c>
      <c r="C125" s="34">
        <v>4301011703</v>
      </c>
      <c r="D125" s="785">
        <v>4680115882133</v>
      </c>
      <c r="E125" s="785"/>
      <c r="F125" s="59">
        <v>1.4</v>
      </c>
      <c r="G125" s="35">
        <v>8</v>
      </c>
      <c r="H125" s="59">
        <v>11.2</v>
      </c>
      <c r="I125" s="59">
        <v>11.68</v>
      </c>
      <c r="J125" s="35">
        <v>56</v>
      </c>
      <c r="K125" s="35" t="s">
        <v>130</v>
      </c>
      <c r="L125" s="35" t="s">
        <v>45</v>
      </c>
      <c r="M125" s="36" t="s">
        <v>129</v>
      </c>
      <c r="N125" s="36"/>
      <c r="O125" s="35">
        <v>50</v>
      </c>
      <c r="P125" s="109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271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hidden="1" customHeight="1" x14ac:dyDescent="0.25">
      <c r="A126" s="60" t="s">
        <v>272</v>
      </c>
      <c r="B126" s="60" t="s">
        <v>273</v>
      </c>
      <c r="C126" s="34">
        <v>4301011417</v>
      </c>
      <c r="D126" s="785">
        <v>4680115880269</v>
      </c>
      <c r="E126" s="785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89</v>
      </c>
      <c r="L126" s="35" t="s">
        <v>139</v>
      </c>
      <c r="M126" s="36" t="s">
        <v>133</v>
      </c>
      <c r="N126" s="36"/>
      <c r="O126" s="35">
        <v>50</v>
      </c>
      <c r="P126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269</v>
      </c>
      <c r="AG126" s="75"/>
      <c r="AJ126" s="79" t="s">
        <v>140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274</v>
      </c>
      <c r="B127" s="60" t="s">
        <v>275</v>
      </c>
      <c r="C127" s="34">
        <v>4301011415</v>
      </c>
      <c r="D127" s="785">
        <v>4680115880429</v>
      </c>
      <c r="E127" s="785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10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276</v>
      </c>
      <c r="B128" s="60" t="s">
        <v>277</v>
      </c>
      <c r="C128" s="34">
        <v>4301011462</v>
      </c>
      <c r="D128" s="785">
        <v>4680115881457</v>
      </c>
      <c r="E128" s="785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89</v>
      </c>
      <c r="L128" s="35" t="s">
        <v>45</v>
      </c>
      <c r="M128" s="36" t="s">
        <v>133</v>
      </c>
      <c r="N128" s="36"/>
      <c r="O128" s="35">
        <v>50</v>
      </c>
      <c r="P128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269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89" t="s">
        <v>40</v>
      </c>
      <c r="Q129" s="790"/>
      <c r="R129" s="790"/>
      <c r="S129" s="790"/>
      <c r="T129" s="790"/>
      <c r="U129" s="790"/>
      <c r="V129" s="791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hidden="1" x14ac:dyDescent="0.2">
      <c r="A130" s="792"/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3"/>
      <c r="P130" s="789" t="s">
        <v>40</v>
      </c>
      <c r="Q130" s="790"/>
      <c r="R130" s="790"/>
      <c r="S130" s="790"/>
      <c r="T130" s="790"/>
      <c r="U130" s="790"/>
      <c r="V130" s="791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hidden="1" customHeight="1" x14ac:dyDescent="0.25">
      <c r="A131" s="784" t="s">
        <v>183</v>
      </c>
      <c r="B131" s="784"/>
      <c r="C131" s="784"/>
      <c r="D131" s="784"/>
      <c r="E131" s="784"/>
      <c r="F131" s="784"/>
      <c r="G131" s="784"/>
      <c r="H131" s="784"/>
      <c r="I131" s="784"/>
      <c r="J131" s="784"/>
      <c r="K131" s="784"/>
      <c r="L131" s="784"/>
      <c r="M131" s="784"/>
      <c r="N131" s="784"/>
      <c r="O131" s="784"/>
      <c r="P131" s="784"/>
      <c r="Q131" s="784"/>
      <c r="R131" s="784"/>
      <c r="S131" s="784"/>
      <c r="T131" s="784"/>
      <c r="U131" s="784"/>
      <c r="V131" s="784"/>
      <c r="W131" s="784"/>
      <c r="X131" s="784"/>
      <c r="Y131" s="784"/>
      <c r="Z131" s="784"/>
      <c r="AA131" s="63"/>
      <c r="AB131" s="63"/>
      <c r="AC131" s="63"/>
    </row>
    <row r="132" spans="1:68" ht="16.5" hidden="1" customHeight="1" x14ac:dyDescent="0.25">
      <c r="A132" s="60" t="s">
        <v>278</v>
      </c>
      <c r="B132" s="60" t="s">
        <v>279</v>
      </c>
      <c r="C132" s="34">
        <v>4301020235</v>
      </c>
      <c r="D132" s="785">
        <v>4680115881488</v>
      </c>
      <c r="E132" s="785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50</v>
      </c>
      <c r="P132" s="108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280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278</v>
      </c>
      <c r="B133" s="60" t="s">
        <v>281</v>
      </c>
      <c r="C133" s="34">
        <v>4301020345</v>
      </c>
      <c r="D133" s="785">
        <v>4680115881488</v>
      </c>
      <c r="E133" s="785"/>
      <c r="F133" s="59">
        <v>1.35</v>
      </c>
      <c r="G133" s="35">
        <v>8</v>
      </c>
      <c r="H133" s="59">
        <v>10.8</v>
      </c>
      <c r="I133" s="59">
        <v>11.28</v>
      </c>
      <c r="J133" s="35">
        <v>56</v>
      </c>
      <c r="K133" s="35" t="s">
        <v>130</v>
      </c>
      <c r="L133" s="35" t="s">
        <v>45</v>
      </c>
      <c r="M133" s="36" t="s">
        <v>129</v>
      </c>
      <c r="N133" s="36"/>
      <c r="O133" s="35">
        <v>55</v>
      </c>
      <c r="P133" s="1084" t="s">
        <v>282</v>
      </c>
      <c r="Q133" s="787"/>
      <c r="R133" s="787"/>
      <c r="S133" s="787"/>
      <c r="T133" s="788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IFERROR(IF(Y133=0,"",ROUNDUP(Y133/H133,0)*0.02175),"")</f>
        <v/>
      </c>
      <c r="AA133" s="65" t="s">
        <v>45</v>
      </c>
      <c r="AB133" s="66" t="s">
        <v>45</v>
      </c>
      <c r="AC133" s="209" t="s">
        <v>283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hidden="1" customHeight="1" x14ac:dyDescent="0.25">
      <c r="A134" s="60" t="s">
        <v>284</v>
      </c>
      <c r="B134" s="60" t="s">
        <v>285</v>
      </c>
      <c r="C134" s="34">
        <v>4301020346</v>
      </c>
      <c r="D134" s="785">
        <v>4680115882775</v>
      </c>
      <c r="E134" s="785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129</v>
      </c>
      <c r="N134" s="36"/>
      <c r="O134" s="35">
        <v>55</v>
      </c>
      <c r="P134" s="1085" t="s">
        <v>286</v>
      </c>
      <c r="Q134" s="787"/>
      <c r="R134" s="787"/>
      <c r="S134" s="787"/>
      <c r="T134" s="788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283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284</v>
      </c>
      <c r="B135" s="60" t="s">
        <v>287</v>
      </c>
      <c r="C135" s="34">
        <v>4301020258</v>
      </c>
      <c r="D135" s="785">
        <v>4680115882775</v>
      </c>
      <c r="E135" s="785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133</v>
      </c>
      <c r="N135" s="36"/>
      <c r="O135" s="35">
        <v>50</v>
      </c>
      <c r="P135" s="108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280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288</v>
      </c>
      <c r="B136" s="60" t="s">
        <v>289</v>
      </c>
      <c r="C136" s="34">
        <v>4301020344</v>
      </c>
      <c r="D136" s="785">
        <v>4680115880658</v>
      </c>
      <c r="E136" s="785"/>
      <c r="F136" s="59">
        <v>0.4</v>
      </c>
      <c r="G136" s="35">
        <v>6</v>
      </c>
      <c r="H136" s="59">
        <v>2.4</v>
      </c>
      <c r="I136" s="59">
        <v>2.6</v>
      </c>
      <c r="J136" s="35">
        <v>156</v>
      </c>
      <c r="K136" s="35" t="s">
        <v>89</v>
      </c>
      <c r="L136" s="35" t="s">
        <v>45</v>
      </c>
      <c r="M136" s="36" t="s">
        <v>129</v>
      </c>
      <c r="N136" s="36"/>
      <c r="O136" s="35">
        <v>55</v>
      </c>
      <c r="P136" s="1087" t="s">
        <v>290</v>
      </c>
      <c r="Q136" s="787"/>
      <c r="R136" s="787"/>
      <c r="S136" s="787"/>
      <c r="T136" s="788"/>
      <c r="U136" s="37" t="s">
        <v>45</v>
      </c>
      <c r="V136" s="37" t="s">
        <v>45</v>
      </c>
      <c r="W136" s="38" t="s">
        <v>0</v>
      </c>
      <c r="X136" s="56">
        <v>12</v>
      </c>
      <c r="Y136" s="53">
        <f>IFERROR(IF(X136="",0,CEILING((X136/$H136),1)*$H136),"")</f>
        <v>12</v>
      </c>
      <c r="Z136" s="39">
        <f>IFERROR(IF(Y136=0,"",ROUNDUP(Y136/H136,0)*0.00753),"")</f>
        <v>3.7650000000000003E-2</v>
      </c>
      <c r="AA136" s="65" t="s">
        <v>45</v>
      </c>
      <c r="AB136" s="66" t="s">
        <v>45</v>
      </c>
      <c r="AC136" s="215" t="s">
        <v>283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13.000000000000002</v>
      </c>
      <c r="BN136" s="75">
        <f>IFERROR(Y136*I136/H136,"0")</f>
        <v>13.000000000000002</v>
      </c>
      <c r="BO136" s="75">
        <f>IFERROR(1/J136*(X136/H136),"0")</f>
        <v>3.2051282051282048E-2</v>
      </c>
      <c r="BP136" s="75">
        <f>IFERROR(1/J136*(Y136/H136),"0")</f>
        <v>3.2051282051282048E-2</v>
      </c>
    </row>
    <row r="137" spans="1:68" x14ac:dyDescent="0.2">
      <c r="A137" s="792"/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3"/>
      <c r="P137" s="789" t="s">
        <v>40</v>
      </c>
      <c r="Q137" s="790"/>
      <c r="R137" s="790"/>
      <c r="S137" s="790"/>
      <c r="T137" s="790"/>
      <c r="U137" s="790"/>
      <c r="V137" s="791"/>
      <c r="W137" s="40" t="s">
        <v>39</v>
      </c>
      <c r="X137" s="41">
        <f>IFERROR(X132/H132,"0")+IFERROR(X133/H133,"0")+IFERROR(X134/H134,"0")+IFERROR(X135/H135,"0")+IFERROR(X136/H136,"0")</f>
        <v>5</v>
      </c>
      <c r="Y137" s="41">
        <f>IFERROR(Y132/H132,"0")+IFERROR(Y133/H133,"0")+IFERROR(Y134/H134,"0")+IFERROR(Y135/H135,"0")+IFERROR(Y136/H136,"0")</f>
        <v>5</v>
      </c>
      <c r="Z137" s="41">
        <f>IFERROR(IF(Z132="",0,Z132),"0")+IFERROR(IF(Z133="",0,Z133),"0")+IFERROR(IF(Z134="",0,Z134),"0")+IFERROR(IF(Z135="",0,Z135),"0")+IFERROR(IF(Z136="",0,Z136),"0")</f>
        <v>3.7650000000000003E-2</v>
      </c>
      <c r="AA137" s="64"/>
      <c r="AB137" s="64"/>
      <c r="AC137" s="64"/>
    </row>
    <row r="138" spans="1:68" x14ac:dyDescent="0.2">
      <c r="A138" s="79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3"/>
      <c r="P138" s="789" t="s">
        <v>40</v>
      </c>
      <c r="Q138" s="790"/>
      <c r="R138" s="790"/>
      <c r="S138" s="790"/>
      <c r="T138" s="790"/>
      <c r="U138" s="790"/>
      <c r="V138" s="791"/>
      <c r="W138" s="40" t="s">
        <v>0</v>
      </c>
      <c r="X138" s="41">
        <f>IFERROR(SUM(X132:X136),"0")</f>
        <v>12</v>
      </c>
      <c r="Y138" s="41">
        <f>IFERROR(SUM(Y132:Y136),"0")</f>
        <v>12</v>
      </c>
      <c r="Z138" s="40"/>
      <c r="AA138" s="64"/>
      <c r="AB138" s="64"/>
      <c r="AC138" s="64"/>
    </row>
    <row r="139" spans="1:68" ht="14.25" hidden="1" customHeight="1" x14ac:dyDescent="0.25">
      <c r="A139" s="784" t="s">
        <v>84</v>
      </c>
      <c r="B139" s="784"/>
      <c r="C139" s="784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63"/>
      <c r="AB139" s="63"/>
      <c r="AC139" s="63"/>
    </row>
    <row r="140" spans="1:68" ht="27" customHeight="1" x14ac:dyDescent="0.25">
      <c r="A140" s="60" t="s">
        <v>291</v>
      </c>
      <c r="B140" s="60" t="s">
        <v>292</v>
      </c>
      <c r="C140" s="34">
        <v>4301051360</v>
      </c>
      <c r="D140" s="785">
        <v>4607091385168</v>
      </c>
      <c r="E140" s="785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130</v>
      </c>
      <c r="L140" s="35" t="s">
        <v>45</v>
      </c>
      <c r="M140" s="36" t="s">
        <v>133</v>
      </c>
      <c r="N140" s="36"/>
      <c r="O140" s="35">
        <v>45</v>
      </c>
      <c r="P140" s="10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7" t="s">
        <v>45</v>
      </c>
      <c r="V140" s="37" t="s">
        <v>45</v>
      </c>
      <c r="W140" s="38" t="s">
        <v>0</v>
      </c>
      <c r="X140" s="56">
        <v>100</v>
      </c>
      <c r="Y140" s="53">
        <f t="shared" ref="Y140:Y146" si="31">IFERROR(IF(X140="",0,CEILING((X140/$H140),1)*$H140),"")</f>
        <v>105.3</v>
      </c>
      <c r="Z140" s="39">
        <f>IFERROR(IF(Y140=0,"",ROUNDUP(Y140/H140,0)*0.02175),"")</f>
        <v>0.28275</v>
      </c>
      <c r="AA140" s="65" t="s">
        <v>45</v>
      </c>
      <c r="AB140" s="66" t="s">
        <v>45</v>
      </c>
      <c r="AC140" s="217" t="s">
        <v>293</v>
      </c>
      <c r="AG140" s="75"/>
      <c r="AJ140" s="79" t="s">
        <v>45</v>
      </c>
      <c r="AK140" s="79">
        <v>0</v>
      </c>
      <c r="BB140" s="218" t="s">
        <v>66</v>
      </c>
      <c r="BM140" s="75">
        <f t="shared" ref="BM140:BM146" si="32">IFERROR(X140*I140/H140,"0")</f>
        <v>106.88888888888889</v>
      </c>
      <c r="BN140" s="75">
        <f t="shared" ref="BN140:BN146" si="33">IFERROR(Y140*I140/H140,"0")</f>
        <v>112.55399999999999</v>
      </c>
      <c r="BO140" s="75">
        <f t="shared" ref="BO140:BO146" si="34">IFERROR(1/J140*(X140/H140),"0")</f>
        <v>0.22045855379188711</v>
      </c>
      <c r="BP140" s="75">
        <f t="shared" ref="BP140:BP146" si="35">IFERROR(1/J140*(Y140/H140),"0")</f>
        <v>0.23214285714285712</v>
      </c>
    </row>
    <row r="141" spans="1:68" ht="27" hidden="1" customHeight="1" x14ac:dyDescent="0.25">
      <c r="A141" s="60" t="s">
        <v>291</v>
      </c>
      <c r="B141" s="60" t="s">
        <v>294</v>
      </c>
      <c r="C141" s="34">
        <v>4301051612</v>
      </c>
      <c r="D141" s="785">
        <v>4607091385168</v>
      </c>
      <c r="E141" s="785"/>
      <c r="F141" s="59">
        <v>1.4</v>
      </c>
      <c r="G141" s="35">
        <v>6</v>
      </c>
      <c r="H141" s="59">
        <v>8.4</v>
      </c>
      <c r="I141" s="59">
        <v>8.9580000000000002</v>
      </c>
      <c r="J141" s="35">
        <v>56</v>
      </c>
      <c r="K141" s="35" t="s">
        <v>130</v>
      </c>
      <c r="L141" s="35" t="s">
        <v>45</v>
      </c>
      <c r="M141" s="36" t="s">
        <v>82</v>
      </c>
      <c r="N141" s="36"/>
      <c r="O141" s="35">
        <v>45</v>
      </c>
      <c r="P141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295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hidden="1" customHeight="1" x14ac:dyDescent="0.25">
      <c r="A142" s="60" t="s">
        <v>296</v>
      </c>
      <c r="B142" s="60" t="s">
        <v>297</v>
      </c>
      <c r="C142" s="34">
        <v>4301051742</v>
      </c>
      <c r="D142" s="785">
        <v>4680115884540</v>
      </c>
      <c r="E142" s="785"/>
      <c r="F142" s="59">
        <v>1.4</v>
      </c>
      <c r="G142" s="35">
        <v>6</v>
      </c>
      <c r="H142" s="59">
        <v>8.4</v>
      </c>
      <c r="I142" s="59">
        <v>8.8800000000000008</v>
      </c>
      <c r="J142" s="35">
        <v>56</v>
      </c>
      <c r="K142" s="35" t="s">
        <v>130</v>
      </c>
      <c r="L142" s="35" t="s">
        <v>45</v>
      </c>
      <c r="M142" s="36" t="s">
        <v>133</v>
      </c>
      <c r="N142" s="36"/>
      <c r="O142" s="35">
        <v>45</v>
      </c>
      <c r="P142" s="1077" t="s">
        <v>298</v>
      </c>
      <c r="Q142" s="787"/>
      <c r="R142" s="787"/>
      <c r="S142" s="787"/>
      <c r="T142" s="788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hidden="1" customHeight="1" x14ac:dyDescent="0.25">
      <c r="A143" s="60" t="s">
        <v>300</v>
      </c>
      <c r="B143" s="60" t="s">
        <v>301</v>
      </c>
      <c r="C143" s="34">
        <v>4301051362</v>
      </c>
      <c r="D143" s="785">
        <v>4607091383256</v>
      </c>
      <c r="E143" s="785"/>
      <c r="F143" s="59">
        <v>0.33</v>
      </c>
      <c r="G143" s="35">
        <v>6</v>
      </c>
      <c r="H143" s="59">
        <v>1.98</v>
      </c>
      <c r="I143" s="59">
        <v>2.246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1078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302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hidden="1" customHeight="1" x14ac:dyDescent="0.25">
      <c r="A144" s="60" t="s">
        <v>303</v>
      </c>
      <c r="B144" s="60" t="s">
        <v>304</v>
      </c>
      <c r="C144" s="34">
        <v>4301051358</v>
      </c>
      <c r="D144" s="785">
        <v>4607091385748</v>
      </c>
      <c r="E144" s="785"/>
      <c r="F144" s="59">
        <v>0.45</v>
      </c>
      <c r="G144" s="35">
        <v>6</v>
      </c>
      <c r="H144" s="59">
        <v>2.7</v>
      </c>
      <c r="I144" s="59">
        <v>2.972</v>
      </c>
      <c r="J144" s="35">
        <v>156</v>
      </c>
      <c r="K144" s="35" t="s">
        <v>89</v>
      </c>
      <c r="L144" s="35" t="s">
        <v>162</v>
      </c>
      <c r="M144" s="36" t="s">
        <v>133</v>
      </c>
      <c r="N144" s="36"/>
      <c r="O144" s="35">
        <v>45</v>
      </c>
      <c r="P144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302</v>
      </c>
      <c r="AG144" s="75"/>
      <c r="AJ144" s="79" t="s">
        <v>163</v>
      </c>
      <c r="AK144" s="79">
        <v>421.2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16.5" hidden="1" customHeight="1" x14ac:dyDescent="0.25">
      <c r="A145" s="60" t="s">
        <v>305</v>
      </c>
      <c r="B145" s="60" t="s">
        <v>306</v>
      </c>
      <c r="C145" s="34">
        <v>4301051740</v>
      </c>
      <c r="D145" s="785">
        <v>4680115884533</v>
      </c>
      <c r="E145" s="785"/>
      <c r="F145" s="59">
        <v>0.3</v>
      </c>
      <c r="G145" s="35">
        <v>6</v>
      </c>
      <c r="H145" s="59">
        <v>1.8</v>
      </c>
      <c r="I145" s="59">
        <v>2</v>
      </c>
      <c r="J145" s="35">
        <v>156</v>
      </c>
      <c r="K145" s="35" t="s">
        <v>89</v>
      </c>
      <c r="L145" s="35" t="s">
        <v>45</v>
      </c>
      <c r="M145" s="36" t="s">
        <v>133</v>
      </c>
      <c r="N145" s="36"/>
      <c r="O145" s="35">
        <v>45</v>
      </c>
      <c r="P145" s="10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307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hidden="1" customHeight="1" x14ac:dyDescent="0.25">
      <c r="A146" s="60" t="s">
        <v>308</v>
      </c>
      <c r="B146" s="60" t="s">
        <v>309</v>
      </c>
      <c r="C146" s="34">
        <v>4301051480</v>
      </c>
      <c r="D146" s="785">
        <v>4680115882645</v>
      </c>
      <c r="E146" s="785"/>
      <c r="F146" s="59">
        <v>0.3</v>
      </c>
      <c r="G146" s="35">
        <v>6</v>
      </c>
      <c r="H146" s="59">
        <v>1.8</v>
      </c>
      <c r="I146" s="59">
        <v>2.66</v>
      </c>
      <c r="J146" s="35">
        <v>156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10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310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x14ac:dyDescent="0.2">
      <c r="A147" s="792"/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3"/>
      <c r="P147" s="789" t="s">
        <v>40</v>
      </c>
      <c r="Q147" s="790"/>
      <c r="R147" s="790"/>
      <c r="S147" s="790"/>
      <c r="T147" s="790"/>
      <c r="U147" s="790"/>
      <c r="V147" s="791"/>
      <c r="W147" s="40" t="s">
        <v>39</v>
      </c>
      <c r="X147" s="41">
        <f>IFERROR(X140/H140,"0")+IFERROR(X141/H141,"0")+IFERROR(X142/H142,"0")+IFERROR(X143/H143,"0")+IFERROR(X144/H144,"0")+IFERROR(X145/H145,"0")+IFERROR(X146/H146,"0")</f>
        <v>12.345679012345679</v>
      </c>
      <c r="Y147" s="41">
        <f>IFERROR(Y140/H140,"0")+IFERROR(Y141/H141,"0")+IFERROR(Y142/H142,"0")+IFERROR(Y143/H143,"0")+IFERROR(Y144/H144,"0")+IFERROR(Y145/H145,"0")+IFERROR(Y146/H146,"0")</f>
        <v>13</v>
      </c>
      <c r="Z147" s="41">
        <f>IFERROR(IF(Z140="",0,Z140),"0")+IFERROR(IF(Z141="",0,Z141),"0")+IFERROR(IF(Z142="",0,Z142),"0")+IFERROR(IF(Z143="",0,Z143),"0")+IFERROR(IF(Z144="",0,Z144),"0")+IFERROR(IF(Z145="",0,Z145),"0")+IFERROR(IF(Z146="",0,Z146),"0")</f>
        <v>0.28275</v>
      </c>
      <c r="AA147" s="64"/>
      <c r="AB147" s="64"/>
      <c r="AC147" s="64"/>
    </row>
    <row r="148" spans="1:68" x14ac:dyDescent="0.2">
      <c r="A148" s="79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3"/>
      <c r="P148" s="789" t="s">
        <v>40</v>
      </c>
      <c r="Q148" s="790"/>
      <c r="R148" s="790"/>
      <c r="S148" s="790"/>
      <c r="T148" s="790"/>
      <c r="U148" s="790"/>
      <c r="V148" s="791"/>
      <c r="W148" s="40" t="s">
        <v>0</v>
      </c>
      <c r="X148" s="41">
        <f>IFERROR(SUM(X140:X146),"0")</f>
        <v>100</v>
      </c>
      <c r="Y148" s="41">
        <f>IFERROR(SUM(Y140:Y146),"0")</f>
        <v>105.3</v>
      </c>
      <c r="Z148" s="40"/>
      <c r="AA148" s="64"/>
      <c r="AB148" s="64"/>
      <c r="AC148" s="64"/>
    </row>
    <row r="149" spans="1:68" ht="14.25" hidden="1" customHeight="1" x14ac:dyDescent="0.25">
      <c r="A149" s="784" t="s">
        <v>229</v>
      </c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84"/>
      <c r="P149" s="784"/>
      <c r="Q149" s="784"/>
      <c r="R149" s="784"/>
      <c r="S149" s="784"/>
      <c r="T149" s="784"/>
      <c r="U149" s="784"/>
      <c r="V149" s="784"/>
      <c r="W149" s="784"/>
      <c r="X149" s="784"/>
      <c r="Y149" s="784"/>
      <c r="Z149" s="784"/>
      <c r="AA149" s="63"/>
      <c r="AB149" s="63"/>
      <c r="AC149" s="63"/>
    </row>
    <row r="150" spans="1:68" ht="37.5" hidden="1" customHeight="1" x14ac:dyDescent="0.25">
      <c r="A150" s="60" t="s">
        <v>311</v>
      </c>
      <c r="B150" s="60" t="s">
        <v>312</v>
      </c>
      <c r="C150" s="34">
        <v>4301060356</v>
      </c>
      <c r="D150" s="785">
        <v>4680115882652</v>
      </c>
      <c r="E150" s="785"/>
      <c r="F150" s="59">
        <v>0.33</v>
      </c>
      <c r="G150" s="35">
        <v>6</v>
      </c>
      <c r="H150" s="59">
        <v>1.98</v>
      </c>
      <c r="I150" s="59">
        <v>2.84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10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313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314</v>
      </c>
      <c r="B151" s="60" t="s">
        <v>315</v>
      </c>
      <c r="C151" s="34">
        <v>4301060309</v>
      </c>
      <c r="D151" s="785">
        <v>4680115880238</v>
      </c>
      <c r="E151" s="785"/>
      <c r="F151" s="59">
        <v>0.33</v>
      </c>
      <c r="G151" s="35">
        <v>6</v>
      </c>
      <c r="H151" s="59">
        <v>1.98</v>
      </c>
      <c r="I151" s="59">
        <v>2.258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1072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316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idden="1" x14ac:dyDescent="0.2">
      <c r="A152" s="792"/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3"/>
      <c r="P152" s="789" t="s">
        <v>40</v>
      </c>
      <c r="Q152" s="790"/>
      <c r="R152" s="790"/>
      <c r="S152" s="790"/>
      <c r="T152" s="790"/>
      <c r="U152" s="790"/>
      <c r="V152" s="791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hidden="1" x14ac:dyDescent="0.2">
      <c r="A153" s="79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3"/>
      <c r="P153" s="789" t="s">
        <v>40</v>
      </c>
      <c r="Q153" s="790"/>
      <c r="R153" s="790"/>
      <c r="S153" s="790"/>
      <c r="T153" s="790"/>
      <c r="U153" s="790"/>
      <c r="V153" s="791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6.5" hidden="1" customHeight="1" x14ac:dyDescent="0.25">
      <c r="A154" s="807" t="s">
        <v>317</v>
      </c>
      <c r="B154" s="807"/>
      <c r="C154" s="807"/>
      <c r="D154" s="807"/>
      <c r="E154" s="807"/>
      <c r="F154" s="807"/>
      <c r="G154" s="807"/>
      <c r="H154" s="807"/>
      <c r="I154" s="807"/>
      <c r="J154" s="807"/>
      <c r="K154" s="807"/>
      <c r="L154" s="807"/>
      <c r="M154" s="807"/>
      <c r="N154" s="807"/>
      <c r="O154" s="807"/>
      <c r="P154" s="807"/>
      <c r="Q154" s="807"/>
      <c r="R154" s="807"/>
      <c r="S154" s="807"/>
      <c r="T154" s="807"/>
      <c r="U154" s="807"/>
      <c r="V154" s="807"/>
      <c r="W154" s="807"/>
      <c r="X154" s="807"/>
      <c r="Y154" s="807"/>
      <c r="Z154" s="807"/>
      <c r="AA154" s="62"/>
      <c r="AB154" s="62"/>
      <c r="AC154" s="62"/>
    </row>
    <row r="155" spans="1:68" ht="14.25" hidden="1" customHeight="1" x14ac:dyDescent="0.25">
      <c r="A155" s="784" t="s">
        <v>125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63"/>
      <c r="AB155" s="63"/>
      <c r="AC155" s="63"/>
    </row>
    <row r="156" spans="1:68" ht="27" customHeight="1" x14ac:dyDescent="0.25">
      <c r="A156" s="60" t="s">
        <v>318</v>
      </c>
      <c r="B156" s="60" t="s">
        <v>319</v>
      </c>
      <c r="C156" s="34">
        <v>4301011564</v>
      </c>
      <c r="D156" s="785">
        <v>4680115882577</v>
      </c>
      <c r="E156" s="785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7" t="s">
        <v>45</v>
      </c>
      <c r="V156" s="37" t="s">
        <v>45</v>
      </c>
      <c r="W156" s="38" t="s">
        <v>0</v>
      </c>
      <c r="X156" s="56">
        <v>22</v>
      </c>
      <c r="Y156" s="53">
        <f>IFERROR(IF(X156="",0,CEILING((X156/$H156),1)*$H156),"")</f>
        <v>22.400000000000002</v>
      </c>
      <c r="Z156" s="39">
        <f>IFERROR(IF(Y156=0,"",ROUNDUP(Y156/H156,0)*0.00753),"")</f>
        <v>5.271E-2</v>
      </c>
      <c r="AA156" s="65" t="s">
        <v>45</v>
      </c>
      <c r="AB156" s="66" t="s">
        <v>45</v>
      </c>
      <c r="AC156" s="235" t="s">
        <v>320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23.374999999999996</v>
      </c>
      <c r="BN156" s="75">
        <f>IFERROR(Y156*I156/H156,"0")</f>
        <v>23.8</v>
      </c>
      <c r="BO156" s="75">
        <f>IFERROR(1/J156*(X156/H156),"0")</f>
        <v>4.4070512820512817E-2</v>
      </c>
      <c r="BP156" s="75">
        <f>IFERROR(1/J156*(Y156/H156),"0")</f>
        <v>4.4871794871794872E-2</v>
      </c>
    </row>
    <row r="157" spans="1:68" ht="27" hidden="1" customHeight="1" x14ac:dyDescent="0.25">
      <c r="A157" s="60" t="s">
        <v>318</v>
      </c>
      <c r="B157" s="60" t="s">
        <v>321</v>
      </c>
      <c r="C157" s="34">
        <v>4301011562</v>
      </c>
      <c r="D157" s="785">
        <v>4680115882577</v>
      </c>
      <c r="E157" s="785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119</v>
      </c>
      <c r="N157" s="36"/>
      <c r="O157" s="35">
        <v>90</v>
      </c>
      <c r="P157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320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792"/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3"/>
      <c r="P158" s="789" t="s">
        <v>40</v>
      </c>
      <c r="Q158" s="790"/>
      <c r="R158" s="790"/>
      <c r="S158" s="790"/>
      <c r="T158" s="790"/>
      <c r="U158" s="790"/>
      <c r="V158" s="791"/>
      <c r="W158" s="40" t="s">
        <v>39</v>
      </c>
      <c r="X158" s="41">
        <f>IFERROR(X156/H156,"0")+IFERROR(X157/H157,"0")</f>
        <v>6.875</v>
      </c>
      <c r="Y158" s="41">
        <f>IFERROR(Y156/H156,"0")+IFERROR(Y157/H157,"0")</f>
        <v>7</v>
      </c>
      <c r="Z158" s="41">
        <f>IFERROR(IF(Z156="",0,Z156),"0")+IFERROR(IF(Z157="",0,Z157),"0")</f>
        <v>5.271E-2</v>
      </c>
      <c r="AA158" s="64"/>
      <c r="AB158" s="64"/>
      <c r="AC158" s="64"/>
    </row>
    <row r="159" spans="1:68" x14ac:dyDescent="0.2">
      <c r="A159" s="79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3"/>
      <c r="P159" s="789" t="s">
        <v>40</v>
      </c>
      <c r="Q159" s="790"/>
      <c r="R159" s="790"/>
      <c r="S159" s="790"/>
      <c r="T159" s="790"/>
      <c r="U159" s="790"/>
      <c r="V159" s="791"/>
      <c r="W159" s="40" t="s">
        <v>0</v>
      </c>
      <c r="X159" s="41">
        <f>IFERROR(SUM(X156:X157),"0")</f>
        <v>22</v>
      </c>
      <c r="Y159" s="41">
        <f>IFERROR(SUM(Y156:Y157),"0")</f>
        <v>22.400000000000002</v>
      </c>
      <c r="Z159" s="40"/>
      <c r="AA159" s="64"/>
      <c r="AB159" s="64"/>
      <c r="AC159" s="64"/>
    </row>
    <row r="160" spans="1:68" ht="14.25" hidden="1" customHeight="1" x14ac:dyDescent="0.25">
      <c r="A160" s="784" t="s">
        <v>78</v>
      </c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84"/>
      <c r="P160" s="784"/>
      <c r="Q160" s="784"/>
      <c r="R160" s="784"/>
      <c r="S160" s="784"/>
      <c r="T160" s="784"/>
      <c r="U160" s="784"/>
      <c r="V160" s="784"/>
      <c r="W160" s="784"/>
      <c r="X160" s="784"/>
      <c r="Y160" s="784"/>
      <c r="Z160" s="784"/>
      <c r="AA160" s="63"/>
      <c r="AB160" s="63"/>
      <c r="AC160" s="63"/>
    </row>
    <row r="161" spans="1:68" ht="27" hidden="1" customHeight="1" x14ac:dyDescent="0.25">
      <c r="A161" s="60" t="s">
        <v>322</v>
      </c>
      <c r="B161" s="60" t="s">
        <v>323</v>
      </c>
      <c r="C161" s="34">
        <v>4301031234</v>
      </c>
      <c r="D161" s="785">
        <v>4680115883444</v>
      </c>
      <c r="E161" s="785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324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322</v>
      </c>
      <c r="B162" s="60" t="s">
        <v>325</v>
      </c>
      <c r="C162" s="34">
        <v>4301031235</v>
      </c>
      <c r="D162" s="785">
        <v>4680115883444</v>
      </c>
      <c r="E162" s="785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119</v>
      </c>
      <c r="N162" s="36"/>
      <c r="O162" s="35">
        <v>90</v>
      </c>
      <c r="P162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7" t="s">
        <v>45</v>
      </c>
      <c r="V162" s="37" t="s">
        <v>45</v>
      </c>
      <c r="W162" s="38" t="s">
        <v>0</v>
      </c>
      <c r="X162" s="56">
        <v>19</v>
      </c>
      <c r="Y162" s="53">
        <f>IFERROR(IF(X162="",0,CEILING((X162/$H162),1)*$H162),"")</f>
        <v>19.599999999999998</v>
      </c>
      <c r="Z162" s="39">
        <f>IFERROR(IF(Y162=0,"",ROUNDUP(Y162/H162,0)*0.00753),"")</f>
        <v>5.271E-2</v>
      </c>
      <c r="AA162" s="65" t="s">
        <v>45</v>
      </c>
      <c r="AB162" s="66" t="s">
        <v>45</v>
      </c>
      <c r="AC162" s="241" t="s">
        <v>324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20.954285714285717</v>
      </c>
      <c r="BN162" s="75">
        <f>IFERROR(Y162*I162/H162,"0")</f>
        <v>21.616</v>
      </c>
      <c r="BO162" s="75">
        <f>IFERROR(1/J162*(X162/H162),"0")</f>
        <v>4.3498168498168503E-2</v>
      </c>
      <c r="BP162" s="75">
        <f>IFERROR(1/J162*(Y162/H162),"0")</f>
        <v>4.4871794871794872E-2</v>
      </c>
    </row>
    <row r="163" spans="1:68" x14ac:dyDescent="0.2">
      <c r="A163" s="792"/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3"/>
      <c r="P163" s="789" t="s">
        <v>40</v>
      </c>
      <c r="Q163" s="790"/>
      <c r="R163" s="790"/>
      <c r="S163" s="790"/>
      <c r="T163" s="790"/>
      <c r="U163" s="790"/>
      <c r="V163" s="791"/>
      <c r="W163" s="40" t="s">
        <v>39</v>
      </c>
      <c r="X163" s="41">
        <f>IFERROR(X161/H161,"0")+IFERROR(X162/H162,"0")</f>
        <v>6.7857142857142865</v>
      </c>
      <c r="Y163" s="41">
        <f>IFERROR(Y161/H161,"0")+IFERROR(Y162/H162,"0")</f>
        <v>7</v>
      </c>
      <c r="Z163" s="41">
        <f>IFERROR(IF(Z161="",0,Z161),"0")+IFERROR(IF(Z162="",0,Z162),"0")</f>
        <v>5.271E-2</v>
      </c>
      <c r="AA163" s="64"/>
      <c r="AB163" s="64"/>
      <c r="AC163" s="64"/>
    </row>
    <row r="164" spans="1:68" x14ac:dyDescent="0.2">
      <c r="A164" s="79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3"/>
      <c r="P164" s="789" t="s">
        <v>40</v>
      </c>
      <c r="Q164" s="790"/>
      <c r="R164" s="790"/>
      <c r="S164" s="790"/>
      <c r="T164" s="790"/>
      <c r="U164" s="790"/>
      <c r="V164" s="791"/>
      <c r="W164" s="40" t="s">
        <v>0</v>
      </c>
      <c r="X164" s="41">
        <f>IFERROR(SUM(X161:X162),"0")</f>
        <v>19</v>
      </c>
      <c r="Y164" s="41">
        <f>IFERROR(SUM(Y161:Y162),"0")</f>
        <v>19.599999999999998</v>
      </c>
      <c r="Z164" s="40"/>
      <c r="AA164" s="64"/>
      <c r="AB164" s="64"/>
      <c r="AC164" s="64"/>
    </row>
    <row r="165" spans="1:68" ht="14.25" hidden="1" customHeight="1" x14ac:dyDescent="0.25">
      <c r="A165" s="784" t="s">
        <v>84</v>
      </c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84"/>
      <c r="P165" s="784"/>
      <c r="Q165" s="784"/>
      <c r="R165" s="784"/>
      <c r="S165" s="784"/>
      <c r="T165" s="784"/>
      <c r="U165" s="784"/>
      <c r="V165" s="784"/>
      <c r="W165" s="784"/>
      <c r="X165" s="784"/>
      <c r="Y165" s="784"/>
      <c r="Z165" s="784"/>
      <c r="AA165" s="63"/>
      <c r="AB165" s="63"/>
      <c r="AC165" s="63"/>
    </row>
    <row r="166" spans="1:68" ht="16.5" hidden="1" customHeight="1" x14ac:dyDescent="0.25">
      <c r="A166" s="60" t="s">
        <v>326</v>
      </c>
      <c r="B166" s="60" t="s">
        <v>327</v>
      </c>
      <c r="C166" s="34">
        <v>4301051477</v>
      </c>
      <c r="D166" s="785">
        <v>4680115882584</v>
      </c>
      <c r="E166" s="785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320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16.5" hidden="1" customHeight="1" x14ac:dyDescent="0.25">
      <c r="A167" s="60" t="s">
        <v>326</v>
      </c>
      <c r="B167" s="60" t="s">
        <v>328</v>
      </c>
      <c r="C167" s="34">
        <v>4301051476</v>
      </c>
      <c r="D167" s="785">
        <v>4680115882584</v>
      </c>
      <c r="E167" s="785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119</v>
      </c>
      <c r="N167" s="36"/>
      <c r="O167" s="35">
        <v>60</v>
      </c>
      <c r="P167" s="107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320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792"/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3"/>
      <c r="P168" s="789" t="s">
        <v>40</v>
      </c>
      <c r="Q168" s="790"/>
      <c r="R168" s="790"/>
      <c r="S168" s="790"/>
      <c r="T168" s="790"/>
      <c r="U168" s="790"/>
      <c r="V168" s="79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hidden="1" x14ac:dyDescent="0.2">
      <c r="A169" s="79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3"/>
      <c r="P169" s="789" t="s">
        <v>40</v>
      </c>
      <c r="Q169" s="790"/>
      <c r="R169" s="790"/>
      <c r="S169" s="790"/>
      <c r="T169" s="790"/>
      <c r="U169" s="790"/>
      <c r="V169" s="79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16.5" hidden="1" customHeight="1" x14ac:dyDescent="0.25">
      <c r="A170" s="807" t="s">
        <v>123</v>
      </c>
      <c r="B170" s="807"/>
      <c r="C170" s="807"/>
      <c r="D170" s="807"/>
      <c r="E170" s="807"/>
      <c r="F170" s="807"/>
      <c r="G170" s="807"/>
      <c r="H170" s="807"/>
      <c r="I170" s="807"/>
      <c r="J170" s="807"/>
      <c r="K170" s="807"/>
      <c r="L170" s="807"/>
      <c r="M170" s="807"/>
      <c r="N170" s="807"/>
      <c r="O170" s="807"/>
      <c r="P170" s="807"/>
      <c r="Q170" s="807"/>
      <c r="R170" s="807"/>
      <c r="S170" s="807"/>
      <c r="T170" s="807"/>
      <c r="U170" s="807"/>
      <c r="V170" s="807"/>
      <c r="W170" s="807"/>
      <c r="X170" s="807"/>
      <c r="Y170" s="807"/>
      <c r="Z170" s="807"/>
      <c r="AA170" s="62"/>
      <c r="AB170" s="62"/>
      <c r="AC170" s="62"/>
    </row>
    <row r="171" spans="1:68" ht="14.25" hidden="1" customHeight="1" x14ac:dyDescent="0.25">
      <c r="A171" s="784" t="s">
        <v>125</v>
      </c>
      <c r="B171" s="784"/>
      <c r="C171" s="784"/>
      <c r="D171" s="784"/>
      <c r="E171" s="784"/>
      <c r="F171" s="784"/>
      <c r="G171" s="784"/>
      <c r="H171" s="784"/>
      <c r="I171" s="784"/>
      <c r="J171" s="784"/>
      <c r="K171" s="784"/>
      <c r="L171" s="784"/>
      <c r="M171" s="784"/>
      <c r="N171" s="784"/>
      <c r="O171" s="784"/>
      <c r="P171" s="784"/>
      <c r="Q171" s="784"/>
      <c r="R171" s="784"/>
      <c r="S171" s="784"/>
      <c r="T171" s="784"/>
      <c r="U171" s="784"/>
      <c r="V171" s="784"/>
      <c r="W171" s="784"/>
      <c r="X171" s="784"/>
      <c r="Y171" s="784"/>
      <c r="Z171" s="784"/>
      <c r="AA171" s="63"/>
      <c r="AB171" s="63"/>
      <c r="AC171" s="63"/>
    </row>
    <row r="172" spans="1:68" ht="27" hidden="1" customHeight="1" x14ac:dyDescent="0.25">
      <c r="A172" s="60" t="s">
        <v>329</v>
      </c>
      <c r="B172" s="60" t="s">
        <v>330</v>
      </c>
      <c r="C172" s="34">
        <v>4301011705</v>
      </c>
      <c r="D172" s="785">
        <v>4607091384604</v>
      </c>
      <c r="E172" s="785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89</v>
      </c>
      <c r="L172" s="35" t="s">
        <v>45</v>
      </c>
      <c r="M172" s="36" t="s">
        <v>129</v>
      </c>
      <c r="N172" s="36"/>
      <c r="O172" s="35">
        <v>50</v>
      </c>
      <c r="P172" s="10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IFERROR(IF(Y172=0,"",ROUNDUP(Y172/H172,0)*0.00902),"")</f>
        <v/>
      </c>
      <c r="AA172" s="65" t="s">
        <v>45</v>
      </c>
      <c r="AB172" s="66" t="s">
        <v>45</v>
      </c>
      <c r="AC172" s="247" t="s">
        <v>331</v>
      </c>
      <c r="AG172" s="75"/>
      <c r="AJ172" s="79" t="s">
        <v>45</v>
      </c>
      <c r="AK172" s="79">
        <v>0</v>
      </c>
      <c r="BB172" s="248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idden="1" x14ac:dyDescent="0.2">
      <c r="A173" s="792"/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3"/>
      <c r="P173" s="789" t="s">
        <v>40</v>
      </c>
      <c r="Q173" s="790"/>
      <c r="R173" s="790"/>
      <c r="S173" s="790"/>
      <c r="T173" s="790"/>
      <c r="U173" s="790"/>
      <c r="V173" s="791"/>
      <c r="W173" s="40" t="s">
        <v>39</v>
      </c>
      <c r="X173" s="41">
        <f>IFERROR(X172/H172,"0")</f>
        <v>0</v>
      </c>
      <c r="Y173" s="41">
        <f>IFERROR(Y172/H172,"0")</f>
        <v>0</v>
      </c>
      <c r="Z173" s="41">
        <f>IFERROR(IF(Z172="",0,Z172),"0")</f>
        <v>0</v>
      </c>
      <c r="AA173" s="64"/>
      <c r="AB173" s="64"/>
      <c r="AC173" s="64"/>
    </row>
    <row r="174" spans="1:68" hidden="1" x14ac:dyDescent="0.2">
      <c r="A174" s="79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3"/>
      <c r="P174" s="789" t="s">
        <v>40</v>
      </c>
      <c r="Q174" s="790"/>
      <c r="R174" s="790"/>
      <c r="S174" s="790"/>
      <c r="T174" s="790"/>
      <c r="U174" s="790"/>
      <c r="V174" s="791"/>
      <c r="W174" s="40" t="s">
        <v>0</v>
      </c>
      <c r="X174" s="41">
        <f>IFERROR(SUM(X172:X172),"0")</f>
        <v>0</v>
      </c>
      <c r="Y174" s="41">
        <f>IFERROR(SUM(Y172:Y172),"0")</f>
        <v>0</v>
      </c>
      <c r="Z174" s="40"/>
      <c r="AA174" s="64"/>
      <c r="AB174" s="64"/>
      <c r="AC174" s="64"/>
    </row>
    <row r="175" spans="1:68" ht="14.25" hidden="1" customHeight="1" x14ac:dyDescent="0.25">
      <c r="A175" s="784" t="s">
        <v>78</v>
      </c>
      <c r="B175" s="784"/>
      <c r="C175" s="784"/>
      <c r="D175" s="784"/>
      <c r="E175" s="784"/>
      <c r="F175" s="784"/>
      <c r="G175" s="784"/>
      <c r="H175" s="784"/>
      <c r="I175" s="784"/>
      <c r="J175" s="784"/>
      <c r="K175" s="784"/>
      <c r="L175" s="784"/>
      <c r="M175" s="784"/>
      <c r="N175" s="784"/>
      <c r="O175" s="784"/>
      <c r="P175" s="784"/>
      <c r="Q175" s="784"/>
      <c r="R175" s="784"/>
      <c r="S175" s="784"/>
      <c r="T175" s="784"/>
      <c r="U175" s="784"/>
      <c r="V175" s="784"/>
      <c r="W175" s="784"/>
      <c r="X175" s="784"/>
      <c r="Y175" s="784"/>
      <c r="Z175" s="784"/>
      <c r="AA175" s="63"/>
      <c r="AB175" s="63"/>
      <c r="AC175" s="63"/>
    </row>
    <row r="176" spans="1:68" ht="16.5" customHeight="1" x14ac:dyDescent="0.25">
      <c r="A176" s="60" t="s">
        <v>332</v>
      </c>
      <c r="B176" s="60" t="s">
        <v>333</v>
      </c>
      <c r="C176" s="34">
        <v>4301030895</v>
      </c>
      <c r="D176" s="785">
        <v>4607091387667</v>
      </c>
      <c r="E176" s="785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129</v>
      </c>
      <c r="N176" s="36"/>
      <c r="O176" s="35">
        <v>40</v>
      </c>
      <c r="P176" s="10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7" t="s">
        <v>45</v>
      </c>
      <c r="V176" s="37" t="s">
        <v>45</v>
      </c>
      <c r="W176" s="38" t="s">
        <v>0</v>
      </c>
      <c r="X176" s="56">
        <v>200</v>
      </c>
      <c r="Y176" s="53">
        <f>IFERROR(IF(X176="",0,CEILING((X176/$H176),1)*$H176),"")</f>
        <v>207</v>
      </c>
      <c r="Z176" s="39">
        <f>IFERROR(IF(Y176=0,"",ROUNDUP(Y176/H176,0)*0.02175),"")</f>
        <v>0.50024999999999997</v>
      </c>
      <c r="AA176" s="65" t="s">
        <v>45</v>
      </c>
      <c r="AB176" s="66" t="s">
        <v>45</v>
      </c>
      <c r="AC176" s="249" t="s">
        <v>334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214.00000000000003</v>
      </c>
      <c r="BN176" s="75">
        <f>IFERROR(Y176*I176/H176,"0")</f>
        <v>221.49</v>
      </c>
      <c r="BO176" s="75">
        <f>IFERROR(1/J176*(X176/H176),"0")</f>
        <v>0.3968253968253968</v>
      </c>
      <c r="BP176" s="75">
        <f>IFERROR(1/J176*(Y176/H176),"0")</f>
        <v>0.4107142857142857</v>
      </c>
    </row>
    <row r="177" spans="1:68" ht="27" hidden="1" customHeight="1" x14ac:dyDescent="0.25">
      <c r="A177" s="60" t="s">
        <v>335</v>
      </c>
      <c r="B177" s="60" t="s">
        <v>336</v>
      </c>
      <c r="C177" s="34">
        <v>4301030961</v>
      </c>
      <c r="D177" s="785">
        <v>4607091387636</v>
      </c>
      <c r="E177" s="785"/>
      <c r="F177" s="59">
        <v>0.7</v>
      </c>
      <c r="G177" s="35">
        <v>6</v>
      </c>
      <c r="H177" s="59">
        <v>4.2</v>
      </c>
      <c r="I177" s="59">
        <v>4.5</v>
      </c>
      <c r="J177" s="35">
        <v>132</v>
      </c>
      <c r="K177" s="35" t="s">
        <v>89</v>
      </c>
      <c r="L177" s="35" t="s">
        <v>45</v>
      </c>
      <c r="M177" s="36" t="s">
        <v>82</v>
      </c>
      <c r="N177" s="36"/>
      <c r="O177" s="35">
        <v>40</v>
      </c>
      <c r="P177" s="10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51" t="s">
        <v>337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16.5" hidden="1" customHeight="1" x14ac:dyDescent="0.25">
      <c r="A178" s="60" t="s">
        <v>338</v>
      </c>
      <c r="B178" s="60" t="s">
        <v>339</v>
      </c>
      <c r="C178" s="34">
        <v>4301030963</v>
      </c>
      <c r="D178" s="785">
        <v>4607091382426</v>
      </c>
      <c r="E178" s="785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130</v>
      </c>
      <c r="L178" s="35" t="s">
        <v>45</v>
      </c>
      <c r="M178" s="36" t="s">
        <v>82</v>
      </c>
      <c r="N178" s="36"/>
      <c r="O178" s="35">
        <v>40</v>
      </c>
      <c r="P178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340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341</v>
      </c>
      <c r="B179" s="60" t="s">
        <v>342</v>
      </c>
      <c r="C179" s="34">
        <v>4301030962</v>
      </c>
      <c r="D179" s="785">
        <v>4607091386547</v>
      </c>
      <c r="E179" s="785"/>
      <c r="F179" s="59">
        <v>0.35</v>
      </c>
      <c r="G179" s="35">
        <v>8</v>
      </c>
      <c r="H179" s="59">
        <v>2.8</v>
      </c>
      <c r="I179" s="59">
        <v>2.94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337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hidden="1" customHeight="1" x14ac:dyDescent="0.25">
      <c r="A180" s="60" t="s">
        <v>343</v>
      </c>
      <c r="B180" s="60" t="s">
        <v>344</v>
      </c>
      <c r="C180" s="34">
        <v>4301030964</v>
      </c>
      <c r="D180" s="785">
        <v>4607091382464</v>
      </c>
      <c r="E180" s="785"/>
      <c r="F180" s="59">
        <v>0.35</v>
      </c>
      <c r="G180" s="35">
        <v>8</v>
      </c>
      <c r="H180" s="59">
        <v>2.8</v>
      </c>
      <c r="I180" s="59">
        <v>2.964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10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340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792"/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3"/>
      <c r="P181" s="789" t="s">
        <v>40</v>
      </c>
      <c r="Q181" s="790"/>
      <c r="R181" s="790"/>
      <c r="S181" s="790"/>
      <c r="T181" s="790"/>
      <c r="U181" s="790"/>
      <c r="V181" s="791"/>
      <c r="W181" s="40" t="s">
        <v>39</v>
      </c>
      <c r="X181" s="41">
        <f>IFERROR(X176/H176,"0")+IFERROR(X177/H177,"0")+IFERROR(X178/H178,"0")+IFERROR(X179/H179,"0")+IFERROR(X180/H180,"0")</f>
        <v>22.222222222222221</v>
      </c>
      <c r="Y181" s="41">
        <f>IFERROR(Y176/H176,"0")+IFERROR(Y177/H177,"0")+IFERROR(Y178/H178,"0")+IFERROR(Y179/H179,"0")+IFERROR(Y180/H180,"0")</f>
        <v>23</v>
      </c>
      <c r="Z181" s="41">
        <f>IFERROR(IF(Z176="",0,Z176),"0")+IFERROR(IF(Z177="",0,Z177),"0")+IFERROR(IF(Z178="",0,Z178),"0")+IFERROR(IF(Z179="",0,Z179),"0")+IFERROR(IF(Z180="",0,Z180),"0")</f>
        <v>0.50024999999999997</v>
      </c>
      <c r="AA181" s="64"/>
      <c r="AB181" s="64"/>
      <c r="AC181" s="64"/>
    </row>
    <row r="182" spans="1:68" x14ac:dyDescent="0.2">
      <c r="A182" s="79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3"/>
      <c r="P182" s="789" t="s">
        <v>40</v>
      </c>
      <c r="Q182" s="790"/>
      <c r="R182" s="790"/>
      <c r="S182" s="790"/>
      <c r="T182" s="790"/>
      <c r="U182" s="790"/>
      <c r="V182" s="791"/>
      <c r="W182" s="40" t="s">
        <v>0</v>
      </c>
      <c r="X182" s="41">
        <f>IFERROR(SUM(X176:X180),"0")</f>
        <v>200</v>
      </c>
      <c r="Y182" s="41">
        <f>IFERROR(SUM(Y176:Y180),"0")</f>
        <v>207</v>
      </c>
      <c r="Z182" s="40"/>
      <c r="AA182" s="64"/>
      <c r="AB182" s="64"/>
      <c r="AC182" s="64"/>
    </row>
    <row r="183" spans="1:68" ht="14.25" hidden="1" customHeight="1" x14ac:dyDescent="0.25">
      <c r="A183" s="784" t="s">
        <v>84</v>
      </c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84"/>
      <c r="P183" s="784"/>
      <c r="Q183" s="784"/>
      <c r="R183" s="784"/>
      <c r="S183" s="784"/>
      <c r="T183" s="784"/>
      <c r="U183" s="784"/>
      <c r="V183" s="784"/>
      <c r="W183" s="784"/>
      <c r="X183" s="784"/>
      <c r="Y183" s="784"/>
      <c r="Z183" s="784"/>
      <c r="AA183" s="63"/>
      <c r="AB183" s="63"/>
      <c r="AC183" s="63"/>
    </row>
    <row r="184" spans="1:68" ht="16.5" customHeight="1" x14ac:dyDescent="0.25">
      <c r="A184" s="60" t="s">
        <v>345</v>
      </c>
      <c r="B184" s="60" t="s">
        <v>346</v>
      </c>
      <c r="C184" s="34">
        <v>4301051611</v>
      </c>
      <c r="D184" s="785">
        <v>4607091385304</v>
      </c>
      <c r="E184" s="785"/>
      <c r="F184" s="59">
        <v>1.4</v>
      </c>
      <c r="G184" s="35">
        <v>6</v>
      </c>
      <c r="H184" s="59">
        <v>8.4</v>
      </c>
      <c r="I184" s="59">
        <v>8.9640000000000004</v>
      </c>
      <c r="J184" s="35">
        <v>56</v>
      </c>
      <c r="K184" s="35" t="s">
        <v>130</v>
      </c>
      <c r="L184" s="35" t="s">
        <v>45</v>
      </c>
      <c r="M184" s="36" t="s">
        <v>82</v>
      </c>
      <c r="N184" s="36"/>
      <c r="O184" s="35">
        <v>40</v>
      </c>
      <c r="P184" s="10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7" t="s">
        <v>45</v>
      </c>
      <c r="V184" s="37" t="s">
        <v>45</v>
      </c>
      <c r="W184" s="38" t="s">
        <v>0</v>
      </c>
      <c r="X184" s="56">
        <v>45</v>
      </c>
      <c r="Y184" s="53">
        <f>IFERROR(IF(X184="",0,CEILING((X184/$H184),1)*$H184),"")</f>
        <v>50.400000000000006</v>
      </c>
      <c r="Z184" s="39">
        <f>IFERROR(IF(Y184=0,"",ROUNDUP(Y184/H184,0)*0.02175),"")</f>
        <v>0.1305</v>
      </c>
      <c r="AA184" s="65" t="s">
        <v>45</v>
      </c>
      <c r="AB184" s="66" t="s">
        <v>45</v>
      </c>
      <c r="AC184" s="259" t="s">
        <v>347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48.021428571428572</v>
      </c>
      <c r="BN184" s="75">
        <f>IFERROR(Y184*I184/H184,"0")</f>
        <v>53.784000000000006</v>
      </c>
      <c r="BO184" s="75">
        <f>IFERROR(1/J184*(X184/H184),"0")</f>
        <v>9.566326530612243E-2</v>
      </c>
      <c r="BP184" s="75">
        <f>IFERROR(1/J184*(Y184/H184),"0")</f>
        <v>0.10714285714285714</v>
      </c>
    </row>
    <row r="185" spans="1:68" ht="16.5" customHeight="1" x14ac:dyDescent="0.25">
      <c r="A185" s="60" t="s">
        <v>348</v>
      </c>
      <c r="B185" s="60" t="s">
        <v>349</v>
      </c>
      <c r="C185" s="34">
        <v>4301051653</v>
      </c>
      <c r="D185" s="785">
        <v>4607091386264</v>
      </c>
      <c r="E185" s="785"/>
      <c r="F185" s="59">
        <v>0.5</v>
      </c>
      <c r="G185" s="35">
        <v>6</v>
      </c>
      <c r="H185" s="59">
        <v>3</v>
      </c>
      <c r="I185" s="59">
        <v>3.278</v>
      </c>
      <c r="J185" s="35">
        <v>156</v>
      </c>
      <c r="K185" s="35" t="s">
        <v>89</v>
      </c>
      <c r="L185" s="35" t="s">
        <v>45</v>
      </c>
      <c r="M185" s="36" t="s">
        <v>133</v>
      </c>
      <c r="N185" s="36"/>
      <c r="O185" s="35">
        <v>31</v>
      </c>
      <c r="P185" s="10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7" t="s">
        <v>45</v>
      </c>
      <c r="V185" s="37" t="s">
        <v>45</v>
      </c>
      <c r="W185" s="38" t="s">
        <v>0</v>
      </c>
      <c r="X185" s="56">
        <v>9</v>
      </c>
      <c r="Y185" s="53">
        <f>IFERROR(IF(X185="",0,CEILING((X185/$H185),1)*$H185),"")</f>
        <v>9</v>
      </c>
      <c r="Z185" s="39">
        <f>IFERROR(IF(Y185=0,"",ROUNDUP(Y185/H185,0)*0.00753),"")</f>
        <v>2.2589999999999999E-2</v>
      </c>
      <c r="AA185" s="65" t="s">
        <v>45</v>
      </c>
      <c r="AB185" s="66" t="s">
        <v>45</v>
      </c>
      <c r="AC185" s="261" t="s">
        <v>350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9.8339999999999996</v>
      </c>
      <c r="BN185" s="75">
        <f>IFERROR(Y185*I185/H185,"0")</f>
        <v>9.8339999999999996</v>
      </c>
      <c r="BO185" s="75">
        <f>IFERROR(1/J185*(X185/H185),"0")</f>
        <v>1.9230769230769232E-2</v>
      </c>
      <c r="BP185" s="75">
        <f>IFERROR(1/J185*(Y185/H185),"0")</f>
        <v>1.9230769230769232E-2</v>
      </c>
    </row>
    <row r="186" spans="1:68" ht="16.5" hidden="1" customHeight="1" x14ac:dyDescent="0.25">
      <c r="A186" s="60" t="s">
        <v>351</v>
      </c>
      <c r="B186" s="60" t="s">
        <v>352</v>
      </c>
      <c r="C186" s="34">
        <v>4301051313</v>
      </c>
      <c r="D186" s="785">
        <v>4607091385427</v>
      </c>
      <c r="E186" s="785"/>
      <c r="F186" s="59">
        <v>0.5</v>
      </c>
      <c r="G186" s="35">
        <v>6</v>
      </c>
      <c r="H186" s="59">
        <v>3</v>
      </c>
      <c r="I186" s="59">
        <v>3.2719999999999998</v>
      </c>
      <c r="J186" s="35">
        <v>156</v>
      </c>
      <c r="K186" s="35" t="s">
        <v>89</v>
      </c>
      <c r="L186" s="35" t="s">
        <v>45</v>
      </c>
      <c r="M186" s="36" t="s">
        <v>82</v>
      </c>
      <c r="N186" s="36"/>
      <c r="O186" s="35">
        <v>40</v>
      </c>
      <c r="P186" s="10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IFERROR(IF(Y186=0,"",ROUNDUP(Y186/H186,0)*0.00753),"")</f>
        <v/>
      </c>
      <c r="AA186" s="65" t="s">
        <v>45</v>
      </c>
      <c r="AB186" s="66" t="s">
        <v>45</v>
      </c>
      <c r="AC186" s="263" t="s">
        <v>347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792"/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3"/>
      <c r="P187" s="789" t="s">
        <v>40</v>
      </c>
      <c r="Q187" s="790"/>
      <c r="R187" s="790"/>
      <c r="S187" s="790"/>
      <c r="T187" s="790"/>
      <c r="U187" s="790"/>
      <c r="V187" s="791"/>
      <c r="W187" s="40" t="s">
        <v>39</v>
      </c>
      <c r="X187" s="41">
        <f>IFERROR(X184/H184,"0")+IFERROR(X185/H185,"0")+IFERROR(X186/H186,"0")</f>
        <v>8.3571428571428577</v>
      </c>
      <c r="Y187" s="41">
        <f>IFERROR(Y184/H184,"0")+IFERROR(Y185/H185,"0")+IFERROR(Y186/H186,"0")</f>
        <v>9</v>
      </c>
      <c r="Z187" s="41">
        <f>IFERROR(IF(Z184="",0,Z184),"0")+IFERROR(IF(Z185="",0,Z185),"0")+IFERROR(IF(Z186="",0,Z186),"0")</f>
        <v>0.15309</v>
      </c>
      <c r="AA187" s="64"/>
      <c r="AB187" s="64"/>
      <c r="AC187" s="64"/>
    </row>
    <row r="188" spans="1:68" x14ac:dyDescent="0.2">
      <c r="A188" s="79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3"/>
      <c r="P188" s="789" t="s">
        <v>40</v>
      </c>
      <c r="Q188" s="790"/>
      <c r="R188" s="790"/>
      <c r="S188" s="790"/>
      <c r="T188" s="790"/>
      <c r="U188" s="790"/>
      <c r="V188" s="791"/>
      <c r="W188" s="40" t="s">
        <v>0</v>
      </c>
      <c r="X188" s="41">
        <f>IFERROR(SUM(X184:X186),"0")</f>
        <v>54</v>
      </c>
      <c r="Y188" s="41">
        <f>IFERROR(SUM(Y184:Y186),"0")</f>
        <v>59.400000000000006</v>
      </c>
      <c r="Z188" s="40"/>
      <c r="AA188" s="64"/>
      <c r="AB188" s="64"/>
      <c r="AC188" s="64"/>
    </row>
    <row r="189" spans="1:68" ht="27.75" hidden="1" customHeight="1" x14ac:dyDescent="0.2">
      <c r="A189" s="830" t="s">
        <v>353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52"/>
      <c r="AB189" s="52"/>
      <c r="AC189" s="52"/>
    </row>
    <row r="190" spans="1:68" ht="16.5" hidden="1" customHeight="1" x14ac:dyDescent="0.25">
      <c r="A190" s="807" t="s">
        <v>354</v>
      </c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07"/>
      <c r="P190" s="807"/>
      <c r="Q190" s="807"/>
      <c r="R190" s="807"/>
      <c r="S190" s="807"/>
      <c r="T190" s="807"/>
      <c r="U190" s="807"/>
      <c r="V190" s="807"/>
      <c r="W190" s="807"/>
      <c r="X190" s="807"/>
      <c r="Y190" s="807"/>
      <c r="Z190" s="807"/>
      <c r="AA190" s="62"/>
      <c r="AB190" s="62"/>
      <c r="AC190" s="62"/>
    </row>
    <row r="191" spans="1:68" ht="14.25" hidden="1" customHeight="1" x14ac:dyDescent="0.25">
      <c r="A191" s="784" t="s">
        <v>183</v>
      </c>
      <c r="B191" s="784"/>
      <c r="C191" s="784"/>
      <c r="D191" s="784"/>
      <c r="E191" s="784"/>
      <c r="F191" s="784"/>
      <c r="G191" s="784"/>
      <c r="H191" s="784"/>
      <c r="I191" s="784"/>
      <c r="J191" s="784"/>
      <c r="K191" s="784"/>
      <c r="L191" s="784"/>
      <c r="M191" s="784"/>
      <c r="N191" s="784"/>
      <c r="O191" s="784"/>
      <c r="P191" s="784"/>
      <c r="Q191" s="784"/>
      <c r="R191" s="784"/>
      <c r="S191" s="784"/>
      <c r="T191" s="784"/>
      <c r="U191" s="784"/>
      <c r="V191" s="784"/>
      <c r="W191" s="784"/>
      <c r="X191" s="784"/>
      <c r="Y191" s="784"/>
      <c r="Z191" s="784"/>
      <c r="AA191" s="63"/>
      <c r="AB191" s="63"/>
      <c r="AC191" s="63"/>
    </row>
    <row r="192" spans="1:68" ht="27" hidden="1" customHeight="1" x14ac:dyDescent="0.25">
      <c r="A192" s="60" t="s">
        <v>355</v>
      </c>
      <c r="B192" s="60" t="s">
        <v>356</v>
      </c>
      <c r="C192" s="34">
        <v>4301020323</v>
      </c>
      <c r="D192" s="785">
        <v>4680115886223</v>
      </c>
      <c r="E192" s="785"/>
      <c r="F192" s="59">
        <v>0.33</v>
      </c>
      <c r="G192" s="35">
        <v>6</v>
      </c>
      <c r="H192" s="59">
        <v>1.98</v>
      </c>
      <c r="I192" s="59">
        <v>2.08</v>
      </c>
      <c r="J192" s="35">
        <v>234</v>
      </c>
      <c r="K192" s="35" t="s">
        <v>83</v>
      </c>
      <c r="L192" s="35" t="s">
        <v>45</v>
      </c>
      <c r="M192" s="36" t="s">
        <v>82</v>
      </c>
      <c r="N192" s="36"/>
      <c r="O192" s="35">
        <v>40</v>
      </c>
      <c r="P192" s="1060" t="s">
        <v>357</v>
      </c>
      <c r="Q192" s="787"/>
      <c r="R192" s="787"/>
      <c r="S192" s="787"/>
      <c r="T192" s="788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IFERROR(IF(Y192=0,"",ROUNDUP(Y192/H192,0)*0.00502),"")</f>
        <v/>
      </c>
      <c r="AA192" s="65" t="s">
        <v>45</v>
      </c>
      <c r="AB192" s="66" t="s">
        <v>45</v>
      </c>
      <c r="AC192" s="265" t="s">
        <v>358</v>
      </c>
      <c r="AG192" s="75"/>
      <c r="AJ192" s="79" t="s">
        <v>45</v>
      </c>
      <c r="AK192" s="79">
        <v>0</v>
      </c>
      <c r="BB192" s="26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idden="1" x14ac:dyDescent="0.2">
      <c r="A193" s="792"/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3"/>
      <c r="P193" s="789" t="s">
        <v>40</v>
      </c>
      <c r="Q193" s="790"/>
      <c r="R193" s="790"/>
      <c r="S193" s="790"/>
      <c r="T193" s="790"/>
      <c r="U193" s="790"/>
      <c r="V193" s="791"/>
      <c r="W193" s="40" t="s">
        <v>39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hidden="1" x14ac:dyDescent="0.2">
      <c r="A194" s="79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793"/>
      <c r="P194" s="789" t="s">
        <v>40</v>
      </c>
      <c r="Q194" s="790"/>
      <c r="R194" s="790"/>
      <c r="S194" s="790"/>
      <c r="T194" s="790"/>
      <c r="U194" s="790"/>
      <c r="V194" s="791"/>
      <c r="W194" s="40" t="s">
        <v>0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4.25" hidden="1" customHeight="1" x14ac:dyDescent="0.25">
      <c r="A195" s="784" t="s">
        <v>78</v>
      </c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84"/>
      <c r="P195" s="784"/>
      <c r="Q195" s="784"/>
      <c r="R195" s="784"/>
      <c r="S195" s="784"/>
      <c r="T195" s="784"/>
      <c r="U195" s="784"/>
      <c r="V195" s="784"/>
      <c r="W195" s="784"/>
      <c r="X195" s="784"/>
      <c r="Y195" s="784"/>
      <c r="Z195" s="784"/>
      <c r="AA195" s="63"/>
      <c r="AB195" s="63"/>
      <c r="AC195" s="63"/>
    </row>
    <row r="196" spans="1:68" ht="27" customHeight="1" x14ac:dyDescent="0.25">
      <c r="A196" s="60" t="s">
        <v>359</v>
      </c>
      <c r="B196" s="60" t="s">
        <v>360</v>
      </c>
      <c r="C196" s="34">
        <v>4301031191</v>
      </c>
      <c r="D196" s="785">
        <v>4680115880993</v>
      </c>
      <c r="E196" s="785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7" t="s">
        <v>45</v>
      </c>
      <c r="V196" s="37" t="s">
        <v>45</v>
      </c>
      <c r="W196" s="38" t="s">
        <v>0</v>
      </c>
      <c r="X196" s="56">
        <v>80</v>
      </c>
      <c r="Y196" s="53">
        <f t="shared" ref="Y196:Y203" si="36">IFERROR(IF(X196="",0,CEILING((X196/$H196),1)*$H196),"")</f>
        <v>84</v>
      </c>
      <c r="Z196" s="39">
        <f>IFERROR(IF(Y196=0,"",ROUNDUP(Y196/H196,0)*0.00753),"")</f>
        <v>0.15060000000000001</v>
      </c>
      <c r="AA196" s="65" t="s">
        <v>45</v>
      </c>
      <c r="AB196" s="66" t="s">
        <v>45</v>
      </c>
      <c r="AC196" s="267" t="s">
        <v>361</v>
      </c>
      <c r="AG196" s="75"/>
      <c r="AJ196" s="79" t="s">
        <v>45</v>
      </c>
      <c r="AK196" s="79">
        <v>0</v>
      </c>
      <c r="BB196" s="268" t="s">
        <v>66</v>
      </c>
      <c r="BM196" s="75">
        <f t="shared" ref="BM196:BM203" si="37">IFERROR(X196*I196/H196,"0")</f>
        <v>84.952380952380949</v>
      </c>
      <c r="BN196" s="75">
        <f t="shared" ref="BN196:BN203" si="38">IFERROR(Y196*I196/H196,"0")</f>
        <v>89.199999999999989</v>
      </c>
      <c r="BO196" s="75">
        <f t="shared" ref="BO196:BO203" si="39">IFERROR(1/J196*(X196/H196),"0")</f>
        <v>0.1221001221001221</v>
      </c>
      <c r="BP196" s="75">
        <f t="shared" ref="BP196:BP203" si="40">IFERROR(1/J196*(Y196/H196),"0")</f>
        <v>0.12820512820512819</v>
      </c>
    </row>
    <row r="197" spans="1:68" ht="27" customHeight="1" x14ac:dyDescent="0.25">
      <c r="A197" s="60" t="s">
        <v>362</v>
      </c>
      <c r="B197" s="60" t="s">
        <v>363</v>
      </c>
      <c r="C197" s="34">
        <v>4301031204</v>
      </c>
      <c r="D197" s="785">
        <v>4680115881761</v>
      </c>
      <c r="E197" s="785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7" t="s">
        <v>45</v>
      </c>
      <c r="V197" s="37" t="s">
        <v>45</v>
      </c>
      <c r="W197" s="38" t="s">
        <v>0</v>
      </c>
      <c r="X197" s="56">
        <v>12</v>
      </c>
      <c r="Y197" s="53">
        <f t="shared" si="36"/>
        <v>12.600000000000001</v>
      </c>
      <c r="Z197" s="39">
        <f>IFERROR(IF(Y197=0,"",ROUNDUP(Y197/H197,0)*0.00753),"")</f>
        <v>2.2589999999999999E-2</v>
      </c>
      <c r="AA197" s="65" t="s">
        <v>45</v>
      </c>
      <c r="AB197" s="66" t="s">
        <v>45</v>
      </c>
      <c r="AC197" s="269" t="s">
        <v>364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12.742857142857142</v>
      </c>
      <c r="BN197" s="75">
        <f t="shared" si="38"/>
        <v>13.38</v>
      </c>
      <c r="BO197" s="75">
        <f t="shared" si="39"/>
        <v>1.8315018315018316E-2</v>
      </c>
      <c r="BP197" s="75">
        <f t="shared" si="40"/>
        <v>1.9230769230769232E-2</v>
      </c>
    </row>
    <row r="198" spans="1:68" ht="27" customHeight="1" x14ac:dyDescent="0.25">
      <c r="A198" s="60" t="s">
        <v>365</v>
      </c>
      <c r="B198" s="60" t="s">
        <v>366</v>
      </c>
      <c r="C198" s="34">
        <v>4301031201</v>
      </c>
      <c r="D198" s="785">
        <v>4680115881563</v>
      </c>
      <c r="E198" s="785"/>
      <c r="F198" s="59">
        <v>0.7</v>
      </c>
      <c r="G198" s="35">
        <v>6</v>
      </c>
      <c r="H198" s="59">
        <v>4.2</v>
      </c>
      <c r="I198" s="59">
        <v>4.4000000000000004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10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7" t="s">
        <v>45</v>
      </c>
      <c r="V198" s="37" t="s">
        <v>45</v>
      </c>
      <c r="W198" s="38" t="s">
        <v>0</v>
      </c>
      <c r="X198" s="56">
        <v>100</v>
      </c>
      <c r="Y198" s="53">
        <f t="shared" si="36"/>
        <v>100.80000000000001</v>
      </c>
      <c r="Z198" s="39">
        <f>IFERROR(IF(Y198=0,"",ROUNDUP(Y198/H198,0)*0.00753),"")</f>
        <v>0.18071999999999999</v>
      </c>
      <c r="AA198" s="65" t="s">
        <v>45</v>
      </c>
      <c r="AB198" s="66" t="s">
        <v>45</v>
      </c>
      <c r="AC198" s="271" t="s">
        <v>367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104.76190476190477</v>
      </c>
      <c r="BN198" s="75">
        <f t="shared" si="38"/>
        <v>105.60000000000002</v>
      </c>
      <c r="BO198" s="75">
        <f t="shared" si="39"/>
        <v>0.15262515262515264</v>
      </c>
      <c r="BP198" s="75">
        <f t="shared" si="40"/>
        <v>0.15384615384615385</v>
      </c>
    </row>
    <row r="199" spans="1:68" ht="27" hidden="1" customHeight="1" x14ac:dyDescent="0.25">
      <c r="A199" s="60" t="s">
        <v>368</v>
      </c>
      <c r="B199" s="60" t="s">
        <v>369</v>
      </c>
      <c r="C199" s="34">
        <v>4301031199</v>
      </c>
      <c r="D199" s="785">
        <v>4680115880986</v>
      </c>
      <c r="E199" s="785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361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hidden="1" customHeight="1" x14ac:dyDescent="0.25">
      <c r="A200" s="60" t="s">
        <v>370</v>
      </c>
      <c r="B200" s="60" t="s">
        <v>371</v>
      </c>
      <c r="C200" s="34">
        <v>4301031205</v>
      </c>
      <c r="D200" s="785">
        <v>4680115881785</v>
      </c>
      <c r="E200" s="785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hidden="1" customHeight="1" x14ac:dyDescent="0.25">
      <c r="A201" s="60" t="s">
        <v>372</v>
      </c>
      <c r="B201" s="60" t="s">
        <v>373</v>
      </c>
      <c r="C201" s="34">
        <v>4301031202</v>
      </c>
      <c r="D201" s="785">
        <v>4680115881679</v>
      </c>
      <c r="E201" s="785"/>
      <c r="F201" s="59">
        <v>0.35</v>
      </c>
      <c r="G201" s="35">
        <v>6</v>
      </c>
      <c r="H201" s="59">
        <v>2.1</v>
      </c>
      <c r="I201" s="59">
        <v>2.2000000000000002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hidden="1" customHeight="1" x14ac:dyDescent="0.25">
      <c r="A202" s="60" t="s">
        <v>374</v>
      </c>
      <c r="B202" s="60" t="s">
        <v>375</v>
      </c>
      <c r="C202" s="34">
        <v>4301031158</v>
      </c>
      <c r="D202" s="785">
        <v>4680115880191</v>
      </c>
      <c r="E202" s="785"/>
      <c r="F202" s="59">
        <v>0.4</v>
      </c>
      <c r="G202" s="35">
        <v>6</v>
      </c>
      <c r="H202" s="59">
        <v>2.4</v>
      </c>
      <c r="I202" s="59">
        <v>2.6</v>
      </c>
      <c r="J202" s="35">
        <v>156</v>
      </c>
      <c r="K202" s="35" t="s">
        <v>89</v>
      </c>
      <c r="L202" s="35" t="s">
        <v>45</v>
      </c>
      <c r="M202" s="36" t="s">
        <v>82</v>
      </c>
      <c r="N202" s="36"/>
      <c r="O202" s="35">
        <v>40</v>
      </c>
      <c r="P202" s="10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IFERROR(IF(Y202=0,"",ROUNDUP(Y202/H202,0)*0.00753),"")</f>
        <v/>
      </c>
      <c r="AA202" s="65" t="s">
        <v>45</v>
      </c>
      <c r="AB202" s="66" t="s">
        <v>45</v>
      </c>
      <c r="AC202" s="279" t="s">
        <v>367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hidden="1" customHeight="1" x14ac:dyDescent="0.25">
      <c r="A203" s="60" t="s">
        <v>376</v>
      </c>
      <c r="B203" s="60" t="s">
        <v>377</v>
      </c>
      <c r="C203" s="34">
        <v>4301031245</v>
      </c>
      <c r="D203" s="785">
        <v>4680115883963</v>
      </c>
      <c r="E203" s="785"/>
      <c r="F203" s="59">
        <v>0.28000000000000003</v>
      </c>
      <c r="G203" s="35">
        <v>6</v>
      </c>
      <c r="H203" s="59">
        <v>1.68</v>
      </c>
      <c r="I203" s="59">
        <v>1.78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378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x14ac:dyDescent="0.2">
      <c r="A204" s="792"/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3"/>
      <c r="P204" s="789" t="s">
        <v>40</v>
      </c>
      <c r="Q204" s="790"/>
      <c r="R204" s="790"/>
      <c r="S204" s="790"/>
      <c r="T204" s="790"/>
      <c r="U204" s="790"/>
      <c r="V204" s="791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45.714285714285715</v>
      </c>
      <c r="Y204" s="41">
        <f>IFERROR(Y196/H196,"0")+IFERROR(Y197/H197,"0")+IFERROR(Y198/H198,"0")+IFERROR(Y199/H199,"0")+IFERROR(Y200/H200,"0")+IFERROR(Y201/H201,"0")+IFERROR(Y202/H202,"0")+IFERROR(Y203/H203,"0")</f>
        <v>47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0.35391</v>
      </c>
      <c r="AA204" s="64"/>
      <c r="AB204" s="64"/>
      <c r="AC204" s="64"/>
    </row>
    <row r="205" spans="1:68" x14ac:dyDescent="0.2">
      <c r="A205" s="79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3"/>
      <c r="P205" s="789" t="s">
        <v>40</v>
      </c>
      <c r="Q205" s="790"/>
      <c r="R205" s="790"/>
      <c r="S205" s="790"/>
      <c r="T205" s="790"/>
      <c r="U205" s="790"/>
      <c r="V205" s="791"/>
      <c r="W205" s="40" t="s">
        <v>0</v>
      </c>
      <c r="X205" s="41">
        <f>IFERROR(SUM(X196:X203),"0")</f>
        <v>192</v>
      </c>
      <c r="Y205" s="41">
        <f>IFERROR(SUM(Y196:Y203),"0")</f>
        <v>197.4</v>
      </c>
      <c r="Z205" s="40"/>
      <c r="AA205" s="64"/>
      <c r="AB205" s="64"/>
      <c r="AC205" s="64"/>
    </row>
    <row r="206" spans="1:68" ht="16.5" hidden="1" customHeight="1" x14ac:dyDescent="0.25">
      <c r="A206" s="807" t="s">
        <v>379</v>
      </c>
      <c r="B206" s="807"/>
      <c r="C206" s="807"/>
      <c r="D206" s="807"/>
      <c r="E206" s="807"/>
      <c r="F206" s="807"/>
      <c r="G206" s="807"/>
      <c r="H206" s="807"/>
      <c r="I206" s="807"/>
      <c r="J206" s="807"/>
      <c r="K206" s="807"/>
      <c r="L206" s="807"/>
      <c r="M206" s="807"/>
      <c r="N206" s="807"/>
      <c r="O206" s="807"/>
      <c r="P206" s="807"/>
      <c r="Q206" s="807"/>
      <c r="R206" s="807"/>
      <c r="S206" s="807"/>
      <c r="T206" s="807"/>
      <c r="U206" s="807"/>
      <c r="V206" s="807"/>
      <c r="W206" s="807"/>
      <c r="X206" s="807"/>
      <c r="Y206" s="807"/>
      <c r="Z206" s="807"/>
      <c r="AA206" s="62"/>
      <c r="AB206" s="62"/>
      <c r="AC206" s="62"/>
    </row>
    <row r="207" spans="1:68" ht="14.25" hidden="1" customHeight="1" x14ac:dyDescent="0.25">
      <c r="A207" s="784" t="s">
        <v>125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63"/>
      <c r="AB207" s="63"/>
      <c r="AC207" s="63"/>
    </row>
    <row r="208" spans="1:68" ht="27" hidden="1" customHeight="1" x14ac:dyDescent="0.25">
      <c r="A208" s="60" t="s">
        <v>380</v>
      </c>
      <c r="B208" s="60" t="s">
        <v>381</v>
      </c>
      <c r="C208" s="34">
        <v>4301011450</v>
      </c>
      <c r="D208" s="785">
        <v>4680115881402</v>
      </c>
      <c r="E208" s="785"/>
      <c r="F208" s="59">
        <v>1.35</v>
      </c>
      <c r="G208" s="35">
        <v>8</v>
      </c>
      <c r="H208" s="59">
        <v>10.8</v>
      </c>
      <c r="I208" s="59">
        <v>11.28</v>
      </c>
      <c r="J208" s="35">
        <v>56</v>
      </c>
      <c r="K208" s="35" t="s">
        <v>130</v>
      </c>
      <c r="L208" s="35" t="s">
        <v>45</v>
      </c>
      <c r="M208" s="36" t="s">
        <v>129</v>
      </c>
      <c r="N208" s="36"/>
      <c r="O208" s="35">
        <v>55</v>
      </c>
      <c r="P208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IFERROR(IF(Y208=0,"",ROUNDUP(Y208/H208,0)*0.02175),"")</f>
        <v/>
      </c>
      <c r="AA208" s="65" t="s">
        <v>45</v>
      </c>
      <c r="AB208" s="66" t="s">
        <v>45</v>
      </c>
      <c r="AC208" s="283" t="s">
        <v>382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customHeight="1" x14ac:dyDescent="0.25">
      <c r="A209" s="60" t="s">
        <v>383</v>
      </c>
      <c r="B209" s="60" t="s">
        <v>384</v>
      </c>
      <c r="C209" s="34">
        <v>4301011767</v>
      </c>
      <c r="D209" s="785">
        <v>4680115881396</v>
      </c>
      <c r="E209" s="785"/>
      <c r="F209" s="59">
        <v>0.45</v>
      </c>
      <c r="G209" s="35">
        <v>6</v>
      </c>
      <c r="H209" s="59">
        <v>2.7</v>
      </c>
      <c r="I209" s="59">
        <v>2.9</v>
      </c>
      <c r="J209" s="35">
        <v>156</v>
      </c>
      <c r="K209" s="35" t="s">
        <v>89</v>
      </c>
      <c r="L209" s="35" t="s">
        <v>45</v>
      </c>
      <c r="M209" s="36" t="s">
        <v>82</v>
      </c>
      <c r="N209" s="36"/>
      <c r="O209" s="35">
        <v>55</v>
      </c>
      <c r="P209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7" t="s">
        <v>45</v>
      </c>
      <c r="V209" s="37" t="s">
        <v>45</v>
      </c>
      <c r="W209" s="38" t="s">
        <v>0</v>
      </c>
      <c r="X209" s="56">
        <v>32</v>
      </c>
      <c r="Y209" s="53">
        <f>IFERROR(IF(X209="",0,CEILING((X209/$H209),1)*$H209),"")</f>
        <v>32.400000000000006</v>
      </c>
      <c r="Z209" s="39">
        <f>IFERROR(IF(Y209=0,"",ROUNDUP(Y209/H209,0)*0.00753),"")</f>
        <v>9.0359999999999996E-2</v>
      </c>
      <c r="AA209" s="65" t="s">
        <v>45</v>
      </c>
      <c r="AB209" s="66" t="s">
        <v>45</v>
      </c>
      <c r="AC209" s="285" t="s">
        <v>382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34.370370370370367</v>
      </c>
      <c r="BN209" s="75">
        <f>IFERROR(Y209*I209/H209,"0")</f>
        <v>34.799999999999997</v>
      </c>
      <c r="BO209" s="75">
        <f>IFERROR(1/J209*(X209/H209),"0")</f>
        <v>7.5973409306742637E-2</v>
      </c>
      <c r="BP209" s="75">
        <f>IFERROR(1/J209*(Y209/H209),"0")</f>
        <v>7.6923076923076927E-2</v>
      </c>
    </row>
    <row r="210" spans="1:68" x14ac:dyDescent="0.2">
      <c r="A210" s="792"/>
      <c r="B210" s="792"/>
      <c r="C210" s="792"/>
      <c r="D210" s="792"/>
      <c r="E210" s="792"/>
      <c r="F210" s="792"/>
      <c r="G210" s="792"/>
      <c r="H210" s="792"/>
      <c r="I210" s="792"/>
      <c r="J210" s="792"/>
      <c r="K210" s="792"/>
      <c r="L210" s="792"/>
      <c r="M210" s="792"/>
      <c r="N210" s="792"/>
      <c r="O210" s="793"/>
      <c r="P210" s="789" t="s">
        <v>40</v>
      </c>
      <c r="Q210" s="790"/>
      <c r="R210" s="790"/>
      <c r="S210" s="790"/>
      <c r="T210" s="790"/>
      <c r="U210" s="790"/>
      <c r="V210" s="791"/>
      <c r="W210" s="40" t="s">
        <v>39</v>
      </c>
      <c r="X210" s="41">
        <f>IFERROR(X208/H208,"0")+IFERROR(X209/H209,"0")</f>
        <v>11.851851851851851</v>
      </c>
      <c r="Y210" s="41">
        <f>IFERROR(Y208/H208,"0")+IFERROR(Y209/H209,"0")</f>
        <v>12.000000000000002</v>
      </c>
      <c r="Z210" s="41">
        <f>IFERROR(IF(Z208="",0,Z208),"0")+IFERROR(IF(Z209="",0,Z209),"0")</f>
        <v>9.0359999999999996E-2</v>
      </c>
      <c r="AA210" s="64"/>
      <c r="AB210" s="64"/>
      <c r="AC210" s="64"/>
    </row>
    <row r="211" spans="1:68" x14ac:dyDescent="0.2">
      <c r="A211" s="79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3"/>
      <c r="P211" s="789" t="s">
        <v>40</v>
      </c>
      <c r="Q211" s="790"/>
      <c r="R211" s="790"/>
      <c r="S211" s="790"/>
      <c r="T211" s="790"/>
      <c r="U211" s="790"/>
      <c r="V211" s="791"/>
      <c r="W211" s="40" t="s">
        <v>0</v>
      </c>
      <c r="X211" s="41">
        <f>IFERROR(SUM(X208:X209),"0")</f>
        <v>32</v>
      </c>
      <c r="Y211" s="41">
        <f>IFERROR(SUM(Y208:Y209),"0")</f>
        <v>32.400000000000006</v>
      </c>
      <c r="Z211" s="40"/>
      <c r="AA211" s="64"/>
      <c r="AB211" s="64"/>
      <c r="AC211" s="64"/>
    </row>
    <row r="212" spans="1:68" ht="14.25" hidden="1" customHeight="1" x14ac:dyDescent="0.25">
      <c r="A212" s="784" t="s">
        <v>183</v>
      </c>
      <c r="B212" s="784"/>
      <c r="C212" s="784"/>
      <c r="D212" s="784"/>
      <c r="E212" s="784"/>
      <c r="F212" s="784"/>
      <c r="G212" s="784"/>
      <c r="H212" s="784"/>
      <c r="I212" s="784"/>
      <c r="J212" s="784"/>
      <c r="K212" s="784"/>
      <c r="L212" s="784"/>
      <c r="M212" s="784"/>
      <c r="N212" s="784"/>
      <c r="O212" s="784"/>
      <c r="P212" s="784"/>
      <c r="Q212" s="784"/>
      <c r="R212" s="784"/>
      <c r="S212" s="784"/>
      <c r="T212" s="784"/>
      <c r="U212" s="784"/>
      <c r="V212" s="784"/>
      <c r="W212" s="784"/>
      <c r="X212" s="784"/>
      <c r="Y212" s="784"/>
      <c r="Z212" s="784"/>
      <c r="AA212" s="63"/>
      <c r="AB212" s="63"/>
      <c r="AC212" s="63"/>
    </row>
    <row r="213" spans="1:68" ht="16.5" hidden="1" customHeight="1" x14ac:dyDescent="0.25">
      <c r="A213" s="60" t="s">
        <v>385</v>
      </c>
      <c r="B213" s="60" t="s">
        <v>386</v>
      </c>
      <c r="C213" s="34">
        <v>4301020262</v>
      </c>
      <c r="D213" s="785">
        <v>4680115882935</v>
      </c>
      <c r="E213" s="785"/>
      <c r="F213" s="59">
        <v>1.35</v>
      </c>
      <c r="G213" s="35">
        <v>8</v>
      </c>
      <c r="H213" s="59">
        <v>10.8</v>
      </c>
      <c r="I213" s="59">
        <v>11.28</v>
      </c>
      <c r="J213" s="35">
        <v>56</v>
      </c>
      <c r="K213" s="35" t="s">
        <v>130</v>
      </c>
      <c r="L213" s="35" t="s">
        <v>45</v>
      </c>
      <c r="M213" s="36" t="s">
        <v>133</v>
      </c>
      <c r="N213" s="36"/>
      <c r="O213" s="35">
        <v>50</v>
      </c>
      <c r="P213" s="10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IFERROR(IF(Y213=0,"",ROUNDUP(Y213/H213,0)*0.02175),"")</f>
        <v/>
      </c>
      <c r="AA213" s="65" t="s">
        <v>45</v>
      </c>
      <c r="AB213" s="66" t="s">
        <v>45</v>
      </c>
      <c r="AC213" s="287" t="s">
        <v>387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t="16.5" hidden="1" customHeight="1" x14ac:dyDescent="0.25">
      <c r="A214" s="60" t="s">
        <v>388</v>
      </c>
      <c r="B214" s="60" t="s">
        <v>389</v>
      </c>
      <c r="C214" s="34">
        <v>4301020220</v>
      </c>
      <c r="D214" s="785">
        <v>4680115880764</v>
      </c>
      <c r="E214" s="785"/>
      <c r="F214" s="59">
        <v>0.35</v>
      </c>
      <c r="G214" s="35">
        <v>6</v>
      </c>
      <c r="H214" s="59">
        <v>2.1</v>
      </c>
      <c r="I214" s="59">
        <v>2.2999999999999998</v>
      </c>
      <c r="J214" s="35">
        <v>156</v>
      </c>
      <c r="K214" s="35" t="s">
        <v>89</v>
      </c>
      <c r="L214" s="35" t="s">
        <v>45</v>
      </c>
      <c r="M214" s="36" t="s">
        <v>129</v>
      </c>
      <c r="N214" s="36"/>
      <c r="O214" s="35">
        <v>50</v>
      </c>
      <c r="P214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IFERROR(IF(Y214=0,"",ROUNDUP(Y214/H214,0)*0.00753),"")</f>
        <v/>
      </c>
      <c r="AA214" s="65" t="s">
        <v>45</v>
      </c>
      <c r="AB214" s="66" t="s">
        <v>45</v>
      </c>
      <c r="AC214" s="289" t="s">
        <v>387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idden="1" x14ac:dyDescent="0.2">
      <c r="A215" s="792"/>
      <c r="B215" s="792"/>
      <c r="C215" s="792"/>
      <c r="D215" s="792"/>
      <c r="E215" s="792"/>
      <c r="F215" s="792"/>
      <c r="G215" s="792"/>
      <c r="H215" s="792"/>
      <c r="I215" s="792"/>
      <c r="J215" s="792"/>
      <c r="K215" s="792"/>
      <c r="L215" s="792"/>
      <c r="M215" s="792"/>
      <c r="N215" s="792"/>
      <c r="O215" s="793"/>
      <c r="P215" s="789" t="s">
        <v>40</v>
      </c>
      <c r="Q215" s="790"/>
      <c r="R215" s="790"/>
      <c r="S215" s="790"/>
      <c r="T215" s="790"/>
      <c r="U215" s="790"/>
      <c r="V215" s="791"/>
      <c r="W215" s="40" t="s">
        <v>39</v>
      </c>
      <c r="X215" s="41">
        <f>IFERROR(X213/H213,"0")+IFERROR(X214/H214,"0")</f>
        <v>0</v>
      </c>
      <c r="Y215" s="41">
        <f>IFERROR(Y213/H213,"0")+IFERROR(Y214/H214,"0")</f>
        <v>0</v>
      </c>
      <c r="Z215" s="41">
        <f>IFERROR(IF(Z213="",0,Z213),"0")+IFERROR(IF(Z214="",0,Z214),"0")</f>
        <v>0</v>
      </c>
      <c r="AA215" s="64"/>
      <c r="AB215" s="64"/>
      <c r="AC215" s="64"/>
    </row>
    <row r="216" spans="1:68" hidden="1" x14ac:dyDescent="0.2">
      <c r="A216" s="79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793"/>
      <c r="P216" s="789" t="s">
        <v>40</v>
      </c>
      <c r="Q216" s="790"/>
      <c r="R216" s="790"/>
      <c r="S216" s="790"/>
      <c r="T216" s="790"/>
      <c r="U216" s="790"/>
      <c r="V216" s="791"/>
      <c r="W216" s="40" t="s">
        <v>0</v>
      </c>
      <c r="X216" s="41">
        <f>IFERROR(SUM(X213:X214),"0")</f>
        <v>0</v>
      </c>
      <c r="Y216" s="41">
        <f>IFERROR(SUM(Y213:Y214),"0")</f>
        <v>0</v>
      </c>
      <c r="Z216" s="40"/>
      <c r="AA216" s="64"/>
      <c r="AB216" s="64"/>
      <c r="AC216" s="64"/>
    </row>
    <row r="217" spans="1:68" ht="14.25" hidden="1" customHeight="1" x14ac:dyDescent="0.25">
      <c r="A217" s="784" t="s">
        <v>78</v>
      </c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84"/>
      <c r="P217" s="784"/>
      <c r="Q217" s="784"/>
      <c r="R217" s="784"/>
      <c r="S217" s="784"/>
      <c r="T217" s="784"/>
      <c r="U217" s="784"/>
      <c r="V217" s="784"/>
      <c r="W217" s="784"/>
      <c r="X217" s="784"/>
      <c r="Y217" s="784"/>
      <c r="Z217" s="784"/>
      <c r="AA217" s="63"/>
      <c r="AB217" s="63"/>
      <c r="AC217" s="63"/>
    </row>
    <row r="218" spans="1:68" ht="27" customHeight="1" x14ac:dyDescent="0.25">
      <c r="A218" s="60" t="s">
        <v>390</v>
      </c>
      <c r="B218" s="60" t="s">
        <v>391</v>
      </c>
      <c r="C218" s="34">
        <v>4301031224</v>
      </c>
      <c r="D218" s="785">
        <v>4680115882683</v>
      </c>
      <c r="E218" s="785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7" t="s">
        <v>45</v>
      </c>
      <c r="V218" s="37" t="s">
        <v>45</v>
      </c>
      <c r="W218" s="38" t="s">
        <v>0</v>
      </c>
      <c r="X218" s="56">
        <v>500</v>
      </c>
      <c r="Y218" s="53">
        <f t="shared" ref="Y218:Y225" si="41">IFERROR(IF(X218="",0,CEILING((X218/$H218),1)*$H218),"")</f>
        <v>502.20000000000005</v>
      </c>
      <c r="Z218" s="39">
        <f>IFERROR(IF(Y218=0,"",ROUNDUP(Y218/H218,0)*0.00902),"")</f>
        <v>0.83886000000000005</v>
      </c>
      <c r="AA218" s="65" t="s">
        <v>45</v>
      </c>
      <c r="AB218" s="66" t="s">
        <v>45</v>
      </c>
      <c r="AC218" s="291" t="s">
        <v>392</v>
      </c>
      <c r="AG218" s="75"/>
      <c r="AJ218" s="79" t="s">
        <v>45</v>
      </c>
      <c r="AK218" s="79">
        <v>0</v>
      </c>
      <c r="BB218" s="292" t="s">
        <v>66</v>
      </c>
      <c r="BM218" s="75">
        <f t="shared" ref="BM218:BM225" si="42">IFERROR(X218*I218/H218,"0")</f>
        <v>519.44444444444446</v>
      </c>
      <c r="BN218" s="75">
        <f t="shared" ref="BN218:BN225" si="43">IFERROR(Y218*I218/H218,"0")</f>
        <v>521.73</v>
      </c>
      <c r="BO218" s="75">
        <f t="shared" ref="BO218:BO225" si="44">IFERROR(1/J218*(X218/H218),"0")</f>
        <v>0.70145903479236804</v>
      </c>
      <c r="BP218" s="75">
        <f t="shared" ref="BP218:BP225" si="45">IFERROR(1/J218*(Y218/H218),"0")</f>
        <v>0.70454545454545459</v>
      </c>
    </row>
    <row r="219" spans="1:68" ht="27" customHeight="1" x14ac:dyDescent="0.25">
      <c r="A219" s="60" t="s">
        <v>393</v>
      </c>
      <c r="B219" s="60" t="s">
        <v>394</v>
      </c>
      <c r="C219" s="34">
        <v>4301031230</v>
      </c>
      <c r="D219" s="785">
        <v>4680115882690</v>
      </c>
      <c r="E219" s="785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7" t="s">
        <v>45</v>
      </c>
      <c r="V219" s="37" t="s">
        <v>45</v>
      </c>
      <c r="W219" s="38" t="s">
        <v>0</v>
      </c>
      <c r="X219" s="56">
        <v>425</v>
      </c>
      <c r="Y219" s="53">
        <f t="shared" si="41"/>
        <v>426.6</v>
      </c>
      <c r="Z219" s="39">
        <f>IFERROR(IF(Y219=0,"",ROUNDUP(Y219/H219,0)*0.00902),"")</f>
        <v>0.71257999999999999</v>
      </c>
      <c r="AA219" s="65" t="s">
        <v>45</v>
      </c>
      <c r="AB219" s="66" t="s">
        <v>45</v>
      </c>
      <c r="AC219" s="293" t="s">
        <v>395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441.52777777777777</v>
      </c>
      <c r="BN219" s="75">
        <f t="shared" si="43"/>
        <v>443.19</v>
      </c>
      <c r="BO219" s="75">
        <f t="shared" si="44"/>
        <v>0.59624017957351283</v>
      </c>
      <c r="BP219" s="75">
        <f t="shared" si="45"/>
        <v>0.59848484848484851</v>
      </c>
    </row>
    <row r="220" spans="1:68" ht="27" customHeight="1" x14ac:dyDescent="0.25">
      <c r="A220" s="60" t="s">
        <v>396</v>
      </c>
      <c r="B220" s="60" t="s">
        <v>397</v>
      </c>
      <c r="C220" s="34">
        <v>4301031220</v>
      </c>
      <c r="D220" s="785">
        <v>4680115882669</v>
      </c>
      <c r="E220" s="785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7" t="s">
        <v>45</v>
      </c>
      <c r="V220" s="37" t="s">
        <v>45</v>
      </c>
      <c r="W220" s="38" t="s">
        <v>0</v>
      </c>
      <c r="X220" s="56">
        <v>460</v>
      </c>
      <c r="Y220" s="53">
        <f t="shared" si="41"/>
        <v>464.40000000000003</v>
      </c>
      <c r="Z220" s="39">
        <f>IFERROR(IF(Y220=0,"",ROUNDUP(Y220/H220,0)*0.00902),"")</f>
        <v>0.77571999999999997</v>
      </c>
      <c r="AA220" s="65" t="s">
        <v>45</v>
      </c>
      <c r="AB220" s="66" t="s">
        <v>45</v>
      </c>
      <c r="AC220" s="295" t="s">
        <v>398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477.88888888888891</v>
      </c>
      <c r="BN220" s="75">
        <f t="shared" si="43"/>
        <v>482.46000000000009</v>
      </c>
      <c r="BO220" s="75">
        <f t="shared" si="44"/>
        <v>0.64534231200897862</v>
      </c>
      <c r="BP220" s="75">
        <f t="shared" si="45"/>
        <v>0.65151515151515149</v>
      </c>
    </row>
    <row r="221" spans="1:68" ht="27" customHeight="1" x14ac:dyDescent="0.25">
      <c r="A221" s="60" t="s">
        <v>399</v>
      </c>
      <c r="B221" s="60" t="s">
        <v>400</v>
      </c>
      <c r="C221" s="34">
        <v>4301031221</v>
      </c>
      <c r="D221" s="785">
        <v>4680115882676</v>
      </c>
      <c r="E221" s="785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10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7" t="s">
        <v>45</v>
      </c>
      <c r="V221" s="37" t="s">
        <v>45</v>
      </c>
      <c r="W221" s="38" t="s">
        <v>0</v>
      </c>
      <c r="X221" s="56">
        <v>510</v>
      </c>
      <c r="Y221" s="53">
        <f t="shared" si="41"/>
        <v>513</v>
      </c>
      <c r="Z221" s="39">
        <f>IFERROR(IF(Y221=0,"",ROUNDUP(Y221/H221,0)*0.00902),"")</f>
        <v>0.8569</v>
      </c>
      <c r="AA221" s="65" t="s">
        <v>45</v>
      </c>
      <c r="AB221" s="66" t="s">
        <v>45</v>
      </c>
      <c r="AC221" s="297" t="s">
        <v>401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529.83333333333337</v>
      </c>
      <c r="BN221" s="75">
        <f t="shared" si="43"/>
        <v>532.95000000000005</v>
      </c>
      <c r="BO221" s="75">
        <f t="shared" si="44"/>
        <v>0.71548821548821551</v>
      </c>
      <c r="BP221" s="75">
        <f t="shared" si="45"/>
        <v>0.71969696969696972</v>
      </c>
    </row>
    <row r="222" spans="1:68" ht="27" hidden="1" customHeight="1" x14ac:dyDescent="0.25">
      <c r="A222" s="60" t="s">
        <v>402</v>
      </c>
      <c r="B222" s="60" t="s">
        <v>403</v>
      </c>
      <c r="C222" s="34">
        <v>4301031223</v>
      </c>
      <c r="D222" s="785">
        <v>4680115884014</v>
      </c>
      <c r="E222" s="785"/>
      <c r="F222" s="59">
        <v>0.3</v>
      </c>
      <c r="G222" s="35">
        <v>6</v>
      </c>
      <c r="H222" s="59">
        <v>1.8</v>
      </c>
      <c r="I222" s="59">
        <v>1.93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392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hidden="1" customHeight="1" x14ac:dyDescent="0.25">
      <c r="A223" s="60" t="s">
        <v>404</v>
      </c>
      <c r="B223" s="60" t="s">
        <v>405</v>
      </c>
      <c r="C223" s="34">
        <v>4301031222</v>
      </c>
      <c r="D223" s="785">
        <v>4680115884007</v>
      </c>
      <c r="E223" s="785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395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hidden="1" customHeight="1" x14ac:dyDescent="0.25">
      <c r="A224" s="60" t="s">
        <v>406</v>
      </c>
      <c r="B224" s="60" t="s">
        <v>407</v>
      </c>
      <c r="C224" s="34">
        <v>4301031229</v>
      </c>
      <c r="D224" s="785">
        <v>4680115884038</v>
      </c>
      <c r="E224" s="785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398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hidden="1" customHeight="1" x14ac:dyDescent="0.25">
      <c r="A225" s="60" t="s">
        <v>408</v>
      </c>
      <c r="B225" s="60" t="s">
        <v>409</v>
      </c>
      <c r="C225" s="34">
        <v>4301031225</v>
      </c>
      <c r="D225" s="785">
        <v>4680115884021</v>
      </c>
      <c r="E225" s="785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401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x14ac:dyDescent="0.2">
      <c r="A226" s="792"/>
      <c r="B226" s="792"/>
      <c r="C226" s="792"/>
      <c r="D226" s="792"/>
      <c r="E226" s="792"/>
      <c r="F226" s="792"/>
      <c r="G226" s="792"/>
      <c r="H226" s="792"/>
      <c r="I226" s="792"/>
      <c r="J226" s="792"/>
      <c r="K226" s="792"/>
      <c r="L226" s="792"/>
      <c r="M226" s="792"/>
      <c r="N226" s="792"/>
      <c r="O226" s="793"/>
      <c r="P226" s="789" t="s">
        <v>40</v>
      </c>
      <c r="Q226" s="790"/>
      <c r="R226" s="790"/>
      <c r="S226" s="790"/>
      <c r="T226" s="790"/>
      <c r="U226" s="790"/>
      <c r="V226" s="791"/>
      <c r="W226" s="40" t="s">
        <v>39</v>
      </c>
      <c r="X226" s="41">
        <f>IFERROR(X218/H218,"0")+IFERROR(X219/H219,"0")+IFERROR(X220/H220,"0")+IFERROR(X221/H221,"0")+IFERROR(X222/H222,"0")+IFERROR(X223/H223,"0")+IFERROR(X224/H224,"0")+IFERROR(X225/H225,"0")</f>
        <v>350.92592592592592</v>
      </c>
      <c r="Y226" s="41">
        <f>IFERROR(Y218/H218,"0")+IFERROR(Y219/H219,"0")+IFERROR(Y220/H220,"0")+IFERROR(Y221/H221,"0")+IFERROR(Y222/H222,"0")+IFERROR(Y223/H223,"0")+IFERROR(Y224/H224,"0")+IFERROR(Y225/H225,"0")</f>
        <v>353</v>
      </c>
      <c r="Z226" s="41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3.1840600000000001</v>
      </c>
      <c r="AA226" s="64"/>
      <c r="AB226" s="64"/>
      <c r="AC226" s="64"/>
    </row>
    <row r="227" spans="1:68" x14ac:dyDescent="0.2">
      <c r="A227" s="79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793"/>
      <c r="P227" s="789" t="s">
        <v>40</v>
      </c>
      <c r="Q227" s="790"/>
      <c r="R227" s="790"/>
      <c r="S227" s="790"/>
      <c r="T227" s="790"/>
      <c r="U227" s="790"/>
      <c r="V227" s="791"/>
      <c r="W227" s="40" t="s">
        <v>0</v>
      </c>
      <c r="X227" s="41">
        <f>IFERROR(SUM(X218:X225),"0")</f>
        <v>1895</v>
      </c>
      <c r="Y227" s="41">
        <f>IFERROR(SUM(Y218:Y225),"0")</f>
        <v>1906.2</v>
      </c>
      <c r="Z227" s="40"/>
      <c r="AA227" s="64"/>
      <c r="AB227" s="64"/>
      <c r="AC227" s="64"/>
    </row>
    <row r="228" spans="1:68" ht="14.25" hidden="1" customHeight="1" x14ac:dyDescent="0.25">
      <c r="A228" s="784" t="s">
        <v>84</v>
      </c>
      <c r="B228" s="784"/>
      <c r="C228" s="784"/>
      <c r="D228" s="784"/>
      <c r="E228" s="784"/>
      <c r="F228" s="784"/>
      <c r="G228" s="784"/>
      <c r="H228" s="784"/>
      <c r="I228" s="784"/>
      <c r="J228" s="784"/>
      <c r="K228" s="784"/>
      <c r="L228" s="784"/>
      <c r="M228" s="784"/>
      <c r="N228" s="784"/>
      <c r="O228" s="784"/>
      <c r="P228" s="784"/>
      <c r="Q228" s="784"/>
      <c r="R228" s="784"/>
      <c r="S228" s="784"/>
      <c r="T228" s="784"/>
      <c r="U228" s="784"/>
      <c r="V228" s="784"/>
      <c r="W228" s="784"/>
      <c r="X228" s="784"/>
      <c r="Y228" s="784"/>
      <c r="Z228" s="784"/>
      <c r="AA228" s="63"/>
      <c r="AB228" s="63"/>
      <c r="AC228" s="63"/>
    </row>
    <row r="229" spans="1:68" ht="27" hidden="1" customHeight="1" x14ac:dyDescent="0.25">
      <c r="A229" s="60" t="s">
        <v>410</v>
      </c>
      <c r="B229" s="60" t="s">
        <v>411</v>
      </c>
      <c r="C229" s="34">
        <v>4301051408</v>
      </c>
      <c r="D229" s="785">
        <v>4680115881594</v>
      </c>
      <c r="E229" s="785"/>
      <c r="F229" s="59">
        <v>1.35</v>
      </c>
      <c r="G229" s="35">
        <v>6</v>
      </c>
      <c r="H229" s="59">
        <v>8.1</v>
      </c>
      <c r="I229" s="59">
        <v>8.6639999999999997</v>
      </c>
      <c r="J229" s="35">
        <v>56</v>
      </c>
      <c r="K229" s="35" t="s">
        <v>130</v>
      </c>
      <c r="L229" s="35" t="s">
        <v>45</v>
      </c>
      <c r="M229" s="36" t="s">
        <v>133</v>
      </c>
      <c r="N229" s="36"/>
      <c r="O229" s="35">
        <v>40</v>
      </c>
      <c r="P229" s="10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ref="Y229:Y239" si="46">IFERROR(IF(X229="",0,CEILING((X229/$H229),1)*$H229),"")</f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412</v>
      </c>
      <c r="AG229" s="75"/>
      <c r="AJ229" s="79" t="s">
        <v>45</v>
      </c>
      <c r="AK229" s="79">
        <v>0</v>
      </c>
      <c r="BB229" s="308" t="s">
        <v>66</v>
      </c>
      <c r="BM229" s="75">
        <f t="shared" ref="BM229:BM239" si="47">IFERROR(X229*I229/H229,"0")</f>
        <v>0</v>
      </c>
      <c r="BN229" s="75">
        <f t="shared" ref="BN229:BN239" si="48">IFERROR(Y229*I229/H229,"0")</f>
        <v>0</v>
      </c>
      <c r="BO229" s="75">
        <f t="shared" ref="BO229:BO239" si="49">IFERROR(1/J229*(X229/H229),"0")</f>
        <v>0</v>
      </c>
      <c r="BP229" s="75">
        <f t="shared" ref="BP229:BP239" si="50">IFERROR(1/J229*(Y229/H229),"0")</f>
        <v>0</v>
      </c>
    </row>
    <row r="230" spans="1:68" ht="16.5" customHeight="1" x14ac:dyDescent="0.25">
      <c r="A230" s="60" t="s">
        <v>413</v>
      </c>
      <c r="B230" s="60" t="s">
        <v>414</v>
      </c>
      <c r="C230" s="34">
        <v>4301051754</v>
      </c>
      <c r="D230" s="785">
        <v>4680115880962</v>
      </c>
      <c r="E230" s="785"/>
      <c r="F230" s="59">
        <v>1.3</v>
      </c>
      <c r="G230" s="35">
        <v>6</v>
      </c>
      <c r="H230" s="59">
        <v>7.8</v>
      </c>
      <c r="I230" s="59">
        <v>8.3640000000000008</v>
      </c>
      <c r="J230" s="35">
        <v>56</v>
      </c>
      <c r="K230" s="35" t="s">
        <v>130</v>
      </c>
      <c r="L230" s="35" t="s">
        <v>45</v>
      </c>
      <c r="M230" s="36" t="s">
        <v>82</v>
      </c>
      <c r="N230" s="36"/>
      <c r="O230" s="35">
        <v>40</v>
      </c>
      <c r="P230" s="10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7" t="s">
        <v>45</v>
      </c>
      <c r="V230" s="37" t="s">
        <v>45</v>
      </c>
      <c r="W230" s="38" t="s">
        <v>0</v>
      </c>
      <c r="X230" s="56">
        <v>230</v>
      </c>
      <c r="Y230" s="53">
        <f t="shared" si="46"/>
        <v>234</v>
      </c>
      <c r="Z230" s="39">
        <f>IFERROR(IF(Y230=0,"",ROUNDUP(Y230/H230,0)*0.02175),"")</f>
        <v>0.65249999999999997</v>
      </c>
      <c r="AA230" s="65" t="s">
        <v>45</v>
      </c>
      <c r="AB230" s="66" t="s">
        <v>45</v>
      </c>
      <c r="AC230" s="309" t="s">
        <v>415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246.63076923076926</v>
      </c>
      <c r="BN230" s="75">
        <f t="shared" si="48"/>
        <v>250.92000000000002</v>
      </c>
      <c r="BO230" s="75">
        <f t="shared" si="49"/>
        <v>0.52655677655677657</v>
      </c>
      <c r="BP230" s="75">
        <f t="shared" si="50"/>
        <v>0.5357142857142857</v>
      </c>
    </row>
    <row r="231" spans="1:68" ht="37.5" customHeight="1" x14ac:dyDescent="0.25">
      <c r="A231" s="60" t="s">
        <v>416</v>
      </c>
      <c r="B231" s="60" t="s">
        <v>417</v>
      </c>
      <c r="C231" s="34">
        <v>4301051411</v>
      </c>
      <c r="D231" s="785">
        <v>4680115881617</v>
      </c>
      <c r="E231" s="785"/>
      <c r="F231" s="59">
        <v>1.35</v>
      </c>
      <c r="G231" s="35">
        <v>6</v>
      </c>
      <c r="H231" s="59">
        <v>8.1</v>
      </c>
      <c r="I231" s="59">
        <v>8.6460000000000008</v>
      </c>
      <c r="J231" s="35">
        <v>56</v>
      </c>
      <c r="K231" s="35" t="s">
        <v>130</v>
      </c>
      <c r="L231" s="35" t="s">
        <v>45</v>
      </c>
      <c r="M231" s="36" t="s">
        <v>133</v>
      </c>
      <c r="N231" s="36"/>
      <c r="O231" s="35">
        <v>40</v>
      </c>
      <c r="P231" s="103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7" t="s">
        <v>45</v>
      </c>
      <c r="V231" s="37" t="s">
        <v>45</v>
      </c>
      <c r="W231" s="38" t="s">
        <v>0</v>
      </c>
      <c r="X231" s="56">
        <v>15</v>
      </c>
      <c r="Y231" s="53">
        <f t="shared" si="46"/>
        <v>16.2</v>
      </c>
      <c r="Z231" s="39">
        <f>IFERROR(IF(Y231=0,"",ROUNDUP(Y231/H231,0)*0.02175),"")</f>
        <v>4.3499999999999997E-2</v>
      </c>
      <c r="AA231" s="65" t="s">
        <v>45</v>
      </c>
      <c r="AB231" s="66" t="s">
        <v>45</v>
      </c>
      <c r="AC231" s="311" t="s">
        <v>418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16.011111111111113</v>
      </c>
      <c r="BN231" s="75">
        <f t="shared" si="48"/>
        <v>17.292000000000002</v>
      </c>
      <c r="BO231" s="75">
        <f t="shared" si="49"/>
        <v>3.3068783068783067E-2</v>
      </c>
      <c r="BP231" s="75">
        <f t="shared" si="50"/>
        <v>3.5714285714285712E-2</v>
      </c>
    </row>
    <row r="232" spans="1:68" ht="27" customHeight="1" x14ac:dyDescent="0.25">
      <c r="A232" s="60" t="s">
        <v>419</v>
      </c>
      <c r="B232" s="60" t="s">
        <v>420</v>
      </c>
      <c r="C232" s="34">
        <v>4301051632</v>
      </c>
      <c r="D232" s="785">
        <v>4680115880573</v>
      </c>
      <c r="E232" s="785"/>
      <c r="F232" s="59">
        <v>1.45</v>
      </c>
      <c r="G232" s="35">
        <v>6</v>
      </c>
      <c r="H232" s="59">
        <v>8.6999999999999993</v>
      </c>
      <c r="I232" s="59">
        <v>9.2639999999999993</v>
      </c>
      <c r="J232" s="35">
        <v>56</v>
      </c>
      <c r="K232" s="35" t="s">
        <v>130</v>
      </c>
      <c r="L232" s="35" t="s">
        <v>45</v>
      </c>
      <c r="M232" s="36" t="s">
        <v>82</v>
      </c>
      <c r="N232" s="36"/>
      <c r="O232" s="35">
        <v>45</v>
      </c>
      <c r="P232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7" t="s">
        <v>45</v>
      </c>
      <c r="V232" s="37" t="s">
        <v>45</v>
      </c>
      <c r="W232" s="38" t="s">
        <v>0</v>
      </c>
      <c r="X232" s="56">
        <v>390</v>
      </c>
      <c r="Y232" s="53">
        <f t="shared" si="46"/>
        <v>391.49999999999994</v>
      </c>
      <c r="Z232" s="39">
        <f>IFERROR(IF(Y232=0,"",ROUNDUP(Y232/H232,0)*0.02175),"")</f>
        <v>0.9787499999999999</v>
      </c>
      <c r="AA232" s="65" t="s">
        <v>45</v>
      </c>
      <c r="AB232" s="66" t="s">
        <v>45</v>
      </c>
      <c r="AC232" s="313" t="s">
        <v>421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415.28275862068966</v>
      </c>
      <c r="BN232" s="75">
        <f t="shared" si="48"/>
        <v>416.87999999999994</v>
      </c>
      <c r="BO232" s="75">
        <f t="shared" si="49"/>
        <v>0.80049261083743839</v>
      </c>
      <c r="BP232" s="75">
        <f t="shared" si="50"/>
        <v>0.80357142857142849</v>
      </c>
    </row>
    <row r="233" spans="1:68" ht="27" hidden="1" customHeight="1" x14ac:dyDescent="0.25">
      <c r="A233" s="60" t="s">
        <v>422</v>
      </c>
      <c r="B233" s="60" t="s">
        <v>423</v>
      </c>
      <c r="C233" s="34">
        <v>4301051407</v>
      </c>
      <c r="D233" s="785">
        <v>4680115882195</v>
      </c>
      <c r="E233" s="785"/>
      <c r="F233" s="59">
        <v>0.4</v>
      </c>
      <c r="G233" s="35">
        <v>6</v>
      </c>
      <c r="H233" s="59">
        <v>2.4</v>
      </c>
      <c r="I233" s="59">
        <v>2.69</v>
      </c>
      <c r="J233" s="35">
        <v>156</v>
      </c>
      <c r="K233" s="35" t="s">
        <v>89</v>
      </c>
      <c r="L233" s="35" t="s">
        <v>45</v>
      </c>
      <c r="M233" s="36" t="s">
        <v>133</v>
      </c>
      <c r="N233" s="36"/>
      <c r="O233" s="35">
        <v>40</v>
      </c>
      <c r="P233" s="10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ref="Z233:Z239" si="51">IFERROR(IF(Y233=0,"",ROUNDUP(Y233/H233,0)*0.00753),"")</f>
        <v/>
      </c>
      <c r="AA233" s="65" t="s">
        <v>45</v>
      </c>
      <c r="AB233" s="66" t="s">
        <v>45</v>
      </c>
      <c r="AC233" s="315" t="s">
        <v>412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hidden="1" customHeight="1" x14ac:dyDescent="0.25">
      <c r="A234" s="60" t="s">
        <v>424</v>
      </c>
      <c r="B234" s="60" t="s">
        <v>425</v>
      </c>
      <c r="C234" s="34">
        <v>4301051752</v>
      </c>
      <c r="D234" s="785">
        <v>4680115882607</v>
      </c>
      <c r="E234" s="785"/>
      <c r="F234" s="59">
        <v>0.3</v>
      </c>
      <c r="G234" s="35">
        <v>6</v>
      </c>
      <c r="H234" s="59">
        <v>1.8</v>
      </c>
      <c r="I234" s="59">
        <v>2.0720000000000001</v>
      </c>
      <c r="J234" s="35">
        <v>156</v>
      </c>
      <c r="K234" s="35" t="s">
        <v>89</v>
      </c>
      <c r="L234" s="35" t="s">
        <v>45</v>
      </c>
      <c r="M234" s="36" t="s">
        <v>171</v>
      </c>
      <c r="N234" s="36"/>
      <c r="O234" s="35">
        <v>45</v>
      </c>
      <c r="P234" s="10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426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427</v>
      </c>
      <c r="B235" s="60" t="s">
        <v>428</v>
      </c>
      <c r="C235" s="34">
        <v>4301051630</v>
      </c>
      <c r="D235" s="785">
        <v>4680115880092</v>
      </c>
      <c r="E235" s="785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10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7" t="s">
        <v>45</v>
      </c>
      <c r="V235" s="37" t="s">
        <v>45</v>
      </c>
      <c r="W235" s="38" t="s">
        <v>0</v>
      </c>
      <c r="X235" s="56">
        <v>50</v>
      </c>
      <c r="Y235" s="53">
        <f t="shared" si="46"/>
        <v>50.4</v>
      </c>
      <c r="Z235" s="39">
        <f t="shared" si="51"/>
        <v>0.15812999999999999</v>
      </c>
      <c r="AA235" s="65" t="s">
        <v>45</v>
      </c>
      <c r="AB235" s="66" t="s">
        <v>45</v>
      </c>
      <c r="AC235" s="319" t="s">
        <v>429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55.666666666666664</v>
      </c>
      <c r="BN235" s="75">
        <f t="shared" si="48"/>
        <v>56.112000000000002</v>
      </c>
      <c r="BO235" s="75">
        <f t="shared" si="49"/>
        <v>0.13354700854700854</v>
      </c>
      <c r="BP235" s="75">
        <f t="shared" si="50"/>
        <v>0.13461538461538461</v>
      </c>
    </row>
    <row r="236" spans="1:68" ht="27" customHeight="1" x14ac:dyDescent="0.25">
      <c r="A236" s="60" t="s">
        <v>430</v>
      </c>
      <c r="B236" s="60" t="s">
        <v>431</v>
      </c>
      <c r="C236" s="34">
        <v>4301051631</v>
      </c>
      <c r="D236" s="785">
        <v>4680115880221</v>
      </c>
      <c r="E236" s="785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10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7" t="s">
        <v>45</v>
      </c>
      <c r="V236" s="37" t="s">
        <v>45</v>
      </c>
      <c r="W236" s="38" t="s">
        <v>0</v>
      </c>
      <c r="X236" s="56">
        <v>4</v>
      </c>
      <c r="Y236" s="53">
        <f t="shared" si="46"/>
        <v>4.8</v>
      </c>
      <c r="Z236" s="39">
        <f t="shared" si="51"/>
        <v>1.506E-2</v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4.453333333333334</v>
      </c>
      <c r="BN236" s="75">
        <f t="shared" si="48"/>
        <v>5.3440000000000003</v>
      </c>
      <c r="BO236" s="75">
        <f t="shared" si="49"/>
        <v>1.0683760683760684E-2</v>
      </c>
      <c r="BP236" s="75">
        <f t="shared" si="50"/>
        <v>1.282051282051282E-2</v>
      </c>
    </row>
    <row r="237" spans="1:68" ht="27" hidden="1" customHeight="1" x14ac:dyDescent="0.25">
      <c r="A237" s="60" t="s">
        <v>432</v>
      </c>
      <c r="B237" s="60" t="s">
        <v>433</v>
      </c>
      <c r="C237" s="34">
        <v>4301051749</v>
      </c>
      <c r="D237" s="785">
        <v>4680115882942</v>
      </c>
      <c r="E237" s="785"/>
      <c r="F237" s="59">
        <v>0.3</v>
      </c>
      <c r="G237" s="35">
        <v>6</v>
      </c>
      <c r="H237" s="59">
        <v>1.8</v>
      </c>
      <c r="I237" s="59">
        <v>2.0720000000000001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434</v>
      </c>
      <c r="B238" s="60" t="s">
        <v>435</v>
      </c>
      <c r="C238" s="34">
        <v>4301051753</v>
      </c>
      <c r="D238" s="785">
        <v>4680115880504</v>
      </c>
      <c r="E238" s="785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7" t="s">
        <v>45</v>
      </c>
      <c r="V238" s="37" t="s">
        <v>45</v>
      </c>
      <c r="W238" s="38" t="s">
        <v>0</v>
      </c>
      <c r="X238" s="56">
        <v>84</v>
      </c>
      <c r="Y238" s="53">
        <f t="shared" si="46"/>
        <v>84</v>
      </c>
      <c r="Z238" s="39">
        <f t="shared" si="51"/>
        <v>0.26355000000000001</v>
      </c>
      <c r="AA238" s="65" t="s">
        <v>45</v>
      </c>
      <c r="AB238" s="66" t="s">
        <v>45</v>
      </c>
      <c r="AC238" s="325" t="s">
        <v>415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93.52000000000001</v>
      </c>
      <c r="BN238" s="75">
        <f t="shared" si="48"/>
        <v>93.52000000000001</v>
      </c>
      <c r="BO238" s="75">
        <f t="shared" si="49"/>
        <v>0.22435897435897434</v>
      </c>
      <c r="BP238" s="75">
        <f t="shared" si="50"/>
        <v>0.22435897435897434</v>
      </c>
    </row>
    <row r="239" spans="1:68" ht="27" customHeight="1" x14ac:dyDescent="0.25">
      <c r="A239" s="60" t="s">
        <v>436</v>
      </c>
      <c r="B239" s="60" t="s">
        <v>437</v>
      </c>
      <c r="C239" s="34">
        <v>4301051410</v>
      </c>
      <c r="D239" s="785">
        <v>4680115882164</v>
      </c>
      <c r="E239" s="785"/>
      <c r="F239" s="59">
        <v>0.4</v>
      </c>
      <c r="G239" s="35">
        <v>6</v>
      </c>
      <c r="H239" s="59">
        <v>2.4</v>
      </c>
      <c r="I239" s="59">
        <v>2.6779999999999999</v>
      </c>
      <c r="J239" s="35">
        <v>156</v>
      </c>
      <c r="K239" s="35" t="s">
        <v>89</v>
      </c>
      <c r="L239" s="35" t="s">
        <v>45</v>
      </c>
      <c r="M239" s="36" t="s">
        <v>133</v>
      </c>
      <c r="N239" s="36"/>
      <c r="O239" s="35">
        <v>40</v>
      </c>
      <c r="P239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7" t="s">
        <v>45</v>
      </c>
      <c r="V239" s="37" t="s">
        <v>45</v>
      </c>
      <c r="W239" s="38" t="s">
        <v>0</v>
      </c>
      <c r="X239" s="56">
        <v>110</v>
      </c>
      <c r="Y239" s="53">
        <f t="shared" si="46"/>
        <v>110.39999999999999</v>
      </c>
      <c r="Z239" s="39">
        <f t="shared" si="51"/>
        <v>0.34638000000000002</v>
      </c>
      <c r="AA239" s="65" t="s">
        <v>45</v>
      </c>
      <c r="AB239" s="66" t="s">
        <v>45</v>
      </c>
      <c r="AC239" s="327" t="s">
        <v>438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122.74166666666666</v>
      </c>
      <c r="BN239" s="75">
        <f t="shared" si="48"/>
        <v>123.18799999999999</v>
      </c>
      <c r="BO239" s="75">
        <f t="shared" si="49"/>
        <v>0.29380341880341881</v>
      </c>
      <c r="BP239" s="75">
        <f t="shared" si="50"/>
        <v>0.29487179487179488</v>
      </c>
    </row>
    <row r="240" spans="1:68" x14ac:dyDescent="0.2">
      <c r="A240" s="792"/>
      <c r="B240" s="792"/>
      <c r="C240" s="792"/>
      <c r="D240" s="792"/>
      <c r="E240" s="792"/>
      <c r="F240" s="792"/>
      <c r="G240" s="792"/>
      <c r="H240" s="792"/>
      <c r="I240" s="792"/>
      <c r="J240" s="792"/>
      <c r="K240" s="792"/>
      <c r="L240" s="792"/>
      <c r="M240" s="792"/>
      <c r="N240" s="792"/>
      <c r="O240" s="793"/>
      <c r="P240" s="789" t="s">
        <v>40</v>
      </c>
      <c r="Q240" s="790"/>
      <c r="R240" s="790"/>
      <c r="S240" s="790"/>
      <c r="T240" s="790"/>
      <c r="U240" s="790"/>
      <c r="V240" s="791"/>
      <c r="W240" s="40" t="s">
        <v>39</v>
      </c>
      <c r="X240" s="41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179.49995087926126</v>
      </c>
      <c r="Y240" s="41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181</v>
      </c>
      <c r="Z240" s="41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2.4578699999999998</v>
      </c>
      <c r="AA240" s="64"/>
      <c r="AB240" s="64"/>
      <c r="AC240" s="64"/>
    </row>
    <row r="241" spans="1:68" x14ac:dyDescent="0.2">
      <c r="A241" s="79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793"/>
      <c r="P241" s="789" t="s">
        <v>40</v>
      </c>
      <c r="Q241" s="790"/>
      <c r="R241" s="790"/>
      <c r="S241" s="790"/>
      <c r="T241" s="790"/>
      <c r="U241" s="790"/>
      <c r="V241" s="791"/>
      <c r="W241" s="40" t="s">
        <v>0</v>
      </c>
      <c r="X241" s="41">
        <f>IFERROR(SUM(X229:X239),"0")</f>
        <v>883</v>
      </c>
      <c r="Y241" s="41">
        <f>IFERROR(SUM(Y229:Y239),"0")</f>
        <v>891.29999999999984</v>
      </c>
      <c r="Z241" s="40"/>
      <c r="AA241" s="64"/>
      <c r="AB241" s="64"/>
      <c r="AC241" s="64"/>
    </row>
    <row r="242" spans="1:68" ht="14.25" hidden="1" customHeight="1" x14ac:dyDescent="0.25">
      <c r="A242" s="784" t="s">
        <v>229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63"/>
      <c r="AB242" s="63"/>
      <c r="AC242" s="63"/>
    </row>
    <row r="243" spans="1:68" ht="16.5" hidden="1" customHeight="1" x14ac:dyDescent="0.25">
      <c r="A243" s="60" t="s">
        <v>439</v>
      </c>
      <c r="B243" s="60" t="s">
        <v>440</v>
      </c>
      <c r="C243" s="34">
        <v>4301060360</v>
      </c>
      <c r="D243" s="785">
        <v>4680115882874</v>
      </c>
      <c r="E243" s="785"/>
      <c r="F243" s="59">
        <v>0.8</v>
      </c>
      <c r="G243" s="35">
        <v>4</v>
      </c>
      <c r="H243" s="59">
        <v>3.2</v>
      </c>
      <c r="I243" s="59">
        <v>3.4660000000000002</v>
      </c>
      <c r="J243" s="35">
        <v>120</v>
      </c>
      <c r="K243" s="35" t="s">
        <v>89</v>
      </c>
      <c r="L243" s="35" t="s">
        <v>45</v>
      </c>
      <c r="M243" s="36" t="s">
        <v>82</v>
      </c>
      <c r="N243" s="36"/>
      <c r="O243" s="35">
        <v>30</v>
      </c>
      <c r="P243" s="10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IFERROR(IF(Y243=0,"",ROUNDUP(Y243/H243,0)*0.00937),"")</f>
        <v/>
      </c>
      <c r="AA243" s="65" t="s">
        <v>45</v>
      </c>
      <c r="AB243" s="66" t="s">
        <v>45</v>
      </c>
      <c r="AC243" s="329" t="s">
        <v>441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16.5" hidden="1" customHeight="1" x14ac:dyDescent="0.25">
      <c r="A244" s="60" t="s">
        <v>439</v>
      </c>
      <c r="B244" s="60" t="s">
        <v>442</v>
      </c>
      <c r="C244" s="34">
        <v>4301060404</v>
      </c>
      <c r="D244" s="785">
        <v>4680115882874</v>
      </c>
      <c r="E244" s="785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443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444</v>
      </c>
      <c r="B245" s="60" t="s">
        <v>445</v>
      </c>
      <c r="C245" s="34">
        <v>4301060359</v>
      </c>
      <c r="D245" s="785">
        <v>4680115884434</v>
      </c>
      <c r="E245" s="785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7" t="s">
        <v>45</v>
      </c>
      <c r="V245" s="37" t="s">
        <v>45</v>
      </c>
      <c r="W245" s="38" t="s">
        <v>0</v>
      </c>
      <c r="X245" s="56">
        <v>9</v>
      </c>
      <c r="Y245" s="53">
        <f>IFERROR(IF(X245="",0,CEILING((X245/$H245),1)*$H245),"")</f>
        <v>9.6000000000000014</v>
      </c>
      <c r="Z245" s="39">
        <f>IFERROR(IF(Y245=0,"",ROUNDUP(Y245/H245,0)*0.00902),"")</f>
        <v>2.7060000000000001E-2</v>
      </c>
      <c r="AA245" s="65" t="s">
        <v>45</v>
      </c>
      <c r="AB245" s="66" t="s">
        <v>45</v>
      </c>
      <c r="AC245" s="333" t="s">
        <v>446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9.7481249999999999</v>
      </c>
      <c r="BN245" s="75">
        <f>IFERROR(Y245*I245/H245,"0")</f>
        <v>10.398000000000001</v>
      </c>
      <c r="BO245" s="75">
        <f>IFERROR(1/J245*(X245/H245),"0")</f>
        <v>2.1306818181818184E-2</v>
      </c>
      <c r="BP245" s="75">
        <f>IFERROR(1/J245*(Y245/H245),"0")</f>
        <v>2.2727272727272731E-2</v>
      </c>
    </row>
    <row r="246" spans="1:68" ht="27" customHeight="1" x14ac:dyDescent="0.25">
      <c r="A246" s="60" t="s">
        <v>447</v>
      </c>
      <c r="B246" s="60" t="s">
        <v>448</v>
      </c>
      <c r="C246" s="34">
        <v>4301060375</v>
      </c>
      <c r="D246" s="785">
        <v>4680115880818</v>
      </c>
      <c r="E246" s="785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82</v>
      </c>
      <c r="N246" s="36"/>
      <c r="O246" s="35">
        <v>40</v>
      </c>
      <c r="P246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7" t="s">
        <v>45</v>
      </c>
      <c r="V246" s="37" t="s">
        <v>45</v>
      </c>
      <c r="W246" s="38" t="s">
        <v>0</v>
      </c>
      <c r="X246" s="56">
        <v>105</v>
      </c>
      <c r="Y246" s="53">
        <f>IFERROR(IF(X246="",0,CEILING((X246/$H246),1)*$H246),"")</f>
        <v>105.6</v>
      </c>
      <c r="Z246" s="39">
        <f>IFERROR(IF(Y246=0,"",ROUNDUP(Y246/H246,0)*0.00753),"")</f>
        <v>0.33132</v>
      </c>
      <c r="AA246" s="65" t="s">
        <v>45</v>
      </c>
      <c r="AB246" s="66" t="s">
        <v>45</v>
      </c>
      <c r="AC246" s="335" t="s">
        <v>449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116.9</v>
      </c>
      <c r="BN246" s="75">
        <f>IFERROR(Y246*I246/H246,"0")</f>
        <v>117.56800000000001</v>
      </c>
      <c r="BO246" s="75">
        <f>IFERROR(1/J246*(X246/H246),"0")</f>
        <v>0.28044871794871795</v>
      </c>
      <c r="BP246" s="75">
        <f>IFERROR(1/J246*(Y246/H246),"0")</f>
        <v>0.28205128205128205</v>
      </c>
    </row>
    <row r="247" spans="1:68" ht="27" hidden="1" customHeight="1" x14ac:dyDescent="0.25">
      <c r="A247" s="60" t="s">
        <v>450</v>
      </c>
      <c r="B247" s="60" t="s">
        <v>451</v>
      </c>
      <c r="C247" s="34">
        <v>4301060389</v>
      </c>
      <c r="D247" s="785">
        <v>4680115880801</v>
      </c>
      <c r="E247" s="785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133</v>
      </c>
      <c r="N247" s="36"/>
      <c r="O247" s="35">
        <v>40</v>
      </c>
      <c r="P247" s="102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452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792"/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3"/>
      <c r="P248" s="789" t="s">
        <v>40</v>
      </c>
      <c r="Q248" s="790"/>
      <c r="R248" s="790"/>
      <c r="S248" s="790"/>
      <c r="T248" s="790"/>
      <c r="U248" s="790"/>
      <c r="V248" s="791"/>
      <c r="W248" s="40" t="s">
        <v>39</v>
      </c>
      <c r="X248" s="41">
        <f>IFERROR(X243/H243,"0")+IFERROR(X244/H244,"0")+IFERROR(X245/H245,"0")+IFERROR(X246/H246,"0")+IFERROR(X247/H247,"0")</f>
        <v>46.5625</v>
      </c>
      <c r="Y248" s="41">
        <f>IFERROR(Y243/H243,"0")+IFERROR(Y244/H244,"0")+IFERROR(Y245/H245,"0")+IFERROR(Y246/H246,"0")+IFERROR(Y247/H247,"0")</f>
        <v>47</v>
      </c>
      <c r="Z248" s="41">
        <f>IFERROR(IF(Z243="",0,Z243),"0")+IFERROR(IF(Z244="",0,Z244),"0")+IFERROR(IF(Z245="",0,Z245),"0")+IFERROR(IF(Z246="",0,Z246),"0")+IFERROR(IF(Z247="",0,Z247),"0")</f>
        <v>0.35838000000000003</v>
      </c>
      <c r="AA248" s="64"/>
      <c r="AB248" s="64"/>
      <c r="AC248" s="64"/>
    </row>
    <row r="249" spans="1:68" x14ac:dyDescent="0.2">
      <c r="A249" s="79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3"/>
      <c r="P249" s="789" t="s">
        <v>40</v>
      </c>
      <c r="Q249" s="790"/>
      <c r="R249" s="790"/>
      <c r="S249" s="790"/>
      <c r="T249" s="790"/>
      <c r="U249" s="790"/>
      <c r="V249" s="791"/>
      <c r="W249" s="40" t="s">
        <v>0</v>
      </c>
      <c r="X249" s="41">
        <f>IFERROR(SUM(X243:X247),"0")</f>
        <v>114</v>
      </c>
      <c r="Y249" s="41">
        <f>IFERROR(SUM(Y243:Y247),"0")</f>
        <v>115.19999999999999</v>
      </c>
      <c r="Z249" s="40"/>
      <c r="AA249" s="64"/>
      <c r="AB249" s="64"/>
      <c r="AC249" s="64"/>
    </row>
    <row r="250" spans="1:68" ht="16.5" hidden="1" customHeight="1" x14ac:dyDescent="0.25">
      <c r="A250" s="807" t="s">
        <v>453</v>
      </c>
      <c r="B250" s="807"/>
      <c r="C250" s="807"/>
      <c r="D250" s="807"/>
      <c r="E250" s="807"/>
      <c r="F250" s="807"/>
      <c r="G250" s="807"/>
      <c r="H250" s="807"/>
      <c r="I250" s="807"/>
      <c r="J250" s="807"/>
      <c r="K250" s="807"/>
      <c r="L250" s="807"/>
      <c r="M250" s="807"/>
      <c r="N250" s="807"/>
      <c r="O250" s="807"/>
      <c r="P250" s="807"/>
      <c r="Q250" s="807"/>
      <c r="R250" s="807"/>
      <c r="S250" s="807"/>
      <c r="T250" s="807"/>
      <c r="U250" s="807"/>
      <c r="V250" s="807"/>
      <c r="W250" s="807"/>
      <c r="X250" s="807"/>
      <c r="Y250" s="807"/>
      <c r="Z250" s="807"/>
      <c r="AA250" s="62"/>
      <c r="AB250" s="62"/>
      <c r="AC250" s="62"/>
    </row>
    <row r="251" spans="1:68" ht="14.25" hidden="1" customHeight="1" x14ac:dyDescent="0.25">
      <c r="A251" s="784" t="s">
        <v>125</v>
      </c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84"/>
      <c r="P251" s="784"/>
      <c r="Q251" s="784"/>
      <c r="R251" s="784"/>
      <c r="S251" s="784"/>
      <c r="T251" s="784"/>
      <c r="U251" s="784"/>
      <c r="V251" s="784"/>
      <c r="W251" s="784"/>
      <c r="X251" s="784"/>
      <c r="Y251" s="784"/>
      <c r="Z251" s="784"/>
      <c r="AA251" s="63"/>
      <c r="AB251" s="63"/>
      <c r="AC251" s="63"/>
    </row>
    <row r="252" spans="1:68" ht="27" hidden="1" customHeight="1" x14ac:dyDescent="0.25">
      <c r="A252" s="60" t="s">
        <v>454</v>
      </c>
      <c r="B252" s="60" t="s">
        <v>455</v>
      </c>
      <c r="C252" s="34">
        <v>4301011717</v>
      </c>
      <c r="D252" s="785">
        <v>4680115884274</v>
      </c>
      <c r="E252" s="785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129</v>
      </c>
      <c r="N252" s="36"/>
      <c r="O252" s="35">
        <v>55</v>
      </c>
      <c r="P252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ref="Y252:Y259" si="52">IFERROR(IF(X252="",0,CEILING((X252/$H252),1)*$H252),"")</f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456</v>
      </c>
      <c r="AG252" s="75"/>
      <c r="AJ252" s="79" t="s">
        <v>45</v>
      </c>
      <c r="AK252" s="79">
        <v>0</v>
      </c>
      <c r="BB252" s="340" t="s">
        <v>66</v>
      </c>
      <c r="BM252" s="75">
        <f t="shared" ref="BM252:BM259" si="53">IFERROR(X252*I252/H252,"0")</f>
        <v>0</v>
      </c>
      <c r="BN252" s="75">
        <f t="shared" ref="BN252:BN259" si="54">IFERROR(Y252*I252/H252,"0")</f>
        <v>0</v>
      </c>
      <c r="BO252" s="75">
        <f t="shared" ref="BO252:BO259" si="55">IFERROR(1/J252*(X252/H252),"0")</f>
        <v>0</v>
      </c>
      <c r="BP252" s="75">
        <f t="shared" ref="BP252:BP259" si="56">IFERROR(1/J252*(Y252/H252),"0")</f>
        <v>0</v>
      </c>
    </row>
    <row r="253" spans="1:68" ht="27" hidden="1" customHeight="1" x14ac:dyDescent="0.25">
      <c r="A253" s="60" t="s">
        <v>454</v>
      </c>
      <c r="B253" s="60" t="s">
        <v>457</v>
      </c>
      <c r="C253" s="34">
        <v>4301011945</v>
      </c>
      <c r="D253" s="785">
        <v>4680115884274</v>
      </c>
      <c r="E253" s="785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 t="s">
        <v>45</v>
      </c>
      <c r="M253" s="36" t="s">
        <v>159</v>
      </c>
      <c r="N253" s="36"/>
      <c r="O253" s="35">
        <v>55</v>
      </c>
      <c r="P253" s="102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458</v>
      </c>
      <c r="AG253" s="75"/>
      <c r="AJ253" s="79" t="s">
        <v>45</v>
      </c>
      <c r="AK253" s="79">
        <v>0</v>
      </c>
      <c r="BB253" s="342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hidden="1" customHeight="1" x14ac:dyDescent="0.25">
      <c r="A254" s="60" t="s">
        <v>459</v>
      </c>
      <c r="B254" s="60" t="s">
        <v>460</v>
      </c>
      <c r="C254" s="34">
        <v>4301011719</v>
      </c>
      <c r="D254" s="785">
        <v>4680115884298</v>
      </c>
      <c r="E254" s="785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129</v>
      </c>
      <c r="N254" s="36"/>
      <c r="O254" s="35">
        <v>55</v>
      </c>
      <c r="P254" s="101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461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hidden="1" customHeight="1" x14ac:dyDescent="0.25">
      <c r="A255" s="60" t="s">
        <v>462</v>
      </c>
      <c r="B255" s="60" t="s">
        <v>463</v>
      </c>
      <c r="C255" s="34">
        <v>4301011733</v>
      </c>
      <c r="D255" s="785">
        <v>4680115884250</v>
      </c>
      <c r="E255" s="785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130</v>
      </c>
      <c r="L255" s="35" t="s">
        <v>45</v>
      </c>
      <c r="M255" s="36" t="s">
        <v>133</v>
      </c>
      <c r="N255" s="36"/>
      <c r="O255" s="35">
        <v>55</v>
      </c>
      <c r="P255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464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hidden="1" customHeight="1" x14ac:dyDescent="0.25">
      <c r="A256" s="60" t="s">
        <v>462</v>
      </c>
      <c r="B256" s="60" t="s">
        <v>465</v>
      </c>
      <c r="C256" s="34">
        <v>4301011944</v>
      </c>
      <c r="D256" s="785">
        <v>4680115884250</v>
      </c>
      <c r="E256" s="785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130</v>
      </c>
      <c r="L256" s="35" t="s">
        <v>45</v>
      </c>
      <c r="M256" s="36" t="s">
        <v>159</v>
      </c>
      <c r="N256" s="36"/>
      <c r="O256" s="35">
        <v>55</v>
      </c>
      <c r="P256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458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hidden="1" customHeight="1" x14ac:dyDescent="0.25">
      <c r="A257" s="60" t="s">
        <v>466</v>
      </c>
      <c r="B257" s="60" t="s">
        <v>467</v>
      </c>
      <c r="C257" s="34">
        <v>4301011718</v>
      </c>
      <c r="D257" s="785">
        <v>4680115884281</v>
      </c>
      <c r="E257" s="785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10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456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hidden="1" customHeight="1" x14ac:dyDescent="0.25">
      <c r="A258" s="60" t="s">
        <v>468</v>
      </c>
      <c r="B258" s="60" t="s">
        <v>469</v>
      </c>
      <c r="C258" s="34">
        <v>4301011720</v>
      </c>
      <c r="D258" s="785">
        <v>4680115884199</v>
      </c>
      <c r="E258" s="785"/>
      <c r="F258" s="59">
        <v>0.37</v>
      </c>
      <c r="G258" s="35">
        <v>10</v>
      </c>
      <c r="H258" s="59">
        <v>3.7</v>
      </c>
      <c r="I258" s="59">
        <v>3.91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461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hidden="1" customHeight="1" x14ac:dyDescent="0.25">
      <c r="A259" s="60" t="s">
        <v>470</v>
      </c>
      <c r="B259" s="60" t="s">
        <v>471</v>
      </c>
      <c r="C259" s="34">
        <v>4301011716</v>
      </c>
      <c r="D259" s="785">
        <v>4680115884267</v>
      </c>
      <c r="E259" s="785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89</v>
      </c>
      <c r="L259" s="35" t="s">
        <v>45</v>
      </c>
      <c r="M259" s="36" t="s">
        <v>129</v>
      </c>
      <c r="N259" s="36"/>
      <c r="O259" s="35">
        <v>55</v>
      </c>
      <c r="P259" s="101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472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idden="1" x14ac:dyDescent="0.2">
      <c r="A260" s="792"/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3"/>
      <c r="P260" s="789" t="s">
        <v>40</v>
      </c>
      <c r="Q260" s="790"/>
      <c r="R260" s="790"/>
      <c r="S260" s="790"/>
      <c r="T260" s="790"/>
      <c r="U260" s="790"/>
      <c r="V260" s="791"/>
      <c r="W260" s="40" t="s">
        <v>39</v>
      </c>
      <c r="X260" s="41">
        <f>IFERROR(X252/H252,"0")+IFERROR(X253/H253,"0")+IFERROR(X254/H254,"0")+IFERROR(X255/H255,"0")+IFERROR(X256/H256,"0")+IFERROR(X257/H257,"0")+IFERROR(X258/H258,"0")+IFERROR(X259/H259,"0")</f>
        <v>0</v>
      </c>
      <c r="Y260" s="41">
        <f>IFERROR(Y252/H252,"0")+IFERROR(Y253/H253,"0")+IFERROR(Y254/H254,"0")+IFERROR(Y255/H255,"0")+IFERROR(Y256/H256,"0")+IFERROR(Y257/H257,"0")+IFERROR(Y258/H258,"0")+IFERROR(Y259/H259,"0")</f>
        <v>0</v>
      </c>
      <c r="Z260" s="41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4"/>
      <c r="AB260" s="64"/>
      <c r="AC260" s="64"/>
    </row>
    <row r="261" spans="1:68" hidden="1" x14ac:dyDescent="0.2">
      <c r="A261" s="79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3"/>
      <c r="P261" s="789" t="s">
        <v>40</v>
      </c>
      <c r="Q261" s="790"/>
      <c r="R261" s="790"/>
      <c r="S261" s="790"/>
      <c r="T261" s="790"/>
      <c r="U261" s="790"/>
      <c r="V261" s="791"/>
      <c r="W261" s="40" t="s">
        <v>0</v>
      </c>
      <c r="X261" s="41">
        <f>IFERROR(SUM(X252:X259),"0")</f>
        <v>0</v>
      </c>
      <c r="Y261" s="41">
        <f>IFERROR(SUM(Y252:Y259),"0")</f>
        <v>0</v>
      </c>
      <c r="Z261" s="40"/>
      <c r="AA261" s="64"/>
      <c r="AB261" s="64"/>
      <c r="AC261" s="64"/>
    </row>
    <row r="262" spans="1:68" ht="16.5" hidden="1" customHeight="1" x14ac:dyDescent="0.25">
      <c r="A262" s="807" t="s">
        <v>473</v>
      </c>
      <c r="B262" s="807"/>
      <c r="C262" s="807"/>
      <c r="D262" s="807"/>
      <c r="E262" s="807"/>
      <c r="F262" s="807"/>
      <c r="G262" s="807"/>
      <c r="H262" s="807"/>
      <c r="I262" s="807"/>
      <c r="J262" s="807"/>
      <c r="K262" s="807"/>
      <c r="L262" s="807"/>
      <c r="M262" s="807"/>
      <c r="N262" s="807"/>
      <c r="O262" s="807"/>
      <c r="P262" s="807"/>
      <c r="Q262" s="807"/>
      <c r="R262" s="807"/>
      <c r="S262" s="807"/>
      <c r="T262" s="807"/>
      <c r="U262" s="807"/>
      <c r="V262" s="807"/>
      <c r="W262" s="807"/>
      <c r="X262" s="807"/>
      <c r="Y262" s="807"/>
      <c r="Z262" s="807"/>
      <c r="AA262" s="62"/>
      <c r="AB262" s="62"/>
      <c r="AC262" s="62"/>
    </row>
    <row r="263" spans="1:68" ht="14.25" hidden="1" customHeight="1" x14ac:dyDescent="0.25">
      <c r="A263" s="784" t="s">
        <v>125</v>
      </c>
      <c r="B263" s="784"/>
      <c r="C263" s="784"/>
      <c r="D263" s="784"/>
      <c r="E263" s="784"/>
      <c r="F263" s="784"/>
      <c r="G263" s="784"/>
      <c r="H263" s="784"/>
      <c r="I263" s="784"/>
      <c r="J263" s="784"/>
      <c r="K263" s="784"/>
      <c r="L263" s="784"/>
      <c r="M263" s="784"/>
      <c r="N263" s="784"/>
      <c r="O263" s="784"/>
      <c r="P263" s="784"/>
      <c r="Q263" s="784"/>
      <c r="R263" s="784"/>
      <c r="S263" s="784"/>
      <c r="T263" s="784"/>
      <c r="U263" s="784"/>
      <c r="V263" s="784"/>
      <c r="W263" s="784"/>
      <c r="X263" s="784"/>
      <c r="Y263" s="784"/>
      <c r="Z263" s="784"/>
      <c r="AA263" s="63"/>
      <c r="AB263" s="63"/>
      <c r="AC263" s="63"/>
    </row>
    <row r="264" spans="1:68" ht="27" hidden="1" customHeight="1" x14ac:dyDescent="0.25">
      <c r="A264" s="60" t="s">
        <v>474</v>
      </c>
      <c r="B264" s="60" t="s">
        <v>475</v>
      </c>
      <c r="C264" s="34">
        <v>4301011826</v>
      </c>
      <c r="D264" s="785">
        <v>4680115884137</v>
      </c>
      <c r="E264" s="785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129</v>
      </c>
      <c r="N264" s="36"/>
      <c r="O264" s="35">
        <v>55</v>
      </c>
      <c r="P264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476</v>
      </c>
      <c r="AG264" s="75"/>
      <c r="AJ264" s="79" t="s">
        <v>45</v>
      </c>
      <c r="AK264" s="79">
        <v>0</v>
      </c>
      <c r="BB264" s="356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hidden="1" customHeight="1" x14ac:dyDescent="0.25">
      <c r="A265" s="60" t="s">
        <v>474</v>
      </c>
      <c r="B265" s="60" t="s">
        <v>477</v>
      </c>
      <c r="C265" s="34">
        <v>4301011942</v>
      </c>
      <c r="D265" s="785">
        <v>4680115884137</v>
      </c>
      <c r="E265" s="785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130</v>
      </c>
      <c r="L265" s="35" t="s">
        <v>45</v>
      </c>
      <c r="M265" s="36" t="s">
        <v>159</v>
      </c>
      <c r="N265" s="36"/>
      <c r="O265" s="35">
        <v>55</v>
      </c>
      <c r="P265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158</v>
      </c>
      <c r="AG265" s="75"/>
      <c r="AJ265" s="79" t="s">
        <v>45</v>
      </c>
      <c r="AK265" s="79">
        <v>0</v>
      </c>
      <c r="BB265" s="358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hidden="1" customHeight="1" x14ac:dyDescent="0.25">
      <c r="A266" s="60" t="s">
        <v>478</v>
      </c>
      <c r="B266" s="60" t="s">
        <v>479</v>
      </c>
      <c r="C266" s="34">
        <v>4301011724</v>
      </c>
      <c r="D266" s="785">
        <v>4680115884236</v>
      </c>
      <c r="E266" s="785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480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hidden="1" customHeight="1" x14ac:dyDescent="0.25">
      <c r="A267" s="60" t="s">
        <v>481</v>
      </c>
      <c r="B267" s="60" t="s">
        <v>482</v>
      </c>
      <c r="C267" s="34">
        <v>4301011721</v>
      </c>
      <c r="D267" s="785">
        <v>4680115884175</v>
      </c>
      <c r="E267" s="785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130</v>
      </c>
      <c r="L267" s="35" t="s">
        <v>45</v>
      </c>
      <c r="M267" s="36" t="s">
        <v>129</v>
      </c>
      <c r="N267" s="36"/>
      <c r="O267" s="35">
        <v>55</v>
      </c>
      <c r="P267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483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hidden="1" customHeight="1" x14ac:dyDescent="0.25">
      <c r="A268" s="60" t="s">
        <v>481</v>
      </c>
      <c r="B268" s="60" t="s">
        <v>484</v>
      </c>
      <c r="C268" s="34">
        <v>4301011941</v>
      </c>
      <c r="D268" s="785">
        <v>4680115884175</v>
      </c>
      <c r="E268" s="785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130</v>
      </c>
      <c r="L268" s="35" t="s">
        <v>45</v>
      </c>
      <c r="M268" s="36" t="s">
        <v>159</v>
      </c>
      <c r="N268" s="36"/>
      <c r="O268" s="35">
        <v>55</v>
      </c>
      <c r="P268" s="1008" t="s">
        <v>485</v>
      </c>
      <c r="Q268" s="787"/>
      <c r="R268" s="787"/>
      <c r="S268" s="787"/>
      <c r="T268" s="788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158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486</v>
      </c>
      <c r="B269" s="60" t="s">
        <v>487</v>
      </c>
      <c r="C269" s="34">
        <v>4301011824</v>
      </c>
      <c r="D269" s="785">
        <v>4680115884144</v>
      </c>
      <c r="E269" s="785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476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488</v>
      </c>
      <c r="B270" s="60" t="s">
        <v>489</v>
      </c>
      <c r="C270" s="34">
        <v>4301011963</v>
      </c>
      <c r="D270" s="785">
        <v>4680115885288</v>
      </c>
      <c r="E270" s="785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10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490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491</v>
      </c>
      <c r="B271" s="60" t="s">
        <v>492</v>
      </c>
      <c r="C271" s="34">
        <v>4301011726</v>
      </c>
      <c r="D271" s="785">
        <v>4680115884182</v>
      </c>
      <c r="E271" s="785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10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480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hidden="1" customHeight="1" x14ac:dyDescent="0.25">
      <c r="A272" s="60" t="s">
        <v>493</v>
      </c>
      <c r="B272" s="60" t="s">
        <v>494</v>
      </c>
      <c r="C272" s="34">
        <v>4301011722</v>
      </c>
      <c r="D272" s="785">
        <v>4680115884205</v>
      </c>
      <c r="E272" s="785"/>
      <c r="F272" s="59">
        <v>0.4</v>
      </c>
      <c r="G272" s="35">
        <v>10</v>
      </c>
      <c r="H272" s="59">
        <v>4</v>
      </c>
      <c r="I272" s="59">
        <v>4.21</v>
      </c>
      <c r="J272" s="35">
        <v>132</v>
      </c>
      <c r="K272" s="35" t="s">
        <v>89</v>
      </c>
      <c r="L272" s="35" t="s">
        <v>45</v>
      </c>
      <c r="M272" s="36" t="s">
        <v>129</v>
      </c>
      <c r="N272" s="36"/>
      <c r="O272" s="35">
        <v>55</v>
      </c>
      <c r="P272" s="10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483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idden="1" x14ac:dyDescent="0.2">
      <c r="A273" s="792"/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3"/>
      <c r="P273" s="789" t="s">
        <v>40</v>
      </c>
      <c r="Q273" s="790"/>
      <c r="R273" s="790"/>
      <c r="S273" s="790"/>
      <c r="T273" s="790"/>
      <c r="U273" s="790"/>
      <c r="V273" s="791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hidden="1" x14ac:dyDescent="0.2">
      <c r="A274" s="79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793"/>
      <c r="P274" s="789" t="s">
        <v>40</v>
      </c>
      <c r="Q274" s="790"/>
      <c r="R274" s="790"/>
      <c r="S274" s="790"/>
      <c r="T274" s="790"/>
      <c r="U274" s="790"/>
      <c r="V274" s="791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4.25" hidden="1" customHeight="1" x14ac:dyDescent="0.25">
      <c r="A275" s="784" t="s">
        <v>183</v>
      </c>
      <c r="B275" s="784"/>
      <c r="C275" s="784"/>
      <c r="D275" s="784"/>
      <c r="E275" s="784"/>
      <c r="F275" s="784"/>
      <c r="G275" s="784"/>
      <c r="H275" s="784"/>
      <c r="I275" s="784"/>
      <c r="J275" s="784"/>
      <c r="K275" s="784"/>
      <c r="L275" s="784"/>
      <c r="M275" s="784"/>
      <c r="N275" s="784"/>
      <c r="O275" s="784"/>
      <c r="P275" s="784"/>
      <c r="Q275" s="784"/>
      <c r="R275" s="784"/>
      <c r="S275" s="784"/>
      <c r="T275" s="784"/>
      <c r="U275" s="784"/>
      <c r="V275" s="784"/>
      <c r="W275" s="784"/>
      <c r="X275" s="784"/>
      <c r="Y275" s="784"/>
      <c r="Z275" s="784"/>
      <c r="AA275" s="63"/>
      <c r="AB275" s="63"/>
      <c r="AC275" s="63"/>
    </row>
    <row r="276" spans="1:68" ht="27" hidden="1" customHeight="1" x14ac:dyDescent="0.25">
      <c r="A276" s="60" t="s">
        <v>495</v>
      </c>
      <c r="B276" s="60" t="s">
        <v>496</v>
      </c>
      <c r="C276" s="34">
        <v>4301020340</v>
      </c>
      <c r="D276" s="785">
        <v>4680115885721</v>
      </c>
      <c r="E276" s="785"/>
      <c r="F276" s="59">
        <v>0.33</v>
      </c>
      <c r="G276" s="35">
        <v>6</v>
      </c>
      <c r="H276" s="59">
        <v>1.98</v>
      </c>
      <c r="I276" s="59">
        <v>2.08</v>
      </c>
      <c r="J276" s="35">
        <v>234</v>
      </c>
      <c r="K276" s="35" t="s">
        <v>83</v>
      </c>
      <c r="L276" s="35" t="s">
        <v>45</v>
      </c>
      <c r="M276" s="36" t="s">
        <v>133</v>
      </c>
      <c r="N276" s="36"/>
      <c r="O276" s="35">
        <v>50</v>
      </c>
      <c r="P276" s="1000" t="s">
        <v>497</v>
      </c>
      <c r="Q276" s="787"/>
      <c r="R276" s="787"/>
      <c r="S276" s="787"/>
      <c r="T276" s="788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IFERROR(IF(Y276=0,"",ROUNDUP(Y276/H276,0)*0.00502),"")</f>
        <v/>
      </c>
      <c r="AA276" s="65" t="s">
        <v>45</v>
      </c>
      <c r="AB276" s="66" t="s">
        <v>45</v>
      </c>
      <c r="AC276" s="373" t="s">
        <v>498</v>
      </c>
      <c r="AG276" s="75"/>
      <c r="AJ276" s="79" t="s">
        <v>45</v>
      </c>
      <c r="AK276" s="79">
        <v>0</v>
      </c>
      <c r="BB276" s="374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792"/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3"/>
      <c r="P277" s="789" t="s">
        <v>40</v>
      </c>
      <c r="Q277" s="790"/>
      <c r="R277" s="790"/>
      <c r="S277" s="790"/>
      <c r="T277" s="790"/>
      <c r="U277" s="790"/>
      <c r="V277" s="791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79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3"/>
      <c r="P278" s="789" t="s">
        <v>40</v>
      </c>
      <c r="Q278" s="790"/>
      <c r="R278" s="790"/>
      <c r="S278" s="790"/>
      <c r="T278" s="790"/>
      <c r="U278" s="790"/>
      <c r="V278" s="791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807" t="s">
        <v>499</v>
      </c>
      <c r="B279" s="807"/>
      <c r="C279" s="807"/>
      <c r="D279" s="807"/>
      <c r="E279" s="807"/>
      <c r="F279" s="807"/>
      <c r="G279" s="807"/>
      <c r="H279" s="807"/>
      <c r="I279" s="807"/>
      <c r="J279" s="807"/>
      <c r="K279" s="807"/>
      <c r="L279" s="807"/>
      <c r="M279" s="807"/>
      <c r="N279" s="807"/>
      <c r="O279" s="807"/>
      <c r="P279" s="807"/>
      <c r="Q279" s="807"/>
      <c r="R279" s="807"/>
      <c r="S279" s="807"/>
      <c r="T279" s="807"/>
      <c r="U279" s="807"/>
      <c r="V279" s="807"/>
      <c r="W279" s="807"/>
      <c r="X279" s="807"/>
      <c r="Y279" s="807"/>
      <c r="Z279" s="807"/>
      <c r="AA279" s="62"/>
      <c r="AB279" s="62"/>
      <c r="AC279" s="62"/>
    </row>
    <row r="280" spans="1:68" ht="14.25" hidden="1" customHeight="1" x14ac:dyDescent="0.25">
      <c r="A280" s="784" t="s">
        <v>125</v>
      </c>
      <c r="B280" s="784"/>
      <c r="C280" s="784"/>
      <c r="D280" s="784"/>
      <c r="E280" s="784"/>
      <c r="F280" s="784"/>
      <c r="G280" s="784"/>
      <c r="H280" s="784"/>
      <c r="I280" s="784"/>
      <c r="J280" s="784"/>
      <c r="K280" s="784"/>
      <c r="L280" s="784"/>
      <c r="M280" s="784"/>
      <c r="N280" s="784"/>
      <c r="O280" s="784"/>
      <c r="P280" s="784"/>
      <c r="Q280" s="784"/>
      <c r="R280" s="784"/>
      <c r="S280" s="784"/>
      <c r="T280" s="784"/>
      <c r="U280" s="784"/>
      <c r="V280" s="784"/>
      <c r="W280" s="784"/>
      <c r="X280" s="784"/>
      <c r="Y280" s="784"/>
      <c r="Z280" s="784"/>
      <c r="AA280" s="63"/>
      <c r="AB280" s="63"/>
      <c r="AC280" s="63"/>
    </row>
    <row r="281" spans="1:68" ht="27" hidden="1" customHeight="1" x14ac:dyDescent="0.25">
      <c r="A281" s="60" t="s">
        <v>500</v>
      </c>
      <c r="B281" s="60" t="s">
        <v>501</v>
      </c>
      <c r="C281" s="34">
        <v>4301011322</v>
      </c>
      <c r="D281" s="785">
        <v>4607091387452</v>
      </c>
      <c r="E281" s="785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ref="Y281:Y290" si="62">IFERROR(IF(X281="",0,CEILING((X281/$H281),1)*$H281),"")</f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502</v>
      </c>
      <c r="AG281" s="75"/>
      <c r="AJ281" s="79" t="s">
        <v>45</v>
      </c>
      <c r="AK281" s="79">
        <v>0</v>
      </c>
      <c r="BB281" s="376" t="s">
        <v>66</v>
      </c>
      <c r="BM281" s="75">
        <f t="shared" ref="BM281:BM290" si="63">IFERROR(X281*I281/H281,"0")</f>
        <v>0</v>
      </c>
      <c r="BN281" s="75">
        <f t="shared" ref="BN281:BN290" si="64">IFERROR(Y281*I281/H281,"0")</f>
        <v>0</v>
      </c>
      <c r="BO281" s="75">
        <f t="shared" ref="BO281:BO290" si="65">IFERROR(1/J281*(X281/H281),"0")</f>
        <v>0</v>
      </c>
      <c r="BP281" s="75">
        <f t="shared" ref="BP281:BP290" si="66">IFERROR(1/J281*(Y281/H281),"0")</f>
        <v>0</v>
      </c>
    </row>
    <row r="282" spans="1:68" ht="27" hidden="1" customHeight="1" x14ac:dyDescent="0.25">
      <c r="A282" s="60" t="s">
        <v>503</v>
      </c>
      <c r="B282" s="60" t="s">
        <v>504</v>
      </c>
      <c r="C282" s="34">
        <v>4301011855</v>
      </c>
      <c r="D282" s="785">
        <v>4680115885837</v>
      </c>
      <c r="E282" s="785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 t="s">
        <v>45</v>
      </c>
      <c r="M282" s="36" t="s">
        <v>129</v>
      </c>
      <c r="N282" s="36"/>
      <c r="O282" s="35">
        <v>55</v>
      </c>
      <c r="P282" s="10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2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505</v>
      </c>
      <c r="AG282" s="75"/>
      <c r="AJ282" s="79" t="s">
        <v>45</v>
      </c>
      <c r="AK282" s="79">
        <v>0</v>
      </c>
      <c r="BB282" s="378" t="s">
        <v>66</v>
      </c>
      <c r="BM282" s="75">
        <f t="shared" si="63"/>
        <v>0</v>
      </c>
      <c r="BN282" s="75">
        <f t="shared" si="64"/>
        <v>0</v>
      </c>
      <c r="BO282" s="75">
        <f t="shared" si="65"/>
        <v>0</v>
      </c>
      <c r="BP282" s="75">
        <f t="shared" si="66"/>
        <v>0</v>
      </c>
    </row>
    <row r="283" spans="1:68" ht="27" hidden="1" customHeight="1" x14ac:dyDescent="0.25">
      <c r="A283" s="60" t="s">
        <v>506</v>
      </c>
      <c r="B283" s="60" t="s">
        <v>507</v>
      </c>
      <c r="C283" s="34">
        <v>4301011910</v>
      </c>
      <c r="D283" s="785">
        <v>4680115885806</v>
      </c>
      <c r="E283" s="785"/>
      <c r="F283" s="59">
        <v>1.35</v>
      </c>
      <c r="G283" s="35">
        <v>8</v>
      </c>
      <c r="H283" s="59">
        <v>10.8</v>
      </c>
      <c r="I283" s="59">
        <v>11.28</v>
      </c>
      <c r="J283" s="35">
        <v>48</v>
      </c>
      <c r="K283" s="35" t="s">
        <v>130</v>
      </c>
      <c r="L283" s="35" t="s">
        <v>45</v>
      </c>
      <c r="M283" s="36" t="s">
        <v>159</v>
      </c>
      <c r="N283" s="36"/>
      <c r="O283" s="35">
        <v>55</v>
      </c>
      <c r="P283" s="1003" t="s">
        <v>508</v>
      </c>
      <c r="Q283" s="787"/>
      <c r="R283" s="787"/>
      <c r="S283" s="787"/>
      <c r="T283" s="788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IFERROR(IF(Y283=0,"",ROUNDUP(Y283/H283,0)*0.02039),"")</f>
        <v/>
      </c>
      <c r="AA283" s="65" t="s">
        <v>45</v>
      </c>
      <c r="AB283" s="66" t="s">
        <v>45</v>
      </c>
      <c r="AC283" s="379" t="s">
        <v>509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hidden="1" customHeight="1" x14ac:dyDescent="0.25">
      <c r="A284" s="60" t="s">
        <v>506</v>
      </c>
      <c r="B284" s="60" t="s">
        <v>510</v>
      </c>
      <c r="C284" s="34">
        <v>4301011850</v>
      </c>
      <c r="D284" s="785">
        <v>4680115885806</v>
      </c>
      <c r="E284" s="785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37.5" hidden="1" customHeight="1" x14ac:dyDescent="0.25">
      <c r="A285" s="60" t="s">
        <v>512</v>
      </c>
      <c r="B285" s="60" t="s">
        <v>513</v>
      </c>
      <c r="C285" s="34">
        <v>4301011313</v>
      </c>
      <c r="D285" s="785">
        <v>4607091385984</v>
      </c>
      <c r="E285" s="785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514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hidden="1" customHeight="1" x14ac:dyDescent="0.25">
      <c r="A286" s="60" t="s">
        <v>515</v>
      </c>
      <c r="B286" s="60" t="s">
        <v>516</v>
      </c>
      <c r="C286" s="34">
        <v>4301011853</v>
      </c>
      <c r="D286" s="785">
        <v>4680115885851</v>
      </c>
      <c r="E286" s="785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130</v>
      </c>
      <c r="L286" s="35" t="s">
        <v>45</v>
      </c>
      <c r="M286" s="36" t="s">
        <v>129</v>
      </c>
      <c r="N286" s="36"/>
      <c r="O286" s="35">
        <v>55</v>
      </c>
      <c r="P286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517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27" hidden="1" customHeight="1" x14ac:dyDescent="0.25">
      <c r="A287" s="60" t="s">
        <v>518</v>
      </c>
      <c r="B287" s="60" t="s">
        <v>519</v>
      </c>
      <c r="C287" s="34">
        <v>4301011319</v>
      </c>
      <c r="D287" s="785">
        <v>4607091387469</v>
      </c>
      <c r="E287" s="785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520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hidden="1" customHeight="1" x14ac:dyDescent="0.25">
      <c r="A288" s="60" t="s">
        <v>521</v>
      </c>
      <c r="B288" s="60" t="s">
        <v>522</v>
      </c>
      <c r="C288" s="34">
        <v>4301011852</v>
      </c>
      <c r="D288" s="785">
        <v>4680115885844</v>
      </c>
      <c r="E288" s="785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hidden="1" customHeight="1" x14ac:dyDescent="0.25">
      <c r="A289" s="60" t="s">
        <v>523</v>
      </c>
      <c r="B289" s="60" t="s">
        <v>524</v>
      </c>
      <c r="C289" s="34">
        <v>4301011316</v>
      </c>
      <c r="D289" s="785">
        <v>4607091387438</v>
      </c>
      <c r="E289" s="785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525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hidden="1" customHeight="1" x14ac:dyDescent="0.25">
      <c r="A290" s="60" t="s">
        <v>526</v>
      </c>
      <c r="B290" s="60" t="s">
        <v>527</v>
      </c>
      <c r="C290" s="34">
        <v>4301011851</v>
      </c>
      <c r="D290" s="785">
        <v>4680115885820</v>
      </c>
      <c r="E290" s="785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89</v>
      </c>
      <c r="L290" s="35" t="s">
        <v>45</v>
      </c>
      <c r="M290" s="36" t="s">
        <v>129</v>
      </c>
      <c r="N290" s="36"/>
      <c r="O290" s="35">
        <v>55</v>
      </c>
      <c r="P290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511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idden="1" x14ac:dyDescent="0.2">
      <c r="A291" s="792"/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3"/>
      <c r="P291" s="789" t="s">
        <v>40</v>
      </c>
      <c r="Q291" s="790"/>
      <c r="R291" s="790"/>
      <c r="S291" s="790"/>
      <c r="T291" s="790"/>
      <c r="U291" s="790"/>
      <c r="V291" s="791"/>
      <c r="W291" s="40" t="s">
        <v>39</v>
      </c>
      <c r="X291" s="41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1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4"/>
      <c r="AB291" s="64"/>
      <c r="AC291" s="64"/>
    </row>
    <row r="292" spans="1:68" hidden="1" x14ac:dyDescent="0.2">
      <c r="A292" s="79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3"/>
      <c r="P292" s="789" t="s">
        <v>40</v>
      </c>
      <c r="Q292" s="790"/>
      <c r="R292" s="790"/>
      <c r="S292" s="790"/>
      <c r="T292" s="790"/>
      <c r="U292" s="790"/>
      <c r="V292" s="791"/>
      <c r="W292" s="40" t="s">
        <v>0</v>
      </c>
      <c r="X292" s="41">
        <f>IFERROR(SUM(X281:X290),"0")</f>
        <v>0</v>
      </c>
      <c r="Y292" s="41">
        <f>IFERROR(SUM(Y281:Y290),"0")</f>
        <v>0</v>
      </c>
      <c r="Z292" s="40"/>
      <c r="AA292" s="64"/>
      <c r="AB292" s="64"/>
      <c r="AC292" s="64"/>
    </row>
    <row r="293" spans="1:68" ht="16.5" hidden="1" customHeight="1" x14ac:dyDescent="0.25">
      <c r="A293" s="807" t="s">
        <v>528</v>
      </c>
      <c r="B293" s="807"/>
      <c r="C293" s="807"/>
      <c r="D293" s="807"/>
      <c r="E293" s="807"/>
      <c r="F293" s="807"/>
      <c r="G293" s="807"/>
      <c r="H293" s="807"/>
      <c r="I293" s="807"/>
      <c r="J293" s="807"/>
      <c r="K293" s="807"/>
      <c r="L293" s="807"/>
      <c r="M293" s="807"/>
      <c r="N293" s="807"/>
      <c r="O293" s="807"/>
      <c r="P293" s="807"/>
      <c r="Q293" s="807"/>
      <c r="R293" s="807"/>
      <c r="S293" s="807"/>
      <c r="T293" s="807"/>
      <c r="U293" s="807"/>
      <c r="V293" s="807"/>
      <c r="W293" s="807"/>
      <c r="X293" s="807"/>
      <c r="Y293" s="807"/>
      <c r="Z293" s="807"/>
      <c r="AA293" s="62"/>
      <c r="AB293" s="62"/>
      <c r="AC293" s="62"/>
    </row>
    <row r="294" spans="1:68" ht="14.25" hidden="1" customHeight="1" x14ac:dyDescent="0.25">
      <c r="A294" s="784" t="s">
        <v>125</v>
      </c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84"/>
      <c r="P294" s="784"/>
      <c r="Q294" s="784"/>
      <c r="R294" s="784"/>
      <c r="S294" s="784"/>
      <c r="T294" s="784"/>
      <c r="U294" s="784"/>
      <c r="V294" s="784"/>
      <c r="W294" s="784"/>
      <c r="X294" s="784"/>
      <c r="Y294" s="784"/>
      <c r="Z294" s="784"/>
      <c r="AA294" s="63"/>
      <c r="AB294" s="63"/>
      <c r="AC294" s="63"/>
    </row>
    <row r="295" spans="1:68" ht="27" hidden="1" customHeight="1" x14ac:dyDescent="0.25">
      <c r="A295" s="60" t="s">
        <v>529</v>
      </c>
      <c r="B295" s="60" t="s">
        <v>530</v>
      </c>
      <c r="C295" s="34">
        <v>4301011876</v>
      </c>
      <c r="D295" s="785">
        <v>4680115885707</v>
      </c>
      <c r="E295" s="785"/>
      <c r="F295" s="59">
        <v>0.9</v>
      </c>
      <c r="G295" s="35">
        <v>10</v>
      </c>
      <c r="H295" s="59">
        <v>9</v>
      </c>
      <c r="I295" s="59">
        <v>9.48</v>
      </c>
      <c r="J295" s="35">
        <v>56</v>
      </c>
      <c r="K295" s="35" t="s">
        <v>130</v>
      </c>
      <c r="L295" s="35" t="s">
        <v>45</v>
      </c>
      <c r="M295" s="36" t="s">
        <v>129</v>
      </c>
      <c r="N295" s="36"/>
      <c r="O295" s="35">
        <v>31</v>
      </c>
      <c r="P295" s="9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IFERROR(IF(Y295=0,"",ROUNDUP(Y295/H295,0)*0.02175),"")</f>
        <v/>
      </c>
      <c r="AA295" s="65" t="s">
        <v>45</v>
      </c>
      <c r="AB295" s="66" t="s">
        <v>45</v>
      </c>
      <c r="AC295" s="395" t="s">
        <v>464</v>
      </c>
      <c r="AG295" s="75"/>
      <c r="AJ295" s="79" t="s">
        <v>45</v>
      </c>
      <c r="AK295" s="79">
        <v>0</v>
      </c>
      <c r="BB295" s="39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792"/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3"/>
      <c r="P296" s="789" t="s">
        <v>40</v>
      </c>
      <c r="Q296" s="790"/>
      <c r="R296" s="790"/>
      <c r="S296" s="790"/>
      <c r="T296" s="790"/>
      <c r="U296" s="790"/>
      <c r="V296" s="79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79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3"/>
      <c r="P297" s="789" t="s">
        <v>40</v>
      </c>
      <c r="Q297" s="790"/>
      <c r="R297" s="790"/>
      <c r="S297" s="790"/>
      <c r="T297" s="790"/>
      <c r="U297" s="790"/>
      <c r="V297" s="79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807" t="s">
        <v>531</v>
      </c>
      <c r="B298" s="807"/>
      <c r="C298" s="807"/>
      <c r="D298" s="807"/>
      <c r="E298" s="807"/>
      <c r="F298" s="807"/>
      <c r="G298" s="807"/>
      <c r="H298" s="807"/>
      <c r="I298" s="807"/>
      <c r="J298" s="807"/>
      <c r="K298" s="807"/>
      <c r="L298" s="807"/>
      <c r="M298" s="807"/>
      <c r="N298" s="807"/>
      <c r="O298" s="807"/>
      <c r="P298" s="807"/>
      <c r="Q298" s="807"/>
      <c r="R298" s="807"/>
      <c r="S298" s="807"/>
      <c r="T298" s="807"/>
      <c r="U298" s="807"/>
      <c r="V298" s="807"/>
      <c r="W298" s="807"/>
      <c r="X298" s="807"/>
      <c r="Y298" s="807"/>
      <c r="Z298" s="807"/>
      <c r="AA298" s="62"/>
      <c r="AB298" s="62"/>
      <c r="AC298" s="62"/>
    </row>
    <row r="299" spans="1:68" ht="14.25" hidden="1" customHeight="1" x14ac:dyDescent="0.25">
      <c r="A299" s="784" t="s">
        <v>125</v>
      </c>
      <c r="B299" s="784"/>
      <c r="C299" s="784"/>
      <c r="D299" s="784"/>
      <c r="E299" s="784"/>
      <c r="F299" s="784"/>
      <c r="G299" s="784"/>
      <c r="H299" s="784"/>
      <c r="I299" s="784"/>
      <c r="J299" s="784"/>
      <c r="K299" s="784"/>
      <c r="L299" s="784"/>
      <c r="M299" s="784"/>
      <c r="N299" s="784"/>
      <c r="O299" s="784"/>
      <c r="P299" s="784"/>
      <c r="Q299" s="784"/>
      <c r="R299" s="784"/>
      <c r="S299" s="784"/>
      <c r="T299" s="784"/>
      <c r="U299" s="784"/>
      <c r="V299" s="784"/>
      <c r="W299" s="784"/>
      <c r="X299" s="784"/>
      <c r="Y299" s="784"/>
      <c r="Z299" s="784"/>
      <c r="AA299" s="63"/>
      <c r="AB299" s="63"/>
      <c r="AC299" s="63"/>
    </row>
    <row r="300" spans="1:68" ht="27" hidden="1" customHeight="1" x14ac:dyDescent="0.25">
      <c r="A300" s="60" t="s">
        <v>532</v>
      </c>
      <c r="B300" s="60" t="s">
        <v>533</v>
      </c>
      <c r="C300" s="34">
        <v>4301011223</v>
      </c>
      <c r="D300" s="785">
        <v>4607091383423</v>
      </c>
      <c r="E300" s="785"/>
      <c r="F300" s="59">
        <v>1.35</v>
      </c>
      <c r="G300" s="35">
        <v>8</v>
      </c>
      <c r="H300" s="59">
        <v>10.8</v>
      </c>
      <c r="I300" s="59">
        <v>11.375999999999999</v>
      </c>
      <c r="J300" s="35">
        <v>56</v>
      </c>
      <c r="K300" s="35" t="s">
        <v>130</v>
      </c>
      <c r="L300" s="35" t="s">
        <v>45</v>
      </c>
      <c r="M300" s="36" t="s">
        <v>133</v>
      </c>
      <c r="N300" s="36"/>
      <c r="O300" s="35">
        <v>35</v>
      </c>
      <c r="P300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128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534</v>
      </c>
      <c r="B301" s="60" t="s">
        <v>535</v>
      </c>
      <c r="C301" s="34">
        <v>4301011879</v>
      </c>
      <c r="D301" s="785">
        <v>4680115885691</v>
      </c>
      <c r="E301" s="785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30</v>
      </c>
      <c r="P301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536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hidden="1" customHeight="1" x14ac:dyDescent="0.25">
      <c r="A302" s="60" t="s">
        <v>537</v>
      </c>
      <c r="B302" s="60" t="s">
        <v>538</v>
      </c>
      <c r="C302" s="34">
        <v>4301011878</v>
      </c>
      <c r="D302" s="785">
        <v>4680115885660</v>
      </c>
      <c r="E302" s="785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130</v>
      </c>
      <c r="L302" s="35" t="s">
        <v>45</v>
      </c>
      <c r="M302" s="36" t="s">
        <v>82</v>
      </c>
      <c r="N302" s="36"/>
      <c r="O302" s="35">
        <v>35</v>
      </c>
      <c r="P302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539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792"/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3"/>
      <c r="P303" s="789" t="s">
        <v>40</v>
      </c>
      <c r="Q303" s="790"/>
      <c r="R303" s="790"/>
      <c r="S303" s="790"/>
      <c r="T303" s="790"/>
      <c r="U303" s="790"/>
      <c r="V303" s="791"/>
      <c r="W303" s="40" t="s">
        <v>39</v>
      </c>
      <c r="X303" s="41">
        <f>IFERROR(X300/H300,"0")+IFERROR(X301/H301,"0")+IFERROR(X302/H302,"0")</f>
        <v>0</v>
      </c>
      <c r="Y303" s="41">
        <f>IFERROR(Y300/H300,"0")+IFERROR(Y301/H301,"0")+IFERROR(Y302/H302,"0")</f>
        <v>0</v>
      </c>
      <c r="Z303" s="41">
        <f>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79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3"/>
      <c r="P304" s="789" t="s">
        <v>40</v>
      </c>
      <c r="Q304" s="790"/>
      <c r="R304" s="790"/>
      <c r="S304" s="790"/>
      <c r="T304" s="790"/>
      <c r="U304" s="790"/>
      <c r="V304" s="791"/>
      <c r="W304" s="40" t="s">
        <v>0</v>
      </c>
      <c r="X304" s="41">
        <f>IFERROR(SUM(X300:X302),"0")</f>
        <v>0</v>
      </c>
      <c r="Y304" s="41">
        <f>IFERROR(SUM(Y300:Y302),"0")</f>
        <v>0</v>
      </c>
      <c r="Z304" s="40"/>
      <c r="AA304" s="64"/>
      <c r="AB304" s="64"/>
      <c r="AC304" s="64"/>
    </row>
    <row r="305" spans="1:68" ht="16.5" hidden="1" customHeight="1" x14ac:dyDescent="0.25">
      <c r="A305" s="807" t="s">
        <v>540</v>
      </c>
      <c r="B305" s="807"/>
      <c r="C305" s="807"/>
      <c r="D305" s="807"/>
      <c r="E305" s="807"/>
      <c r="F305" s="807"/>
      <c r="G305" s="807"/>
      <c r="H305" s="807"/>
      <c r="I305" s="807"/>
      <c r="J305" s="807"/>
      <c r="K305" s="807"/>
      <c r="L305" s="807"/>
      <c r="M305" s="807"/>
      <c r="N305" s="807"/>
      <c r="O305" s="807"/>
      <c r="P305" s="807"/>
      <c r="Q305" s="807"/>
      <c r="R305" s="807"/>
      <c r="S305" s="807"/>
      <c r="T305" s="807"/>
      <c r="U305" s="807"/>
      <c r="V305" s="807"/>
      <c r="W305" s="807"/>
      <c r="X305" s="807"/>
      <c r="Y305" s="807"/>
      <c r="Z305" s="807"/>
      <c r="AA305" s="62"/>
      <c r="AB305" s="62"/>
      <c r="AC305" s="62"/>
    </row>
    <row r="306" spans="1:68" ht="14.25" hidden="1" customHeight="1" x14ac:dyDescent="0.25">
      <c r="A306" s="784" t="s">
        <v>84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63"/>
      <c r="AB306" s="63"/>
      <c r="AC306" s="63"/>
    </row>
    <row r="307" spans="1:68" ht="27" hidden="1" customHeight="1" x14ac:dyDescent="0.25">
      <c r="A307" s="60" t="s">
        <v>541</v>
      </c>
      <c r="B307" s="60" t="s">
        <v>542</v>
      </c>
      <c r="C307" s="34">
        <v>4301051409</v>
      </c>
      <c r="D307" s="785">
        <v>4680115881556</v>
      </c>
      <c r="E307" s="785"/>
      <c r="F307" s="59">
        <v>1</v>
      </c>
      <c r="G307" s="35">
        <v>4</v>
      </c>
      <c r="H307" s="59">
        <v>4</v>
      </c>
      <c r="I307" s="59">
        <v>4.4080000000000004</v>
      </c>
      <c r="J307" s="35">
        <v>104</v>
      </c>
      <c r="K307" s="35" t="s">
        <v>130</v>
      </c>
      <c r="L307" s="35" t="s">
        <v>45</v>
      </c>
      <c r="M307" s="36" t="s">
        <v>133</v>
      </c>
      <c r="N307" s="36"/>
      <c r="O307" s="35">
        <v>45</v>
      </c>
      <c r="P307" s="98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67">IFERROR(IF(X307="",0,CEILING((X307/$H307),1)*$H307),"")</f>
        <v>0</v>
      </c>
      <c r="Z307" s="39" t="str">
        <f>IFERROR(IF(Y307=0,"",ROUNDUP(Y307/H307,0)*0.01196),"")</f>
        <v/>
      </c>
      <c r="AA307" s="65" t="s">
        <v>45</v>
      </c>
      <c r="AB307" s="66" t="s">
        <v>45</v>
      </c>
      <c r="AC307" s="403" t="s">
        <v>543</v>
      </c>
      <c r="AG307" s="75"/>
      <c r="AJ307" s="79" t="s">
        <v>45</v>
      </c>
      <c r="AK307" s="79">
        <v>0</v>
      </c>
      <c r="BB307" s="404" t="s">
        <v>66</v>
      </c>
      <c r="BM307" s="75">
        <f t="shared" ref="BM307:BM312" si="68">IFERROR(X307*I307/H307,"0")</f>
        <v>0</v>
      </c>
      <c r="BN307" s="75">
        <f t="shared" ref="BN307:BN312" si="69">IFERROR(Y307*I307/H307,"0")</f>
        <v>0</v>
      </c>
      <c r="BO307" s="75">
        <f t="shared" ref="BO307:BO312" si="70">IFERROR(1/J307*(X307/H307),"0")</f>
        <v>0</v>
      </c>
      <c r="BP307" s="75">
        <f t="shared" ref="BP307:BP312" si="71">IFERROR(1/J307*(Y307/H307),"0")</f>
        <v>0</v>
      </c>
    </row>
    <row r="308" spans="1:68" ht="37.5" hidden="1" customHeight="1" x14ac:dyDescent="0.25">
      <c r="A308" s="60" t="s">
        <v>544</v>
      </c>
      <c r="B308" s="60" t="s">
        <v>545</v>
      </c>
      <c r="C308" s="34">
        <v>4301051506</v>
      </c>
      <c r="D308" s="785">
        <v>4680115881037</v>
      </c>
      <c r="E308" s="785"/>
      <c r="F308" s="59">
        <v>0.84</v>
      </c>
      <c r="G308" s="35">
        <v>4</v>
      </c>
      <c r="H308" s="59">
        <v>3.36</v>
      </c>
      <c r="I308" s="59">
        <v>3.6179999999999999</v>
      </c>
      <c r="J308" s="35">
        <v>132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9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405" t="s">
        <v>546</v>
      </c>
      <c r="AG308" s="75"/>
      <c r="AJ308" s="79" t="s">
        <v>45</v>
      </c>
      <c r="AK308" s="79">
        <v>0</v>
      </c>
      <c r="BB308" s="406" t="s">
        <v>66</v>
      </c>
      <c r="BM308" s="75">
        <f t="shared" si="68"/>
        <v>0</v>
      </c>
      <c r="BN308" s="75">
        <f t="shared" si="69"/>
        <v>0</v>
      </c>
      <c r="BO308" s="75">
        <f t="shared" si="70"/>
        <v>0</v>
      </c>
      <c r="BP308" s="75">
        <f t="shared" si="71"/>
        <v>0</v>
      </c>
    </row>
    <row r="309" spans="1:68" ht="37.5" hidden="1" customHeight="1" x14ac:dyDescent="0.25">
      <c r="A309" s="60" t="s">
        <v>547</v>
      </c>
      <c r="B309" s="60" t="s">
        <v>548</v>
      </c>
      <c r="C309" s="34">
        <v>4301051893</v>
      </c>
      <c r="D309" s="785">
        <v>4680115886186</v>
      </c>
      <c r="E309" s="785"/>
      <c r="F309" s="59">
        <v>0.3</v>
      </c>
      <c r="G309" s="35">
        <v>6</v>
      </c>
      <c r="H309" s="59">
        <v>1.8</v>
      </c>
      <c r="I309" s="59">
        <v>2</v>
      </c>
      <c r="J309" s="35">
        <v>156</v>
      </c>
      <c r="K309" s="35" t="s">
        <v>89</v>
      </c>
      <c r="L309" s="35" t="s">
        <v>45</v>
      </c>
      <c r="M309" s="36" t="s">
        <v>133</v>
      </c>
      <c r="N309" s="36"/>
      <c r="O309" s="35">
        <v>45</v>
      </c>
      <c r="P309" s="985" t="s">
        <v>549</v>
      </c>
      <c r="Q309" s="787"/>
      <c r="R309" s="787"/>
      <c r="S309" s="787"/>
      <c r="T309" s="788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550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hidden="1" customHeight="1" x14ac:dyDescent="0.25">
      <c r="A310" s="60" t="s">
        <v>551</v>
      </c>
      <c r="B310" s="60" t="s">
        <v>552</v>
      </c>
      <c r="C310" s="34">
        <v>4301051487</v>
      </c>
      <c r="D310" s="785">
        <v>4680115881228</v>
      </c>
      <c r="E310" s="785"/>
      <c r="F310" s="59">
        <v>0.4</v>
      </c>
      <c r="G310" s="35">
        <v>6</v>
      </c>
      <c r="H310" s="59">
        <v>2.4</v>
      </c>
      <c r="I310" s="59">
        <v>2.6720000000000002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40</v>
      </c>
      <c r="P310" s="9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546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27" hidden="1" customHeight="1" x14ac:dyDescent="0.25">
      <c r="A311" s="60" t="s">
        <v>553</v>
      </c>
      <c r="B311" s="60" t="s">
        <v>554</v>
      </c>
      <c r="C311" s="34">
        <v>4301051384</v>
      </c>
      <c r="D311" s="785">
        <v>4680115881211</v>
      </c>
      <c r="E311" s="785"/>
      <c r="F311" s="59">
        <v>0.4</v>
      </c>
      <c r="G311" s="35">
        <v>6</v>
      </c>
      <c r="H311" s="59">
        <v>2.4</v>
      </c>
      <c r="I311" s="59">
        <v>2.6</v>
      </c>
      <c r="J311" s="35">
        <v>156</v>
      </c>
      <c r="K311" s="35" t="s">
        <v>89</v>
      </c>
      <c r="L311" s="35" t="s">
        <v>139</v>
      </c>
      <c r="M311" s="36" t="s">
        <v>82</v>
      </c>
      <c r="N311" s="36"/>
      <c r="O311" s="35">
        <v>45</v>
      </c>
      <c r="P311" s="9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543</v>
      </c>
      <c r="AG311" s="75"/>
      <c r="AJ311" s="79" t="s">
        <v>140</v>
      </c>
      <c r="AK311" s="79">
        <v>28.8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27" hidden="1" customHeight="1" x14ac:dyDescent="0.25">
      <c r="A312" s="60" t="s">
        <v>555</v>
      </c>
      <c r="B312" s="60" t="s">
        <v>556</v>
      </c>
      <c r="C312" s="34">
        <v>4301051378</v>
      </c>
      <c r="D312" s="785">
        <v>4680115881020</v>
      </c>
      <c r="E312" s="785"/>
      <c r="F312" s="59">
        <v>0.84</v>
      </c>
      <c r="G312" s="35">
        <v>4</v>
      </c>
      <c r="H312" s="59">
        <v>3.36</v>
      </c>
      <c r="I312" s="59">
        <v>3.57</v>
      </c>
      <c r="J312" s="35">
        <v>120</v>
      </c>
      <c r="K312" s="35" t="s">
        <v>89</v>
      </c>
      <c r="L312" s="35" t="s">
        <v>45</v>
      </c>
      <c r="M312" s="36" t="s">
        <v>82</v>
      </c>
      <c r="N312" s="36"/>
      <c r="O312" s="35">
        <v>45</v>
      </c>
      <c r="P312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IFERROR(IF(Y312=0,"",ROUNDUP(Y312/H312,0)*0.00937),"")</f>
        <v/>
      </c>
      <c r="AA312" s="65" t="s">
        <v>45</v>
      </c>
      <c r="AB312" s="66" t="s">
        <v>45</v>
      </c>
      <c r="AC312" s="413" t="s">
        <v>557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idden="1" x14ac:dyDescent="0.2">
      <c r="A313" s="792"/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3"/>
      <c r="P313" s="789" t="s">
        <v>40</v>
      </c>
      <c r="Q313" s="790"/>
      <c r="R313" s="790"/>
      <c r="S313" s="790"/>
      <c r="T313" s="790"/>
      <c r="U313" s="790"/>
      <c r="V313" s="791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79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3"/>
      <c r="P314" s="789" t="s">
        <v>40</v>
      </c>
      <c r="Q314" s="790"/>
      <c r="R314" s="790"/>
      <c r="S314" s="790"/>
      <c r="T314" s="790"/>
      <c r="U314" s="790"/>
      <c r="V314" s="791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6.5" hidden="1" customHeight="1" x14ac:dyDescent="0.25">
      <c r="A315" s="807" t="s">
        <v>558</v>
      </c>
      <c r="B315" s="807"/>
      <c r="C315" s="807"/>
      <c r="D315" s="807"/>
      <c r="E315" s="807"/>
      <c r="F315" s="807"/>
      <c r="G315" s="807"/>
      <c r="H315" s="807"/>
      <c r="I315" s="807"/>
      <c r="J315" s="807"/>
      <c r="K315" s="807"/>
      <c r="L315" s="807"/>
      <c r="M315" s="807"/>
      <c r="N315" s="807"/>
      <c r="O315" s="807"/>
      <c r="P315" s="807"/>
      <c r="Q315" s="807"/>
      <c r="R315" s="807"/>
      <c r="S315" s="807"/>
      <c r="T315" s="807"/>
      <c r="U315" s="807"/>
      <c r="V315" s="807"/>
      <c r="W315" s="807"/>
      <c r="X315" s="807"/>
      <c r="Y315" s="807"/>
      <c r="Z315" s="807"/>
      <c r="AA315" s="62"/>
      <c r="AB315" s="62"/>
      <c r="AC315" s="62"/>
    </row>
    <row r="316" spans="1:68" ht="14.25" hidden="1" customHeight="1" x14ac:dyDescent="0.25">
      <c r="A316" s="784" t="s">
        <v>125</v>
      </c>
      <c r="B316" s="784"/>
      <c r="C316" s="784"/>
      <c r="D316" s="784"/>
      <c r="E316" s="784"/>
      <c r="F316" s="784"/>
      <c r="G316" s="784"/>
      <c r="H316" s="784"/>
      <c r="I316" s="784"/>
      <c r="J316" s="784"/>
      <c r="K316" s="784"/>
      <c r="L316" s="784"/>
      <c r="M316" s="784"/>
      <c r="N316" s="784"/>
      <c r="O316" s="784"/>
      <c r="P316" s="784"/>
      <c r="Q316" s="784"/>
      <c r="R316" s="784"/>
      <c r="S316" s="784"/>
      <c r="T316" s="784"/>
      <c r="U316" s="784"/>
      <c r="V316" s="784"/>
      <c r="W316" s="784"/>
      <c r="X316" s="784"/>
      <c r="Y316" s="784"/>
      <c r="Z316" s="784"/>
      <c r="AA316" s="63"/>
      <c r="AB316" s="63"/>
      <c r="AC316" s="63"/>
    </row>
    <row r="317" spans="1:68" ht="27" hidden="1" customHeight="1" x14ac:dyDescent="0.25">
      <c r="A317" s="60" t="s">
        <v>559</v>
      </c>
      <c r="B317" s="60" t="s">
        <v>560</v>
      </c>
      <c r="C317" s="34">
        <v>4301011306</v>
      </c>
      <c r="D317" s="785">
        <v>4607091389296</v>
      </c>
      <c r="E317" s="785"/>
      <c r="F317" s="59">
        <v>0.4</v>
      </c>
      <c r="G317" s="35">
        <v>10</v>
      </c>
      <c r="H317" s="59">
        <v>4</v>
      </c>
      <c r="I317" s="59">
        <v>4.21</v>
      </c>
      <c r="J317" s="35">
        <v>132</v>
      </c>
      <c r="K317" s="35" t="s">
        <v>89</v>
      </c>
      <c r="L317" s="35" t="s">
        <v>45</v>
      </c>
      <c r="M317" s="36" t="s">
        <v>133</v>
      </c>
      <c r="N317" s="36"/>
      <c r="O317" s="35">
        <v>45</v>
      </c>
      <c r="P317" s="9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415" t="s">
        <v>561</v>
      </c>
      <c r="AG317" s="75"/>
      <c r="AJ317" s="79" t="s">
        <v>45</v>
      </c>
      <c r="AK317" s="79">
        <v>0</v>
      </c>
      <c r="BB317" s="416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792"/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3"/>
      <c r="P318" s="789" t="s">
        <v>40</v>
      </c>
      <c r="Q318" s="790"/>
      <c r="R318" s="790"/>
      <c r="S318" s="790"/>
      <c r="T318" s="790"/>
      <c r="U318" s="790"/>
      <c r="V318" s="791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hidden="1" x14ac:dyDescent="0.2">
      <c r="A319" s="79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3"/>
      <c r="P319" s="789" t="s">
        <v>40</v>
      </c>
      <c r="Q319" s="790"/>
      <c r="R319" s="790"/>
      <c r="S319" s="790"/>
      <c r="T319" s="790"/>
      <c r="U319" s="790"/>
      <c r="V319" s="791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784" t="s">
        <v>78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63"/>
      <c r="AB320" s="63"/>
      <c r="AC320" s="63"/>
    </row>
    <row r="321" spans="1:68" ht="27" hidden="1" customHeight="1" x14ac:dyDescent="0.25">
      <c r="A321" s="60" t="s">
        <v>562</v>
      </c>
      <c r="B321" s="60" t="s">
        <v>563</v>
      </c>
      <c r="C321" s="34">
        <v>4301031163</v>
      </c>
      <c r="D321" s="785">
        <v>4680115880344</v>
      </c>
      <c r="E321" s="785"/>
      <c r="F321" s="59">
        <v>0.28000000000000003</v>
      </c>
      <c r="G321" s="35">
        <v>6</v>
      </c>
      <c r="H321" s="59">
        <v>1.68</v>
      </c>
      <c r="I321" s="59">
        <v>1.78</v>
      </c>
      <c r="J321" s="35">
        <v>234</v>
      </c>
      <c r="K321" s="35" t="s">
        <v>83</v>
      </c>
      <c r="L321" s="35" t="s">
        <v>45</v>
      </c>
      <c r="M321" s="36" t="s">
        <v>82</v>
      </c>
      <c r="N321" s="36"/>
      <c r="O321" s="35">
        <v>40</v>
      </c>
      <c r="P321" s="98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IFERROR(IF(Y321=0,"",ROUNDUP(Y321/H321,0)*0.00502),"")</f>
        <v/>
      </c>
      <c r="AA321" s="65" t="s">
        <v>45</v>
      </c>
      <c r="AB321" s="66" t="s">
        <v>45</v>
      </c>
      <c r="AC321" s="417" t="s">
        <v>564</v>
      </c>
      <c r="AG321" s="75"/>
      <c r="AJ321" s="79" t="s">
        <v>45</v>
      </c>
      <c r="AK321" s="79">
        <v>0</v>
      </c>
      <c r="BB321" s="418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792"/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3"/>
      <c r="P322" s="789" t="s">
        <v>40</v>
      </c>
      <c r="Q322" s="790"/>
      <c r="R322" s="790"/>
      <c r="S322" s="790"/>
      <c r="T322" s="790"/>
      <c r="U322" s="790"/>
      <c r="V322" s="791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79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3"/>
      <c r="P323" s="789" t="s">
        <v>40</v>
      </c>
      <c r="Q323" s="790"/>
      <c r="R323" s="790"/>
      <c r="S323" s="790"/>
      <c r="T323" s="790"/>
      <c r="U323" s="790"/>
      <c r="V323" s="791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hidden="1" customHeight="1" x14ac:dyDescent="0.25">
      <c r="A324" s="784" t="s">
        <v>84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63"/>
      <c r="AB324" s="63"/>
      <c r="AC324" s="63"/>
    </row>
    <row r="325" spans="1:68" ht="27" hidden="1" customHeight="1" x14ac:dyDescent="0.25">
      <c r="A325" s="60" t="s">
        <v>565</v>
      </c>
      <c r="B325" s="60" t="s">
        <v>566</v>
      </c>
      <c r="C325" s="34">
        <v>4301051731</v>
      </c>
      <c r="D325" s="785">
        <v>4680115884618</v>
      </c>
      <c r="E325" s="785"/>
      <c r="F325" s="59">
        <v>0.6</v>
      </c>
      <c r="G325" s="35">
        <v>6</v>
      </c>
      <c r="H325" s="59">
        <v>3.6</v>
      </c>
      <c r="I325" s="59">
        <v>3.81</v>
      </c>
      <c r="J325" s="35">
        <v>132</v>
      </c>
      <c r="K325" s="35" t="s">
        <v>89</v>
      </c>
      <c r="L325" s="35" t="s">
        <v>45</v>
      </c>
      <c r="M325" s="36" t="s">
        <v>82</v>
      </c>
      <c r="N325" s="36"/>
      <c r="O325" s="35">
        <v>45</v>
      </c>
      <c r="P325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9" t="s">
        <v>567</v>
      </c>
      <c r="AG325" s="75"/>
      <c r="AJ325" s="79" t="s">
        <v>45</v>
      </c>
      <c r="AK325" s="79">
        <v>0</v>
      </c>
      <c r="BB325" s="42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792"/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3"/>
      <c r="P326" s="789" t="s">
        <v>40</v>
      </c>
      <c r="Q326" s="790"/>
      <c r="R326" s="790"/>
      <c r="S326" s="790"/>
      <c r="T326" s="790"/>
      <c r="U326" s="790"/>
      <c r="V326" s="791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79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3"/>
      <c r="P327" s="789" t="s">
        <v>40</v>
      </c>
      <c r="Q327" s="790"/>
      <c r="R327" s="790"/>
      <c r="S327" s="790"/>
      <c r="T327" s="790"/>
      <c r="U327" s="790"/>
      <c r="V327" s="791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6.5" hidden="1" customHeight="1" x14ac:dyDescent="0.25">
      <c r="A328" s="807" t="s">
        <v>568</v>
      </c>
      <c r="B328" s="807"/>
      <c r="C328" s="807"/>
      <c r="D328" s="807"/>
      <c r="E328" s="807"/>
      <c r="F328" s="807"/>
      <c r="G328" s="807"/>
      <c r="H328" s="807"/>
      <c r="I328" s="807"/>
      <c r="J328" s="807"/>
      <c r="K328" s="807"/>
      <c r="L328" s="807"/>
      <c r="M328" s="807"/>
      <c r="N328" s="807"/>
      <c r="O328" s="807"/>
      <c r="P328" s="807"/>
      <c r="Q328" s="807"/>
      <c r="R328" s="807"/>
      <c r="S328" s="807"/>
      <c r="T328" s="807"/>
      <c r="U328" s="807"/>
      <c r="V328" s="807"/>
      <c r="W328" s="807"/>
      <c r="X328" s="807"/>
      <c r="Y328" s="807"/>
      <c r="Z328" s="807"/>
      <c r="AA328" s="62"/>
      <c r="AB328" s="62"/>
      <c r="AC328" s="62"/>
    </row>
    <row r="329" spans="1:68" ht="14.25" hidden="1" customHeight="1" x14ac:dyDescent="0.25">
      <c r="A329" s="784" t="s">
        <v>125</v>
      </c>
      <c r="B329" s="784"/>
      <c r="C329" s="784"/>
      <c r="D329" s="784"/>
      <c r="E329" s="784"/>
      <c r="F329" s="784"/>
      <c r="G329" s="784"/>
      <c r="H329" s="784"/>
      <c r="I329" s="784"/>
      <c r="J329" s="784"/>
      <c r="K329" s="784"/>
      <c r="L329" s="784"/>
      <c r="M329" s="784"/>
      <c r="N329" s="784"/>
      <c r="O329" s="784"/>
      <c r="P329" s="784"/>
      <c r="Q329" s="784"/>
      <c r="R329" s="784"/>
      <c r="S329" s="784"/>
      <c r="T329" s="784"/>
      <c r="U329" s="784"/>
      <c r="V329" s="784"/>
      <c r="W329" s="784"/>
      <c r="X329" s="784"/>
      <c r="Y329" s="784"/>
      <c r="Z329" s="784"/>
      <c r="AA329" s="63"/>
      <c r="AB329" s="63"/>
      <c r="AC329" s="63"/>
    </row>
    <row r="330" spans="1:68" ht="27" hidden="1" customHeight="1" x14ac:dyDescent="0.25">
      <c r="A330" s="60" t="s">
        <v>569</v>
      </c>
      <c r="B330" s="60" t="s">
        <v>570</v>
      </c>
      <c r="C330" s="34">
        <v>4301011353</v>
      </c>
      <c r="D330" s="785">
        <v>4607091389807</v>
      </c>
      <c r="E330" s="785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89</v>
      </c>
      <c r="L330" s="35" t="s">
        <v>45</v>
      </c>
      <c r="M330" s="36" t="s">
        <v>129</v>
      </c>
      <c r="N330" s="36"/>
      <c r="O330" s="35">
        <v>55</v>
      </c>
      <c r="P330" s="97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21" t="s">
        <v>571</v>
      </c>
      <c r="AG330" s="75"/>
      <c r="AJ330" s="79" t="s">
        <v>45</v>
      </c>
      <c r="AK330" s="79">
        <v>0</v>
      </c>
      <c r="BB330" s="422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792"/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3"/>
      <c r="P331" s="789" t="s">
        <v>40</v>
      </c>
      <c r="Q331" s="790"/>
      <c r="R331" s="790"/>
      <c r="S331" s="790"/>
      <c r="T331" s="790"/>
      <c r="U331" s="790"/>
      <c r="V331" s="791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hidden="1" x14ac:dyDescent="0.2">
      <c r="A332" s="79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3"/>
      <c r="P332" s="789" t="s">
        <v>40</v>
      </c>
      <c r="Q332" s="790"/>
      <c r="R332" s="790"/>
      <c r="S332" s="790"/>
      <c r="T332" s="790"/>
      <c r="U332" s="790"/>
      <c r="V332" s="791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hidden="1" customHeight="1" x14ac:dyDescent="0.25">
      <c r="A333" s="784" t="s">
        <v>78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63"/>
      <c r="AB333" s="63"/>
      <c r="AC333" s="63"/>
    </row>
    <row r="334" spans="1:68" ht="27" hidden="1" customHeight="1" x14ac:dyDescent="0.25">
      <c r="A334" s="60" t="s">
        <v>572</v>
      </c>
      <c r="B334" s="60" t="s">
        <v>573</v>
      </c>
      <c r="C334" s="34">
        <v>4301031164</v>
      </c>
      <c r="D334" s="785">
        <v>4680115880481</v>
      </c>
      <c r="E334" s="785"/>
      <c r="F334" s="59">
        <v>0.28000000000000003</v>
      </c>
      <c r="G334" s="35">
        <v>6</v>
      </c>
      <c r="H334" s="59">
        <v>1.68</v>
      </c>
      <c r="I334" s="59">
        <v>1.78</v>
      </c>
      <c r="J334" s="35">
        <v>234</v>
      </c>
      <c r="K334" s="35" t="s">
        <v>83</v>
      </c>
      <c r="L334" s="35" t="s">
        <v>45</v>
      </c>
      <c r="M334" s="36" t="s">
        <v>82</v>
      </c>
      <c r="N334" s="36"/>
      <c r="O334" s="35">
        <v>40</v>
      </c>
      <c r="P334" s="97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23" t="s">
        <v>574</v>
      </c>
      <c r="AG334" s="75"/>
      <c r="AJ334" s="79" t="s">
        <v>45</v>
      </c>
      <c r="AK334" s="79">
        <v>0</v>
      </c>
      <c r="BB334" s="424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idden="1" x14ac:dyDescent="0.2">
      <c r="A335" s="792"/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3"/>
      <c r="P335" s="789" t="s">
        <v>40</v>
      </c>
      <c r="Q335" s="790"/>
      <c r="R335" s="790"/>
      <c r="S335" s="790"/>
      <c r="T335" s="790"/>
      <c r="U335" s="790"/>
      <c r="V335" s="791"/>
      <c r="W335" s="40" t="s">
        <v>39</v>
      </c>
      <c r="X335" s="41">
        <f>IFERROR(X334/H334,"0")</f>
        <v>0</v>
      </c>
      <c r="Y335" s="41">
        <f>IFERROR(Y334/H334,"0")</f>
        <v>0</v>
      </c>
      <c r="Z335" s="41">
        <f>IFERROR(IF(Z334="",0,Z334),"0")</f>
        <v>0</v>
      </c>
      <c r="AA335" s="64"/>
      <c r="AB335" s="64"/>
      <c r="AC335" s="64"/>
    </row>
    <row r="336" spans="1:68" hidden="1" x14ac:dyDescent="0.2">
      <c r="A336" s="79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793"/>
      <c r="P336" s="789" t="s">
        <v>40</v>
      </c>
      <c r="Q336" s="790"/>
      <c r="R336" s="790"/>
      <c r="S336" s="790"/>
      <c r="T336" s="790"/>
      <c r="U336" s="790"/>
      <c r="V336" s="791"/>
      <c r="W336" s="40" t="s">
        <v>0</v>
      </c>
      <c r="X336" s="41">
        <f>IFERROR(SUM(X334:X334),"0")</f>
        <v>0</v>
      </c>
      <c r="Y336" s="41">
        <f>IFERROR(SUM(Y334:Y334),"0")</f>
        <v>0</v>
      </c>
      <c r="Z336" s="40"/>
      <c r="AA336" s="64"/>
      <c r="AB336" s="64"/>
      <c r="AC336" s="64"/>
    </row>
    <row r="337" spans="1:68" ht="14.25" hidden="1" customHeight="1" x14ac:dyDescent="0.25">
      <c r="A337" s="784" t="s">
        <v>84</v>
      </c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84"/>
      <c r="P337" s="784"/>
      <c r="Q337" s="784"/>
      <c r="R337" s="784"/>
      <c r="S337" s="784"/>
      <c r="T337" s="784"/>
      <c r="U337" s="784"/>
      <c r="V337" s="784"/>
      <c r="W337" s="784"/>
      <c r="X337" s="784"/>
      <c r="Y337" s="784"/>
      <c r="Z337" s="784"/>
      <c r="AA337" s="63"/>
      <c r="AB337" s="63"/>
      <c r="AC337" s="63"/>
    </row>
    <row r="338" spans="1:68" ht="27" hidden="1" customHeight="1" x14ac:dyDescent="0.25">
      <c r="A338" s="60" t="s">
        <v>575</v>
      </c>
      <c r="B338" s="60" t="s">
        <v>576</v>
      </c>
      <c r="C338" s="34">
        <v>4301051344</v>
      </c>
      <c r="D338" s="785">
        <v>4680115880412</v>
      </c>
      <c r="E338" s="785"/>
      <c r="F338" s="59">
        <v>0.33</v>
      </c>
      <c r="G338" s="35">
        <v>6</v>
      </c>
      <c r="H338" s="59">
        <v>1.98</v>
      </c>
      <c r="I338" s="59">
        <v>2.246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45</v>
      </c>
      <c r="P338" s="97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577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578</v>
      </c>
      <c r="B339" s="60" t="s">
        <v>579</v>
      </c>
      <c r="C339" s="34">
        <v>4301051277</v>
      </c>
      <c r="D339" s="785">
        <v>4680115880511</v>
      </c>
      <c r="E339" s="785"/>
      <c r="F339" s="59">
        <v>0.33</v>
      </c>
      <c r="G339" s="35">
        <v>6</v>
      </c>
      <c r="H339" s="59">
        <v>1.98</v>
      </c>
      <c r="I339" s="59">
        <v>2.1800000000000002</v>
      </c>
      <c r="J339" s="35">
        <v>156</v>
      </c>
      <c r="K339" s="35" t="s">
        <v>89</v>
      </c>
      <c r="L339" s="35" t="s">
        <v>45</v>
      </c>
      <c r="M339" s="36" t="s">
        <v>133</v>
      </c>
      <c r="N339" s="36"/>
      <c r="O339" s="35">
        <v>40</v>
      </c>
      <c r="P339" s="9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580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idden="1" x14ac:dyDescent="0.2">
      <c r="A340" s="792"/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3"/>
      <c r="P340" s="789" t="s">
        <v>40</v>
      </c>
      <c r="Q340" s="790"/>
      <c r="R340" s="790"/>
      <c r="S340" s="790"/>
      <c r="T340" s="790"/>
      <c r="U340" s="790"/>
      <c r="V340" s="791"/>
      <c r="W340" s="40" t="s">
        <v>39</v>
      </c>
      <c r="X340" s="41">
        <f>IFERROR(X338/H338,"0")+IFERROR(X339/H339,"0")</f>
        <v>0</v>
      </c>
      <c r="Y340" s="41">
        <f>IFERROR(Y338/H338,"0")+IFERROR(Y339/H339,"0")</f>
        <v>0</v>
      </c>
      <c r="Z340" s="41">
        <f>IFERROR(IF(Z338="",0,Z338),"0")+IFERROR(IF(Z339="",0,Z339),"0")</f>
        <v>0</v>
      </c>
      <c r="AA340" s="64"/>
      <c r="AB340" s="64"/>
      <c r="AC340" s="64"/>
    </row>
    <row r="341" spans="1:68" hidden="1" x14ac:dyDescent="0.2">
      <c r="A341" s="79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3"/>
      <c r="P341" s="789" t="s">
        <v>40</v>
      </c>
      <c r="Q341" s="790"/>
      <c r="R341" s="790"/>
      <c r="S341" s="790"/>
      <c r="T341" s="790"/>
      <c r="U341" s="790"/>
      <c r="V341" s="791"/>
      <c r="W341" s="40" t="s">
        <v>0</v>
      </c>
      <c r="X341" s="41">
        <f>IFERROR(SUM(X338:X339),"0")</f>
        <v>0</v>
      </c>
      <c r="Y341" s="41">
        <f>IFERROR(SUM(Y338:Y339),"0")</f>
        <v>0</v>
      </c>
      <c r="Z341" s="40"/>
      <c r="AA341" s="64"/>
      <c r="AB341" s="64"/>
      <c r="AC341" s="64"/>
    </row>
    <row r="342" spans="1:68" ht="16.5" hidden="1" customHeight="1" x14ac:dyDescent="0.25">
      <c r="A342" s="807" t="s">
        <v>581</v>
      </c>
      <c r="B342" s="807"/>
      <c r="C342" s="807"/>
      <c r="D342" s="807"/>
      <c r="E342" s="807"/>
      <c r="F342" s="807"/>
      <c r="G342" s="807"/>
      <c r="H342" s="807"/>
      <c r="I342" s="807"/>
      <c r="J342" s="807"/>
      <c r="K342" s="807"/>
      <c r="L342" s="807"/>
      <c r="M342" s="807"/>
      <c r="N342" s="807"/>
      <c r="O342" s="807"/>
      <c r="P342" s="807"/>
      <c r="Q342" s="807"/>
      <c r="R342" s="807"/>
      <c r="S342" s="807"/>
      <c r="T342" s="807"/>
      <c r="U342" s="807"/>
      <c r="V342" s="807"/>
      <c r="W342" s="807"/>
      <c r="X342" s="807"/>
      <c r="Y342" s="807"/>
      <c r="Z342" s="807"/>
      <c r="AA342" s="62"/>
      <c r="AB342" s="62"/>
      <c r="AC342" s="62"/>
    </row>
    <row r="343" spans="1:68" ht="14.25" hidden="1" customHeight="1" x14ac:dyDescent="0.25">
      <c r="A343" s="784" t="s">
        <v>125</v>
      </c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84"/>
      <c r="P343" s="784"/>
      <c r="Q343" s="784"/>
      <c r="R343" s="784"/>
      <c r="S343" s="784"/>
      <c r="T343" s="784"/>
      <c r="U343" s="784"/>
      <c r="V343" s="784"/>
      <c r="W343" s="784"/>
      <c r="X343" s="784"/>
      <c r="Y343" s="784"/>
      <c r="Z343" s="784"/>
      <c r="AA343" s="63"/>
      <c r="AB343" s="63"/>
      <c r="AC343" s="63"/>
    </row>
    <row r="344" spans="1:68" ht="27" hidden="1" customHeight="1" x14ac:dyDescent="0.25">
      <c r="A344" s="60" t="s">
        <v>582</v>
      </c>
      <c r="B344" s="60" t="s">
        <v>583</v>
      </c>
      <c r="C344" s="34">
        <v>4301011593</v>
      </c>
      <c r="D344" s="785">
        <v>4680115882973</v>
      </c>
      <c r="E344" s="785"/>
      <c r="F344" s="59">
        <v>0.7</v>
      </c>
      <c r="G344" s="35">
        <v>6</v>
      </c>
      <c r="H344" s="59">
        <v>4.2</v>
      </c>
      <c r="I344" s="59">
        <v>4.5599999999999996</v>
      </c>
      <c r="J344" s="35">
        <v>104</v>
      </c>
      <c r="K344" s="35" t="s">
        <v>130</v>
      </c>
      <c r="L344" s="35" t="s">
        <v>45</v>
      </c>
      <c r="M344" s="36" t="s">
        <v>129</v>
      </c>
      <c r="N344" s="36"/>
      <c r="O344" s="35">
        <v>55</v>
      </c>
      <c r="P344" s="9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IFERROR(IF(Y344=0,"",ROUNDUP(Y344/H344,0)*0.01196),"")</f>
        <v/>
      </c>
      <c r="AA344" s="65" t="s">
        <v>45</v>
      </c>
      <c r="AB344" s="66" t="s">
        <v>45</v>
      </c>
      <c r="AC344" s="429" t="s">
        <v>472</v>
      </c>
      <c r="AG344" s="75"/>
      <c r="AJ344" s="79" t="s">
        <v>45</v>
      </c>
      <c r="AK344" s="79">
        <v>0</v>
      </c>
      <c r="BB344" s="430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792"/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3"/>
      <c r="P345" s="789" t="s">
        <v>40</v>
      </c>
      <c r="Q345" s="790"/>
      <c r="R345" s="790"/>
      <c r="S345" s="790"/>
      <c r="T345" s="790"/>
      <c r="U345" s="790"/>
      <c r="V345" s="791"/>
      <c r="W345" s="40" t="s">
        <v>39</v>
      </c>
      <c r="X345" s="41">
        <f>IFERROR(X344/H344,"0")</f>
        <v>0</v>
      </c>
      <c r="Y345" s="41">
        <f>IFERROR(Y344/H344,"0")</f>
        <v>0</v>
      </c>
      <c r="Z345" s="41">
        <f>IFERROR(IF(Z344="",0,Z344),"0")</f>
        <v>0</v>
      </c>
      <c r="AA345" s="64"/>
      <c r="AB345" s="64"/>
      <c r="AC345" s="64"/>
    </row>
    <row r="346" spans="1:68" hidden="1" x14ac:dyDescent="0.2">
      <c r="A346" s="79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793"/>
      <c r="P346" s="789" t="s">
        <v>40</v>
      </c>
      <c r="Q346" s="790"/>
      <c r="R346" s="790"/>
      <c r="S346" s="790"/>
      <c r="T346" s="790"/>
      <c r="U346" s="790"/>
      <c r="V346" s="791"/>
      <c r="W346" s="40" t="s">
        <v>0</v>
      </c>
      <c r="X346" s="41">
        <f>IFERROR(SUM(X344:X344),"0")</f>
        <v>0</v>
      </c>
      <c r="Y346" s="41">
        <f>IFERROR(SUM(Y344:Y344),"0")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784" t="s">
        <v>78</v>
      </c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84"/>
      <c r="P347" s="784"/>
      <c r="Q347" s="784"/>
      <c r="R347" s="784"/>
      <c r="S347" s="784"/>
      <c r="T347" s="784"/>
      <c r="U347" s="784"/>
      <c r="V347" s="784"/>
      <c r="W347" s="784"/>
      <c r="X347" s="784"/>
      <c r="Y347" s="784"/>
      <c r="Z347" s="784"/>
      <c r="AA347" s="63"/>
      <c r="AB347" s="63"/>
      <c r="AC347" s="63"/>
    </row>
    <row r="348" spans="1:68" ht="27" hidden="1" customHeight="1" x14ac:dyDescent="0.25">
      <c r="A348" s="60" t="s">
        <v>584</v>
      </c>
      <c r="B348" s="60" t="s">
        <v>585</v>
      </c>
      <c r="C348" s="34">
        <v>4301031305</v>
      </c>
      <c r="D348" s="785">
        <v>4607091389845</v>
      </c>
      <c r="E348" s="785"/>
      <c r="F348" s="59">
        <v>0.35</v>
      </c>
      <c r="G348" s="35">
        <v>6</v>
      </c>
      <c r="H348" s="59">
        <v>2.1</v>
      </c>
      <c r="I348" s="59">
        <v>2.2000000000000002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97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586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587</v>
      </c>
      <c r="B349" s="60" t="s">
        <v>588</v>
      </c>
      <c r="C349" s="34">
        <v>4301031306</v>
      </c>
      <c r="D349" s="785">
        <v>4680115882881</v>
      </c>
      <c r="E349" s="785"/>
      <c r="F349" s="59">
        <v>0.28000000000000003</v>
      </c>
      <c r="G349" s="35">
        <v>6</v>
      </c>
      <c r="H349" s="59">
        <v>1.68</v>
      </c>
      <c r="I349" s="59">
        <v>1.81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586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idden="1" x14ac:dyDescent="0.2">
      <c r="A350" s="792"/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3"/>
      <c r="P350" s="789" t="s">
        <v>40</v>
      </c>
      <c r="Q350" s="790"/>
      <c r="R350" s="790"/>
      <c r="S350" s="790"/>
      <c r="T350" s="790"/>
      <c r="U350" s="790"/>
      <c r="V350" s="791"/>
      <c r="W350" s="40" t="s">
        <v>39</v>
      </c>
      <c r="X350" s="41">
        <f>IFERROR(X348/H348,"0")+IFERROR(X349/H349,"0")</f>
        <v>0</v>
      </c>
      <c r="Y350" s="41">
        <f>IFERROR(Y348/H348,"0")+IFERROR(Y349/H349,"0")</f>
        <v>0</v>
      </c>
      <c r="Z350" s="41">
        <f>IFERROR(IF(Z348="",0,Z348),"0")+IFERROR(IF(Z349="",0,Z349),"0")</f>
        <v>0</v>
      </c>
      <c r="AA350" s="64"/>
      <c r="AB350" s="64"/>
      <c r="AC350" s="64"/>
    </row>
    <row r="351" spans="1:68" hidden="1" x14ac:dyDescent="0.2">
      <c r="A351" s="79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793"/>
      <c r="P351" s="789" t="s">
        <v>40</v>
      </c>
      <c r="Q351" s="790"/>
      <c r="R351" s="790"/>
      <c r="S351" s="790"/>
      <c r="T351" s="790"/>
      <c r="U351" s="790"/>
      <c r="V351" s="791"/>
      <c r="W351" s="40" t="s">
        <v>0</v>
      </c>
      <c r="X351" s="41">
        <f>IFERROR(SUM(X348:X349),"0")</f>
        <v>0</v>
      </c>
      <c r="Y351" s="41">
        <f>IFERROR(SUM(Y348:Y349),"0")</f>
        <v>0</v>
      </c>
      <c r="Z351" s="40"/>
      <c r="AA351" s="64"/>
      <c r="AB351" s="64"/>
      <c r="AC351" s="64"/>
    </row>
    <row r="352" spans="1:68" ht="16.5" hidden="1" customHeight="1" x14ac:dyDescent="0.25">
      <c r="A352" s="807" t="s">
        <v>589</v>
      </c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07"/>
      <c r="P352" s="807"/>
      <c r="Q352" s="807"/>
      <c r="R352" s="807"/>
      <c r="S352" s="807"/>
      <c r="T352" s="807"/>
      <c r="U352" s="807"/>
      <c r="V352" s="807"/>
      <c r="W352" s="807"/>
      <c r="X352" s="807"/>
      <c r="Y352" s="807"/>
      <c r="Z352" s="807"/>
      <c r="AA352" s="62"/>
      <c r="AB352" s="62"/>
      <c r="AC352" s="62"/>
    </row>
    <row r="353" spans="1:68" ht="14.25" hidden="1" customHeight="1" x14ac:dyDescent="0.25">
      <c r="A353" s="784" t="s">
        <v>125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63"/>
      <c r="AB353" s="63"/>
      <c r="AC353" s="63"/>
    </row>
    <row r="354" spans="1:68" ht="27" hidden="1" customHeight="1" x14ac:dyDescent="0.25">
      <c r="A354" s="60" t="s">
        <v>590</v>
      </c>
      <c r="B354" s="60" t="s">
        <v>591</v>
      </c>
      <c r="C354" s="34">
        <v>4301012024</v>
      </c>
      <c r="D354" s="785">
        <v>4680115885615</v>
      </c>
      <c r="E354" s="785"/>
      <c r="F354" s="59">
        <v>1.35</v>
      </c>
      <c r="G354" s="35">
        <v>8</v>
      </c>
      <c r="H354" s="59">
        <v>10.8</v>
      </c>
      <c r="I354" s="59">
        <v>11.28</v>
      </c>
      <c r="J354" s="35">
        <v>56</v>
      </c>
      <c r="K354" s="35" t="s">
        <v>130</v>
      </c>
      <c r="L354" s="35" t="s">
        <v>45</v>
      </c>
      <c r="M354" s="36" t="s">
        <v>133</v>
      </c>
      <c r="N354" s="36"/>
      <c r="O354" s="35">
        <v>55</v>
      </c>
      <c r="P354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ref="Y354:Y362" si="72">IFERROR(IF(X354="",0,CEILING((X354/$H354),1)*$H354),"")</f>
        <v>0</v>
      </c>
      <c r="Z354" s="39" t="str">
        <f>IFERROR(IF(Y354=0,"",ROUNDUP(Y354/H354,0)*0.02175),"")</f>
        <v/>
      </c>
      <c r="AA354" s="65" t="s">
        <v>45</v>
      </c>
      <c r="AB354" s="66" t="s">
        <v>45</v>
      </c>
      <c r="AC354" s="435" t="s">
        <v>592</v>
      </c>
      <c r="AG354" s="75"/>
      <c r="AJ354" s="79" t="s">
        <v>45</v>
      </c>
      <c r="AK354" s="79">
        <v>0</v>
      </c>
      <c r="BB354" s="436" t="s">
        <v>66</v>
      </c>
      <c r="BM354" s="75">
        <f t="shared" ref="BM354:BM362" si="73">IFERROR(X354*I354/H354,"0")</f>
        <v>0</v>
      </c>
      <c r="BN354" s="75">
        <f t="shared" ref="BN354:BN362" si="74">IFERROR(Y354*I354/H354,"0")</f>
        <v>0</v>
      </c>
      <c r="BO354" s="75">
        <f t="shared" ref="BO354:BO362" si="75">IFERROR(1/J354*(X354/H354),"0")</f>
        <v>0</v>
      </c>
      <c r="BP354" s="75">
        <f t="shared" ref="BP354:BP362" si="76">IFERROR(1/J354*(Y354/H354),"0")</f>
        <v>0</v>
      </c>
    </row>
    <row r="355" spans="1:68" ht="27" hidden="1" customHeight="1" x14ac:dyDescent="0.25">
      <c r="A355" s="60" t="s">
        <v>593</v>
      </c>
      <c r="B355" s="60" t="s">
        <v>594</v>
      </c>
      <c r="C355" s="34">
        <v>4301011911</v>
      </c>
      <c r="D355" s="785">
        <v>4680115885554</v>
      </c>
      <c r="E355" s="785"/>
      <c r="F355" s="59">
        <v>1.35</v>
      </c>
      <c r="G355" s="35">
        <v>8</v>
      </c>
      <c r="H355" s="59">
        <v>10.8</v>
      </c>
      <c r="I355" s="59">
        <v>11.28</v>
      </c>
      <c r="J355" s="35">
        <v>48</v>
      </c>
      <c r="K355" s="35" t="s">
        <v>130</v>
      </c>
      <c r="L355" s="35" t="s">
        <v>45</v>
      </c>
      <c r="M355" s="36" t="s">
        <v>159</v>
      </c>
      <c r="N355" s="36"/>
      <c r="O355" s="35">
        <v>55</v>
      </c>
      <c r="P355" s="966" t="s">
        <v>595</v>
      </c>
      <c r="Q355" s="787"/>
      <c r="R355" s="787"/>
      <c r="S355" s="787"/>
      <c r="T355" s="788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72"/>
        <v>0</v>
      </c>
      <c r="Z355" s="39" t="str">
        <f>IFERROR(IF(Y355=0,"",ROUNDUP(Y355/H355,0)*0.02039),"")</f>
        <v/>
      </c>
      <c r="AA355" s="65" t="s">
        <v>45</v>
      </c>
      <c r="AB355" s="66" t="s">
        <v>45</v>
      </c>
      <c r="AC355" s="437" t="s">
        <v>596</v>
      </c>
      <c r="AG355" s="75"/>
      <c r="AJ355" s="79" t="s">
        <v>45</v>
      </c>
      <c r="AK355" s="79">
        <v>0</v>
      </c>
      <c r="BB355" s="438" t="s">
        <v>66</v>
      </c>
      <c r="BM355" s="75">
        <f t="shared" si="73"/>
        <v>0</v>
      </c>
      <c r="BN355" s="75">
        <f t="shared" si="74"/>
        <v>0</v>
      </c>
      <c r="BO355" s="75">
        <f t="shared" si="75"/>
        <v>0</v>
      </c>
      <c r="BP355" s="75">
        <f t="shared" si="76"/>
        <v>0</v>
      </c>
    </row>
    <row r="356" spans="1:68" ht="27" hidden="1" customHeight="1" x14ac:dyDescent="0.25">
      <c r="A356" s="60" t="s">
        <v>593</v>
      </c>
      <c r="B356" s="60" t="s">
        <v>597</v>
      </c>
      <c r="C356" s="34">
        <v>4301012016</v>
      </c>
      <c r="D356" s="785">
        <v>4680115885554</v>
      </c>
      <c r="E356" s="785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162</v>
      </c>
      <c r="M356" s="36" t="s">
        <v>133</v>
      </c>
      <c r="N356" s="36"/>
      <c r="O356" s="35">
        <v>55</v>
      </c>
      <c r="P356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2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598</v>
      </c>
      <c r="AG356" s="75"/>
      <c r="AJ356" s="79" t="s">
        <v>163</v>
      </c>
      <c r="AK356" s="79">
        <v>604.79999999999995</v>
      </c>
      <c r="BB356" s="440" t="s">
        <v>66</v>
      </c>
      <c r="BM356" s="75">
        <f t="shared" si="73"/>
        <v>0</v>
      </c>
      <c r="BN356" s="75">
        <f t="shared" si="74"/>
        <v>0</v>
      </c>
      <c r="BO356" s="75">
        <f t="shared" si="75"/>
        <v>0</v>
      </c>
      <c r="BP356" s="75">
        <f t="shared" si="76"/>
        <v>0</v>
      </c>
    </row>
    <row r="357" spans="1:68" ht="37.5" hidden="1" customHeight="1" x14ac:dyDescent="0.25">
      <c r="A357" s="60" t="s">
        <v>599</v>
      </c>
      <c r="B357" s="60" t="s">
        <v>600</v>
      </c>
      <c r="C357" s="34">
        <v>4301011858</v>
      </c>
      <c r="D357" s="785">
        <v>4680115885646</v>
      </c>
      <c r="E357" s="785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45</v>
      </c>
      <c r="M357" s="36" t="s">
        <v>129</v>
      </c>
      <c r="N357" s="36"/>
      <c r="O357" s="35">
        <v>55</v>
      </c>
      <c r="P357" s="9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2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41" t="s">
        <v>601</v>
      </c>
      <c r="AG357" s="75"/>
      <c r="AJ357" s="79" t="s">
        <v>45</v>
      </c>
      <c r="AK357" s="79">
        <v>0</v>
      </c>
      <c r="BB357" s="442" t="s">
        <v>66</v>
      </c>
      <c r="BM357" s="75">
        <f t="shared" si="73"/>
        <v>0</v>
      </c>
      <c r="BN357" s="75">
        <f t="shared" si="74"/>
        <v>0</v>
      </c>
      <c r="BO357" s="75">
        <f t="shared" si="75"/>
        <v>0</v>
      </c>
      <c r="BP357" s="75">
        <f t="shared" si="76"/>
        <v>0</v>
      </c>
    </row>
    <row r="358" spans="1:68" ht="27" hidden="1" customHeight="1" x14ac:dyDescent="0.25">
      <c r="A358" s="60" t="s">
        <v>602</v>
      </c>
      <c r="B358" s="60" t="s">
        <v>603</v>
      </c>
      <c r="C358" s="34">
        <v>4301011857</v>
      </c>
      <c r="D358" s="785">
        <v>4680115885622</v>
      </c>
      <c r="E358" s="785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2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592</v>
      </c>
      <c r="AG358" s="75"/>
      <c r="AJ358" s="79" t="s">
        <v>45</v>
      </c>
      <c r="AK358" s="79">
        <v>0</v>
      </c>
      <c r="BB358" s="444" t="s">
        <v>66</v>
      </c>
      <c r="BM358" s="75">
        <f t="shared" si="73"/>
        <v>0</v>
      </c>
      <c r="BN358" s="75">
        <f t="shared" si="74"/>
        <v>0</v>
      </c>
      <c r="BO358" s="75">
        <f t="shared" si="75"/>
        <v>0</v>
      </c>
      <c r="BP358" s="75">
        <f t="shared" si="76"/>
        <v>0</v>
      </c>
    </row>
    <row r="359" spans="1:68" ht="27" hidden="1" customHeight="1" x14ac:dyDescent="0.25">
      <c r="A359" s="60" t="s">
        <v>604</v>
      </c>
      <c r="B359" s="60" t="s">
        <v>605</v>
      </c>
      <c r="C359" s="34">
        <v>4301011573</v>
      </c>
      <c r="D359" s="785">
        <v>4680115881938</v>
      </c>
      <c r="E359" s="785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90</v>
      </c>
      <c r="P359" s="9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2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606</v>
      </c>
      <c r="AG359" s="75"/>
      <c r="AJ359" s="79" t="s">
        <v>45</v>
      </c>
      <c r="AK359" s="79">
        <v>0</v>
      </c>
      <c r="BB359" s="446" t="s">
        <v>66</v>
      </c>
      <c r="BM359" s="75">
        <f t="shared" si="73"/>
        <v>0</v>
      </c>
      <c r="BN359" s="75">
        <f t="shared" si="74"/>
        <v>0</v>
      </c>
      <c r="BO359" s="75">
        <f t="shared" si="75"/>
        <v>0</v>
      </c>
      <c r="BP359" s="75">
        <f t="shared" si="76"/>
        <v>0</v>
      </c>
    </row>
    <row r="360" spans="1:68" ht="27" hidden="1" customHeight="1" x14ac:dyDescent="0.25">
      <c r="A360" s="60" t="s">
        <v>607</v>
      </c>
      <c r="B360" s="60" t="s">
        <v>608</v>
      </c>
      <c r="C360" s="34">
        <v>4301010944</v>
      </c>
      <c r="D360" s="785">
        <v>4607091387346</v>
      </c>
      <c r="E360" s="785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89</v>
      </c>
      <c r="L360" s="35" t="s">
        <v>45</v>
      </c>
      <c r="M360" s="36" t="s">
        <v>129</v>
      </c>
      <c r="N360" s="36"/>
      <c r="O360" s="35">
        <v>55</v>
      </c>
      <c r="P360" s="9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609</v>
      </c>
      <c r="AG360" s="75"/>
      <c r="AJ360" s="79" t="s">
        <v>45</v>
      </c>
      <c r="AK360" s="79">
        <v>0</v>
      </c>
      <c r="BB360" s="448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hidden="1" customHeight="1" x14ac:dyDescent="0.25">
      <c r="A361" s="60" t="s">
        <v>610</v>
      </c>
      <c r="B361" s="60" t="s">
        <v>611</v>
      </c>
      <c r="C361" s="34">
        <v>4301011328</v>
      </c>
      <c r="D361" s="785">
        <v>4607091386011</v>
      </c>
      <c r="E361" s="785"/>
      <c r="F361" s="59">
        <v>0.5</v>
      </c>
      <c r="G361" s="35">
        <v>10</v>
      </c>
      <c r="H361" s="59">
        <v>5</v>
      </c>
      <c r="I361" s="59">
        <v>5.21</v>
      </c>
      <c r="J361" s="35">
        <v>132</v>
      </c>
      <c r="K361" s="35" t="s">
        <v>89</v>
      </c>
      <c r="L361" s="35" t="s">
        <v>45</v>
      </c>
      <c r="M361" s="36" t="s">
        <v>82</v>
      </c>
      <c r="N361" s="36"/>
      <c r="O361" s="35">
        <v>55</v>
      </c>
      <c r="P361" s="9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612</v>
      </c>
      <c r="AG361" s="75"/>
      <c r="AJ361" s="79" t="s">
        <v>45</v>
      </c>
      <c r="AK361" s="79">
        <v>0</v>
      </c>
      <c r="BB361" s="450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hidden="1" customHeight="1" x14ac:dyDescent="0.25">
      <c r="A362" s="60" t="s">
        <v>613</v>
      </c>
      <c r="B362" s="60" t="s">
        <v>614</v>
      </c>
      <c r="C362" s="34">
        <v>4301011859</v>
      </c>
      <c r="D362" s="785">
        <v>4680115885608</v>
      </c>
      <c r="E362" s="785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89</v>
      </c>
      <c r="L362" s="35" t="s">
        <v>45</v>
      </c>
      <c r="M362" s="36" t="s">
        <v>129</v>
      </c>
      <c r="N362" s="36"/>
      <c r="O362" s="35">
        <v>55</v>
      </c>
      <c r="P362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51" t="s">
        <v>598</v>
      </c>
      <c r="AG362" s="75"/>
      <c r="AJ362" s="79" t="s">
        <v>45</v>
      </c>
      <c r="AK362" s="79">
        <v>0</v>
      </c>
      <c r="BB362" s="452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idden="1" x14ac:dyDescent="0.2">
      <c r="A363" s="792"/>
      <c r="B363" s="792"/>
      <c r="C363" s="792"/>
      <c r="D363" s="792"/>
      <c r="E363" s="792"/>
      <c r="F363" s="792"/>
      <c r="G363" s="792"/>
      <c r="H363" s="792"/>
      <c r="I363" s="792"/>
      <c r="J363" s="792"/>
      <c r="K363" s="792"/>
      <c r="L363" s="792"/>
      <c r="M363" s="792"/>
      <c r="N363" s="792"/>
      <c r="O363" s="793"/>
      <c r="P363" s="789" t="s">
        <v>40</v>
      </c>
      <c r="Q363" s="790"/>
      <c r="R363" s="790"/>
      <c r="S363" s="790"/>
      <c r="T363" s="790"/>
      <c r="U363" s="790"/>
      <c r="V363" s="791"/>
      <c r="W363" s="40" t="s">
        <v>39</v>
      </c>
      <c r="X363" s="41">
        <f>IFERROR(X354/H354,"0")+IFERROR(X355/H355,"0")+IFERROR(X356/H356,"0")+IFERROR(X357/H357,"0")+IFERROR(X358/H358,"0")+IFERROR(X359/H359,"0")+IFERROR(X360/H360,"0")+IFERROR(X361/H361,"0")+IFERROR(X362/H362,"0")</f>
        <v>0</v>
      </c>
      <c r="Y363" s="41">
        <f>IFERROR(Y354/H354,"0")+IFERROR(Y355/H355,"0")+IFERROR(Y356/H356,"0")+IFERROR(Y357/H357,"0")+IFERROR(Y358/H358,"0")+IFERROR(Y359/H359,"0")+IFERROR(Y360/H360,"0")+IFERROR(Y361/H361,"0")+IFERROR(Y362/H362,"0")</f>
        <v>0</v>
      </c>
      <c r="Z363" s="41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hidden="1" x14ac:dyDescent="0.2">
      <c r="A364" s="792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3"/>
      <c r="P364" s="789" t="s">
        <v>40</v>
      </c>
      <c r="Q364" s="790"/>
      <c r="R364" s="790"/>
      <c r="S364" s="790"/>
      <c r="T364" s="790"/>
      <c r="U364" s="790"/>
      <c r="V364" s="791"/>
      <c r="W364" s="40" t="s">
        <v>0</v>
      </c>
      <c r="X364" s="41">
        <f>IFERROR(SUM(X354:X362),"0")</f>
        <v>0</v>
      </c>
      <c r="Y364" s="41">
        <f>IFERROR(SUM(Y354:Y362),"0")</f>
        <v>0</v>
      </c>
      <c r="Z364" s="40"/>
      <c r="AA364" s="64"/>
      <c r="AB364" s="64"/>
      <c r="AC364" s="64"/>
    </row>
    <row r="365" spans="1:68" ht="14.25" hidden="1" customHeight="1" x14ac:dyDescent="0.25">
      <c r="A365" s="784" t="s">
        <v>78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63"/>
      <c r="AB365" s="63"/>
      <c r="AC365" s="63"/>
    </row>
    <row r="366" spans="1:68" ht="27" customHeight="1" x14ac:dyDescent="0.25">
      <c r="A366" s="60" t="s">
        <v>615</v>
      </c>
      <c r="B366" s="60" t="s">
        <v>616</v>
      </c>
      <c r="C366" s="34">
        <v>4301030878</v>
      </c>
      <c r="D366" s="785">
        <v>4607091387193</v>
      </c>
      <c r="E366" s="785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35</v>
      </c>
      <c r="P366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7" t="s">
        <v>45</v>
      </c>
      <c r="V366" s="37" t="s">
        <v>45</v>
      </c>
      <c r="W366" s="38" t="s">
        <v>0</v>
      </c>
      <c r="X366" s="56">
        <v>20</v>
      </c>
      <c r="Y366" s="53">
        <f>IFERROR(IF(X366="",0,CEILING((X366/$H366),1)*$H366),"")</f>
        <v>21</v>
      </c>
      <c r="Z366" s="39">
        <f>IFERROR(IF(Y366=0,"",ROUNDUP(Y366/H366,0)*0.00753),"")</f>
        <v>3.7650000000000003E-2</v>
      </c>
      <c r="AA366" s="65" t="s">
        <v>45</v>
      </c>
      <c r="AB366" s="66" t="s">
        <v>45</v>
      </c>
      <c r="AC366" s="453" t="s">
        <v>617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21.238095238095237</v>
      </c>
      <c r="BN366" s="75">
        <f>IFERROR(Y366*I366/H366,"0")</f>
        <v>22.299999999999997</v>
      </c>
      <c r="BO366" s="75">
        <f>IFERROR(1/J366*(X366/H366),"0")</f>
        <v>3.0525030525030524E-2</v>
      </c>
      <c r="BP366" s="75">
        <f>IFERROR(1/J366*(Y366/H366),"0")</f>
        <v>3.2051282051282048E-2</v>
      </c>
    </row>
    <row r="367" spans="1:68" ht="27" customHeight="1" x14ac:dyDescent="0.25">
      <c r="A367" s="60" t="s">
        <v>618</v>
      </c>
      <c r="B367" s="60" t="s">
        <v>619</v>
      </c>
      <c r="C367" s="34">
        <v>4301031153</v>
      </c>
      <c r="D367" s="785">
        <v>4607091387230</v>
      </c>
      <c r="E367" s="785"/>
      <c r="F367" s="59">
        <v>0.7</v>
      </c>
      <c r="G367" s="35">
        <v>6</v>
      </c>
      <c r="H367" s="59">
        <v>4.2</v>
      </c>
      <c r="I367" s="59">
        <v>4.46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40</v>
      </c>
      <c r="P367" s="9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7" t="s">
        <v>45</v>
      </c>
      <c r="V367" s="37" t="s">
        <v>45</v>
      </c>
      <c r="W367" s="38" t="s">
        <v>0</v>
      </c>
      <c r="X367" s="56">
        <v>70</v>
      </c>
      <c r="Y367" s="53">
        <f>IFERROR(IF(X367="",0,CEILING((X367/$H367),1)*$H367),"")</f>
        <v>71.400000000000006</v>
      </c>
      <c r="Z367" s="39">
        <f>IFERROR(IF(Y367=0,"",ROUNDUP(Y367/H367,0)*0.00753),"")</f>
        <v>0.12801000000000001</v>
      </c>
      <c r="AA367" s="65" t="s">
        <v>45</v>
      </c>
      <c r="AB367" s="66" t="s">
        <v>45</v>
      </c>
      <c r="AC367" s="455" t="s">
        <v>620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74.333333333333329</v>
      </c>
      <c r="BN367" s="75">
        <f>IFERROR(Y367*I367/H367,"0")</f>
        <v>75.820000000000007</v>
      </c>
      <c r="BO367" s="75">
        <f>IFERROR(1/J367*(X367/H367),"0")</f>
        <v>0.10683760683760682</v>
      </c>
      <c r="BP367" s="75">
        <f>IFERROR(1/J367*(Y367/H367),"0")</f>
        <v>0.10897435897435898</v>
      </c>
    </row>
    <row r="368" spans="1:68" ht="27" hidden="1" customHeight="1" x14ac:dyDescent="0.25">
      <c r="A368" s="60" t="s">
        <v>621</v>
      </c>
      <c r="B368" s="60" t="s">
        <v>622</v>
      </c>
      <c r="C368" s="34">
        <v>4301031154</v>
      </c>
      <c r="D368" s="785">
        <v>4607091387292</v>
      </c>
      <c r="E368" s="785"/>
      <c r="F368" s="59">
        <v>0.73</v>
      </c>
      <c r="G368" s="35">
        <v>6</v>
      </c>
      <c r="H368" s="59">
        <v>4.38</v>
      </c>
      <c r="I368" s="59">
        <v>4.6399999999999997</v>
      </c>
      <c r="J368" s="35">
        <v>156</v>
      </c>
      <c r="K368" s="35" t="s">
        <v>89</v>
      </c>
      <c r="L368" s="35" t="s">
        <v>45</v>
      </c>
      <c r="M368" s="36" t="s">
        <v>82</v>
      </c>
      <c r="N368" s="36"/>
      <c r="O368" s="35">
        <v>45</v>
      </c>
      <c r="P368" s="9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623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hidden="1" customHeight="1" x14ac:dyDescent="0.25">
      <c r="A369" s="60" t="s">
        <v>624</v>
      </c>
      <c r="B369" s="60" t="s">
        <v>625</v>
      </c>
      <c r="C369" s="34">
        <v>4301031152</v>
      </c>
      <c r="D369" s="785">
        <v>4607091387285</v>
      </c>
      <c r="E369" s="785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9" t="s">
        <v>620</v>
      </c>
      <c r="AG369" s="75"/>
      <c r="AJ369" s="79" t="s">
        <v>45</v>
      </c>
      <c r="AK369" s="79">
        <v>0</v>
      </c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793"/>
      <c r="P370" s="789" t="s">
        <v>40</v>
      </c>
      <c r="Q370" s="790"/>
      <c r="R370" s="790"/>
      <c r="S370" s="790"/>
      <c r="T370" s="790"/>
      <c r="U370" s="790"/>
      <c r="V370" s="791"/>
      <c r="W370" s="40" t="s">
        <v>39</v>
      </c>
      <c r="X370" s="41">
        <f>IFERROR(X366/H366,"0")+IFERROR(X367/H367,"0")+IFERROR(X368/H368,"0")+IFERROR(X369/H369,"0")</f>
        <v>21.428571428571427</v>
      </c>
      <c r="Y370" s="41">
        <f>IFERROR(Y366/H366,"0")+IFERROR(Y367/H367,"0")+IFERROR(Y368/H368,"0")+IFERROR(Y369/H369,"0")</f>
        <v>22</v>
      </c>
      <c r="Z370" s="41">
        <f>IFERROR(IF(Z366="",0,Z366),"0")+IFERROR(IF(Z367="",0,Z367),"0")+IFERROR(IF(Z368="",0,Z368),"0")+IFERROR(IF(Z369="",0,Z369),"0")</f>
        <v>0.16566000000000003</v>
      </c>
      <c r="AA370" s="64"/>
      <c r="AB370" s="64"/>
      <c r="AC370" s="64"/>
    </row>
    <row r="371" spans="1:68" x14ac:dyDescent="0.2">
      <c r="A371" s="792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3"/>
      <c r="P371" s="789" t="s">
        <v>40</v>
      </c>
      <c r="Q371" s="790"/>
      <c r="R371" s="790"/>
      <c r="S371" s="790"/>
      <c r="T371" s="790"/>
      <c r="U371" s="790"/>
      <c r="V371" s="791"/>
      <c r="W371" s="40" t="s">
        <v>0</v>
      </c>
      <c r="X371" s="41">
        <f>IFERROR(SUM(X366:X369),"0")</f>
        <v>90</v>
      </c>
      <c r="Y371" s="41">
        <f>IFERROR(SUM(Y366:Y369),"0")</f>
        <v>92.4</v>
      </c>
      <c r="Z371" s="40"/>
      <c r="AA371" s="64"/>
      <c r="AB371" s="64"/>
      <c r="AC371" s="64"/>
    </row>
    <row r="372" spans="1:68" ht="14.25" hidden="1" customHeight="1" x14ac:dyDescent="0.25">
      <c r="A372" s="784" t="s">
        <v>84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63"/>
      <c r="AB372" s="63"/>
      <c r="AC372" s="63"/>
    </row>
    <row r="373" spans="1:68" ht="37.5" hidden="1" customHeight="1" x14ac:dyDescent="0.25">
      <c r="A373" s="60" t="s">
        <v>626</v>
      </c>
      <c r="B373" s="60" t="s">
        <v>627</v>
      </c>
      <c r="C373" s="34">
        <v>4301051100</v>
      </c>
      <c r="D373" s="785">
        <v>4607091387766</v>
      </c>
      <c r="E373" s="785"/>
      <c r="F373" s="59">
        <v>1.3</v>
      </c>
      <c r="G373" s="35">
        <v>6</v>
      </c>
      <c r="H373" s="59">
        <v>7.8</v>
      </c>
      <c r="I373" s="59">
        <v>8.3580000000000005</v>
      </c>
      <c r="J373" s="35">
        <v>56</v>
      </c>
      <c r="K373" s="35" t="s">
        <v>130</v>
      </c>
      <c r="L373" s="35" t="s">
        <v>45</v>
      </c>
      <c r="M373" s="36" t="s">
        <v>133</v>
      </c>
      <c r="N373" s="36"/>
      <c r="O373" s="35">
        <v>40</v>
      </c>
      <c r="P373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77"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628</v>
      </c>
      <c r="AG373" s="75"/>
      <c r="AJ373" s="79" t="s">
        <v>45</v>
      </c>
      <c r="AK373" s="79">
        <v>0</v>
      </c>
      <c r="BB373" s="462" t="s">
        <v>66</v>
      </c>
      <c r="BM373" s="75">
        <f t="shared" ref="BM373:BM378" si="78">IFERROR(X373*I373/H373,"0")</f>
        <v>0</v>
      </c>
      <c r="BN373" s="75">
        <f t="shared" ref="BN373:BN378" si="79">IFERROR(Y373*I373/H373,"0")</f>
        <v>0</v>
      </c>
      <c r="BO373" s="75">
        <f t="shared" ref="BO373:BO378" si="80">IFERROR(1/J373*(X373/H373),"0")</f>
        <v>0</v>
      </c>
      <c r="BP373" s="75">
        <f t="shared" ref="BP373:BP378" si="81">IFERROR(1/J373*(Y373/H373),"0")</f>
        <v>0</v>
      </c>
    </row>
    <row r="374" spans="1:68" ht="27" hidden="1" customHeight="1" x14ac:dyDescent="0.25">
      <c r="A374" s="60" t="s">
        <v>629</v>
      </c>
      <c r="B374" s="60" t="s">
        <v>630</v>
      </c>
      <c r="C374" s="34">
        <v>4301051116</v>
      </c>
      <c r="D374" s="785">
        <v>4607091387957</v>
      </c>
      <c r="E374" s="785"/>
      <c r="F374" s="59">
        <v>1.3</v>
      </c>
      <c r="G374" s="35">
        <v>6</v>
      </c>
      <c r="H374" s="59">
        <v>7.8</v>
      </c>
      <c r="I374" s="59">
        <v>8.3640000000000008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9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7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631</v>
      </c>
      <c r="AG374" s="75"/>
      <c r="AJ374" s="79" t="s">
        <v>45</v>
      </c>
      <c r="AK374" s="79">
        <v>0</v>
      </c>
      <c r="BB374" s="464" t="s">
        <v>66</v>
      </c>
      <c r="BM374" s="75">
        <f t="shared" si="78"/>
        <v>0</v>
      </c>
      <c r="BN374" s="75">
        <f t="shared" si="79"/>
        <v>0</v>
      </c>
      <c r="BO374" s="75">
        <f t="shared" si="80"/>
        <v>0</v>
      </c>
      <c r="BP374" s="75">
        <f t="shared" si="81"/>
        <v>0</v>
      </c>
    </row>
    <row r="375" spans="1:68" ht="27" hidden="1" customHeight="1" x14ac:dyDescent="0.25">
      <c r="A375" s="60" t="s">
        <v>632</v>
      </c>
      <c r="B375" s="60" t="s">
        <v>633</v>
      </c>
      <c r="C375" s="34">
        <v>4301051115</v>
      </c>
      <c r="D375" s="785">
        <v>4607091387964</v>
      </c>
      <c r="E375" s="785"/>
      <c r="F375" s="59">
        <v>1.35</v>
      </c>
      <c r="G375" s="35">
        <v>6</v>
      </c>
      <c r="H375" s="59">
        <v>8.1</v>
      </c>
      <c r="I375" s="59">
        <v>8.6460000000000008</v>
      </c>
      <c r="J375" s="35">
        <v>56</v>
      </c>
      <c r="K375" s="35" t="s">
        <v>130</v>
      </c>
      <c r="L375" s="35" t="s">
        <v>45</v>
      </c>
      <c r="M375" s="36" t="s">
        <v>82</v>
      </c>
      <c r="N375" s="36"/>
      <c r="O375" s="35">
        <v>40</v>
      </c>
      <c r="P375" s="9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7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65" t="s">
        <v>634</v>
      </c>
      <c r="AG375" s="75"/>
      <c r="AJ375" s="79" t="s">
        <v>45</v>
      </c>
      <c r="AK375" s="79">
        <v>0</v>
      </c>
      <c r="BB375" s="466" t="s">
        <v>66</v>
      </c>
      <c r="BM375" s="75">
        <f t="shared" si="78"/>
        <v>0</v>
      </c>
      <c r="BN375" s="75">
        <f t="shared" si="79"/>
        <v>0</v>
      </c>
      <c r="BO375" s="75">
        <f t="shared" si="80"/>
        <v>0</v>
      </c>
      <c r="BP375" s="75">
        <f t="shared" si="81"/>
        <v>0</v>
      </c>
    </row>
    <row r="376" spans="1:68" ht="37.5" hidden="1" customHeight="1" x14ac:dyDescent="0.25">
      <c r="A376" s="60" t="s">
        <v>635</v>
      </c>
      <c r="B376" s="60" t="s">
        <v>636</v>
      </c>
      <c r="C376" s="34">
        <v>4301051705</v>
      </c>
      <c r="D376" s="785">
        <v>4680115884588</v>
      </c>
      <c r="E376" s="785"/>
      <c r="F376" s="59">
        <v>0.5</v>
      </c>
      <c r="G376" s="35">
        <v>6</v>
      </c>
      <c r="H376" s="59">
        <v>3</v>
      </c>
      <c r="I376" s="59">
        <v>3.266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9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7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637</v>
      </c>
      <c r="AG376" s="75"/>
      <c r="AJ376" s="79" t="s">
        <v>45</v>
      </c>
      <c r="AK376" s="79">
        <v>0</v>
      </c>
      <c r="BB376" s="468" t="s">
        <v>66</v>
      </c>
      <c r="BM376" s="75">
        <f t="shared" si="78"/>
        <v>0</v>
      </c>
      <c r="BN376" s="75">
        <f t="shared" si="79"/>
        <v>0</v>
      </c>
      <c r="BO376" s="75">
        <f t="shared" si="80"/>
        <v>0</v>
      </c>
      <c r="BP376" s="75">
        <f t="shared" si="81"/>
        <v>0</v>
      </c>
    </row>
    <row r="377" spans="1:68" ht="37.5" hidden="1" customHeight="1" x14ac:dyDescent="0.25">
      <c r="A377" s="60" t="s">
        <v>638</v>
      </c>
      <c r="B377" s="60" t="s">
        <v>639</v>
      </c>
      <c r="C377" s="34">
        <v>4301051130</v>
      </c>
      <c r="D377" s="785">
        <v>4607091387537</v>
      </c>
      <c r="E377" s="785"/>
      <c r="F377" s="59">
        <v>0.45</v>
      </c>
      <c r="G377" s="35">
        <v>6</v>
      </c>
      <c r="H377" s="59">
        <v>2.7</v>
      </c>
      <c r="I377" s="59">
        <v>2.99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7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640</v>
      </c>
      <c r="AG377" s="75"/>
      <c r="AJ377" s="79" t="s">
        <v>45</v>
      </c>
      <c r="AK377" s="79">
        <v>0</v>
      </c>
      <c r="BB377" s="470" t="s">
        <v>66</v>
      </c>
      <c r="BM377" s="75">
        <f t="shared" si="78"/>
        <v>0</v>
      </c>
      <c r="BN377" s="75">
        <f t="shared" si="79"/>
        <v>0</v>
      </c>
      <c r="BO377" s="75">
        <f t="shared" si="80"/>
        <v>0</v>
      </c>
      <c r="BP377" s="75">
        <f t="shared" si="81"/>
        <v>0</v>
      </c>
    </row>
    <row r="378" spans="1:68" ht="37.5" hidden="1" customHeight="1" x14ac:dyDescent="0.25">
      <c r="A378" s="60" t="s">
        <v>641</v>
      </c>
      <c r="B378" s="60" t="s">
        <v>642</v>
      </c>
      <c r="C378" s="34">
        <v>4301051132</v>
      </c>
      <c r="D378" s="785">
        <v>4607091387513</v>
      </c>
      <c r="E378" s="785"/>
      <c r="F378" s="59">
        <v>0.45</v>
      </c>
      <c r="G378" s="35">
        <v>6</v>
      </c>
      <c r="H378" s="59">
        <v>2.7</v>
      </c>
      <c r="I378" s="59">
        <v>2.9780000000000002</v>
      </c>
      <c r="J378" s="35">
        <v>156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7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71" t="s">
        <v>643</v>
      </c>
      <c r="AG378" s="75"/>
      <c r="AJ378" s="79" t="s">
        <v>45</v>
      </c>
      <c r="AK378" s="79">
        <v>0</v>
      </c>
      <c r="BB378" s="472" t="s">
        <v>66</v>
      </c>
      <c r="BM378" s="75">
        <f t="shared" si="78"/>
        <v>0</v>
      </c>
      <c r="BN378" s="75">
        <f t="shared" si="79"/>
        <v>0</v>
      </c>
      <c r="BO378" s="75">
        <f t="shared" si="80"/>
        <v>0</v>
      </c>
      <c r="BP378" s="75">
        <f t="shared" si="81"/>
        <v>0</v>
      </c>
    </row>
    <row r="379" spans="1:68" hidden="1" x14ac:dyDescent="0.2">
      <c r="A379" s="792"/>
      <c r="B379" s="792"/>
      <c r="C379" s="792"/>
      <c r="D379" s="792"/>
      <c r="E379" s="792"/>
      <c r="F379" s="792"/>
      <c r="G379" s="792"/>
      <c r="H379" s="792"/>
      <c r="I379" s="792"/>
      <c r="J379" s="792"/>
      <c r="K379" s="792"/>
      <c r="L379" s="792"/>
      <c r="M379" s="792"/>
      <c r="N379" s="792"/>
      <c r="O379" s="793"/>
      <c r="P379" s="789" t="s">
        <v>40</v>
      </c>
      <c r="Q379" s="790"/>
      <c r="R379" s="790"/>
      <c r="S379" s="790"/>
      <c r="T379" s="790"/>
      <c r="U379" s="790"/>
      <c r="V379" s="791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792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3"/>
      <c r="P380" s="789" t="s">
        <v>40</v>
      </c>
      <c r="Q380" s="790"/>
      <c r="R380" s="790"/>
      <c r="S380" s="790"/>
      <c r="T380" s="790"/>
      <c r="U380" s="790"/>
      <c r="V380" s="791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784" t="s">
        <v>229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63"/>
      <c r="AB381" s="63"/>
      <c r="AC381" s="63"/>
    </row>
    <row r="382" spans="1:68" ht="27" customHeight="1" x14ac:dyDescent="0.25">
      <c r="A382" s="60" t="s">
        <v>644</v>
      </c>
      <c r="B382" s="60" t="s">
        <v>645</v>
      </c>
      <c r="C382" s="34">
        <v>4301060379</v>
      </c>
      <c r="D382" s="785">
        <v>4607091380880</v>
      </c>
      <c r="E382" s="785"/>
      <c r="F382" s="59">
        <v>1.4</v>
      </c>
      <c r="G382" s="35">
        <v>6</v>
      </c>
      <c r="H382" s="59">
        <v>8.4</v>
      </c>
      <c r="I382" s="59">
        <v>8.9640000000000004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94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7" t="s">
        <v>45</v>
      </c>
      <c r="V382" s="37" t="s">
        <v>45</v>
      </c>
      <c r="W382" s="38" t="s">
        <v>0</v>
      </c>
      <c r="X382" s="56">
        <v>120</v>
      </c>
      <c r="Y382" s="53">
        <f>IFERROR(IF(X382="",0,CEILING((X382/$H382),1)*$H382),"")</f>
        <v>126</v>
      </c>
      <c r="Z382" s="39">
        <f>IFERROR(IF(Y382=0,"",ROUNDUP(Y382/H382,0)*0.02175),"")</f>
        <v>0.32624999999999998</v>
      </c>
      <c r="AA382" s="65" t="s">
        <v>45</v>
      </c>
      <c r="AB382" s="66" t="s">
        <v>45</v>
      </c>
      <c r="AC382" s="473" t="s">
        <v>646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128.05714285714285</v>
      </c>
      <c r="BN382" s="75">
        <f>IFERROR(Y382*I382/H382,"0")</f>
        <v>134.45999999999998</v>
      </c>
      <c r="BO382" s="75">
        <f>IFERROR(1/J382*(X382/H382),"0")</f>
        <v>0.25510204081632648</v>
      </c>
      <c r="BP382" s="75">
        <f>IFERROR(1/J382*(Y382/H382),"0")</f>
        <v>0.26785714285714285</v>
      </c>
    </row>
    <row r="383" spans="1:68" ht="37.5" customHeight="1" x14ac:dyDescent="0.25">
      <c r="A383" s="60" t="s">
        <v>647</v>
      </c>
      <c r="B383" s="60" t="s">
        <v>648</v>
      </c>
      <c r="C383" s="34">
        <v>4301060308</v>
      </c>
      <c r="D383" s="785">
        <v>4607091384482</v>
      </c>
      <c r="E383" s="785"/>
      <c r="F383" s="59">
        <v>1.3</v>
      </c>
      <c r="G383" s="35">
        <v>6</v>
      </c>
      <c r="H383" s="59">
        <v>7.8</v>
      </c>
      <c r="I383" s="59">
        <v>8.3640000000000008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9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7" t="s">
        <v>45</v>
      </c>
      <c r="V383" s="37" t="s">
        <v>45</v>
      </c>
      <c r="W383" s="38" t="s">
        <v>0</v>
      </c>
      <c r="X383" s="56">
        <v>560</v>
      </c>
      <c r="Y383" s="53">
        <f>IFERROR(IF(X383="",0,CEILING((X383/$H383),1)*$H383),"")</f>
        <v>561.6</v>
      </c>
      <c r="Z383" s="39">
        <f>IFERROR(IF(Y383=0,"",ROUNDUP(Y383/H383,0)*0.02175),"")</f>
        <v>1.5659999999999998</v>
      </c>
      <c r="AA383" s="65" t="s">
        <v>45</v>
      </c>
      <c r="AB383" s="66" t="s">
        <v>45</v>
      </c>
      <c r="AC383" s="475" t="s">
        <v>649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600.49230769230769</v>
      </c>
      <c r="BN383" s="75">
        <f>IFERROR(Y383*I383/H383,"0")</f>
        <v>602.20800000000008</v>
      </c>
      <c r="BO383" s="75">
        <f>IFERROR(1/J383*(X383/H383),"0")</f>
        <v>1.2820512820512819</v>
      </c>
      <c r="BP383" s="75">
        <f>IFERROR(1/J383*(Y383/H383),"0")</f>
        <v>1.2857142857142856</v>
      </c>
    </row>
    <row r="384" spans="1:68" ht="16.5" customHeight="1" x14ac:dyDescent="0.25">
      <c r="A384" s="60" t="s">
        <v>650</v>
      </c>
      <c r="B384" s="60" t="s">
        <v>651</v>
      </c>
      <c r="C384" s="34">
        <v>4301060325</v>
      </c>
      <c r="D384" s="785">
        <v>4607091380897</v>
      </c>
      <c r="E384" s="785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9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7" t="s">
        <v>45</v>
      </c>
      <c r="V384" s="37" t="s">
        <v>45</v>
      </c>
      <c r="W384" s="38" t="s">
        <v>0</v>
      </c>
      <c r="X384" s="56">
        <v>200</v>
      </c>
      <c r="Y384" s="53">
        <f>IFERROR(IF(X384="",0,CEILING((X384/$H384),1)*$H384),"")</f>
        <v>201.60000000000002</v>
      </c>
      <c r="Z384" s="39">
        <f>IFERROR(IF(Y384=0,"",ROUNDUP(Y384/H384,0)*0.02175),"")</f>
        <v>0.52200000000000002</v>
      </c>
      <c r="AA384" s="65" t="s">
        <v>45</v>
      </c>
      <c r="AB384" s="66" t="s">
        <v>45</v>
      </c>
      <c r="AC384" s="477" t="s">
        <v>652</v>
      </c>
      <c r="AG384" s="75"/>
      <c r="AJ384" s="79" t="s">
        <v>45</v>
      </c>
      <c r="AK384" s="79">
        <v>0</v>
      </c>
      <c r="BB384" s="478" t="s">
        <v>66</v>
      </c>
      <c r="BM384" s="75">
        <f>IFERROR(X384*I384/H384,"0")</f>
        <v>213.42857142857144</v>
      </c>
      <c r="BN384" s="75">
        <f>IFERROR(Y384*I384/H384,"0")</f>
        <v>215.13600000000002</v>
      </c>
      <c r="BO384" s="75">
        <f>IFERROR(1/J384*(X384/H384),"0")</f>
        <v>0.42517006802721086</v>
      </c>
      <c r="BP384" s="75">
        <f>IFERROR(1/J384*(Y384/H384),"0")</f>
        <v>0.42857142857142855</v>
      </c>
    </row>
    <row r="385" spans="1:68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3"/>
      <c r="P385" s="789" t="s">
        <v>40</v>
      </c>
      <c r="Q385" s="790"/>
      <c r="R385" s="790"/>
      <c r="S385" s="790"/>
      <c r="T385" s="790"/>
      <c r="U385" s="790"/>
      <c r="V385" s="791"/>
      <c r="W385" s="40" t="s">
        <v>39</v>
      </c>
      <c r="X385" s="41">
        <f>IFERROR(X382/H382,"0")+IFERROR(X383/H383,"0")+IFERROR(X384/H384,"0")</f>
        <v>109.89010989010988</v>
      </c>
      <c r="Y385" s="41">
        <f>IFERROR(Y382/H382,"0")+IFERROR(Y383/H383,"0")+IFERROR(Y384/H384,"0")</f>
        <v>111</v>
      </c>
      <c r="Z385" s="41">
        <f>IFERROR(IF(Z382="",0,Z382),"0")+IFERROR(IF(Z383="",0,Z383),"0")+IFERROR(IF(Z384="",0,Z384),"0")</f>
        <v>2.41425</v>
      </c>
      <c r="AA385" s="64"/>
      <c r="AB385" s="64"/>
      <c r="AC385" s="64"/>
    </row>
    <row r="386" spans="1:68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793"/>
      <c r="P386" s="789" t="s">
        <v>40</v>
      </c>
      <c r="Q386" s="790"/>
      <c r="R386" s="790"/>
      <c r="S386" s="790"/>
      <c r="T386" s="790"/>
      <c r="U386" s="790"/>
      <c r="V386" s="791"/>
      <c r="W386" s="40" t="s">
        <v>0</v>
      </c>
      <c r="X386" s="41">
        <f>IFERROR(SUM(X382:X384),"0")</f>
        <v>880</v>
      </c>
      <c r="Y386" s="41">
        <f>IFERROR(SUM(Y382:Y384),"0")</f>
        <v>889.2</v>
      </c>
      <c r="Z386" s="40"/>
      <c r="AA386" s="64"/>
      <c r="AB386" s="64"/>
      <c r="AC386" s="64"/>
    </row>
    <row r="387" spans="1:68" ht="14.25" hidden="1" customHeight="1" x14ac:dyDescent="0.25">
      <c r="A387" s="784" t="s">
        <v>114</v>
      </c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84"/>
      <c r="P387" s="784"/>
      <c r="Q387" s="784"/>
      <c r="R387" s="784"/>
      <c r="S387" s="784"/>
      <c r="T387" s="784"/>
      <c r="U387" s="784"/>
      <c r="V387" s="784"/>
      <c r="W387" s="784"/>
      <c r="X387" s="784"/>
      <c r="Y387" s="784"/>
      <c r="Z387" s="784"/>
      <c r="AA387" s="63"/>
      <c r="AB387" s="63"/>
      <c r="AC387" s="63"/>
    </row>
    <row r="388" spans="1:68" ht="16.5" hidden="1" customHeight="1" x14ac:dyDescent="0.25">
      <c r="A388" s="60" t="s">
        <v>653</v>
      </c>
      <c r="B388" s="60" t="s">
        <v>654</v>
      </c>
      <c r="C388" s="34">
        <v>4301030232</v>
      </c>
      <c r="D388" s="785">
        <v>4607091388374</v>
      </c>
      <c r="E388" s="785"/>
      <c r="F388" s="59">
        <v>0.38</v>
      </c>
      <c r="G388" s="35">
        <v>8</v>
      </c>
      <c r="H388" s="59">
        <v>3.04</v>
      </c>
      <c r="I388" s="59">
        <v>3.28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950" t="s">
        <v>655</v>
      </c>
      <c r="Q388" s="787"/>
      <c r="R388" s="787"/>
      <c r="S388" s="787"/>
      <c r="T388" s="788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656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657</v>
      </c>
      <c r="B389" s="60" t="s">
        <v>658</v>
      </c>
      <c r="C389" s="34">
        <v>4301030235</v>
      </c>
      <c r="D389" s="785">
        <v>4607091388381</v>
      </c>
      <c r="E389" s="785"/>
      <c r="F389" s="59">
        <v>0.38</v>
      </c>
      <c r="G389" s="35">
        <v>8</v>
      </c>
      <c r="H389" s="59">
        <v>3.04</v>
      </c>
      <c r="I389" s="59">
        <v>3.32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951" t="s">
        <v>659</v>
      </c>
      <c r="Q389" s="787"/>
      <c r="R389" s="787"/>
      <c r="S389" s="787"/>
      <c r="T389" s="788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656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660</v>
      </c>
      <c r="B390" s="60" t="s">
        <v>661</v>
      </c>
      <c r="C390" s="34">
        <v>4301032015</v>
      </c>
      <c r="D390" s="785">
        <v>4607091383102</v>
      </c>
      <c r="E390" s="785"/>
      <c r="F390" s="59">
        <v>0.17</v>
      </c>
      <c r="G390" s="35">
        <v>15</v>
      </c>
      <c r="H390" s="59">
        <v>2.5499999999999998</v>
      </c>
      <c r="I390" s="59">
        <v>2.9750000000000001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9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662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hidden="1" customHeight="1" x14ac:dyDescent="0.25">
      <c r="A391" s="60" t="s">
        <v>663</v>
      </c>
      <c r="B391" s="60" t="s">
        <v>664</v>
      </c>
      <c r="C391" s="34">
        <v>4301030233</v>
      </c>
      <c r="D391" s="785">
        <v>4607091388404</v>
      </c>
      <c r="E391" s="785"/>
      <c r="F391" s="59">
        <v>0.17</v>
      </c>
      <c r="G391" s="35">
        <v>15</v>
      </c>
      <c r="H391" s="59">
        <v>2.5499999999999998</v>
      </c>
      <c r="I391" s="59">
        <v>2.9</v>
      </c>
      <c r="J391" s="35">
        <v>156</v>
      </c>
      <c r="K391" s="35" t="s">
        <v>89</v>
      </c>
      <c r="L391" s="35" t="s">
        <v>45</v>
      </c>
      <c r="M391" s="36" t="s">
        <v>119</v>
      </c>
      <c r="N391" s="36"/>
      <c r="O391" s="35">
        <v>180</v>
      </c>
      <c r="P391" s="9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85" t="s">
        <v>656</v>
      </c>
      <c r="AG391" s="75"/>
      <c r="AJ391" s="79" t="s">
        <v>45</v>
      </c>
      <c r="AK391" s="79">
        <v>0</v>
      </c>
      <c r="BB391" s="48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3"/>
      <c r="P392" s="789" t="s">
        <v>40</v>
      </c>
      <c r="Q392" s="790"/>
      <c r="R392" s="790"/>
      <c r="S392" s="790"/>
      <c r="T392" s="790"/>
      <c r="U392" s="790"/>
      <c r="V392" s="791"/>
      <c r="W392" s="40" t="s">
        <v>39</v>
      </c>
      <c r="X392" s="41">
        <f>IFERROR(X388/H388,"0")+IFERROR(X389/H389,"0")+IFERROR(X390/H390,"0")+IFERROR(X391/H391,"0")</f>
        <v>0</v>
      </c>
      <c r="Y392" s="41">
        <f>IFERROR(Y388/H388,"0")+IFERROR(Y389/H389,"0")+IFERROR(Y390/H390,"0")+IFERROR(Y391/H391,"0")</f>
        <v>0</v>
      </c>
      <c r="Z392" s="41">
        <f>IFERROR(IF(Z388="",0,Z388),"0")+IFERROR(IF(Z389="",0,Z389),"0")+IFERROR(IF(Z390="",0,Z390),"0")+IFERROR(IF(Z391="",0,Z391),"0")</f>
        <v>0</v>
      </c>
      <c r="AA392" s="64"/>
      <c r="AB392" s="64"/>
      <c r="AC392" s="64"/>
    </row>
    <row r="393" spans="1:68" hidden="1" x14ac:dyDescent="0.2">
      <c r="A393" s="792"/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3"/>
      <c r="P393" s="789" t="s">
        <v>40</v>
      </c>
      <c r="Q393" s="790"/>
      <c r="R393" s="790"/>
      <c r="S393" s="790"/>
      <c r="T393" s="790"/>
      <c r="U393" s="790"/>
      <c r="V393" s="791"/>
      <c r="W393" s="40" t="s">
        <v>0</v>
      </c>
      <c r="X393" s="41">
        <f>IFERROR(SUM(X388:X391),"0")</f>
        <v>0</v>
      </c>
      <c r="Y393" s="41">
        <f>IFERROR(SUM(Y388:Y391),"0")</f>
        <v>0</v>
      </c>
      <c r="Z393" s="40"/>
      <c r="AA393" s="64"/>
      <c r="AB393" s="64"/>
      <c r="AC393" s="64"/>
    </row>
    <row r="394" spans="1:68" ht="14.25" hidden="1" customHeight="1" x14ac:dyDescent="0.25">
      <c r="A394" s="784" t="s">
        <v>665</v>
      </c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84"/>
      <c r="P394" s="784"/>
      <c r="Q394" s="784"/>
      <c r="R394" s="784"/>
      <c r="S394" s="784"/>
      <c r="T394" s="784"/>
      <c r="U394" s="784"/>
      <c r="V394" s="784"/>
      <c r="W394" s="784"/>
      <c r="X394" s="784"/>
      <c r="Y394" s="784"/>
      <c r="Z394" s="784"/>
      <c r="AA394" s="63"/>
      <c r="AB394" s="63"/>
      <c r="AC394" s="63"/>
    </row>
    <row r="395" spans="1:68" ht="16.5" hidden="1" customHeight="1" x14ac:dyDescent="0.25">
      <c r="A395" s="60" t="s">
        <v>666</v>
      </c>
      <c r="B395" s="60" t="s">
        <v>667</v>
      </c>
      <c r="C395" s="34">
        <v>4301180007</v>
      </c>
      <c r="D395" s="785">
        <v>4680115881808</v>
      </c>
      <c r="E395" s="785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670</v>
      </c>
      <c r="L395" s="35" t="s">
        <v>45</v>
      </c>
      <c r="M395" s="36" t="s">
        <v>669</v>
      </c>
      <c r="N395" s="36"/>
      <c r="O395" s="35">
        <v>730</v>
      </c>
      <c r="P395" s="9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668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671</v>
      </c>
      <c r="B396" s="60" t="s">
        <v>672</v>
      </c>
      <c r="C396" s="34">
        <v>4301180006</v>
      </c>
      <c r="D396" s="785">
        <v>4680115881822</v>
      </c>
      <c r="E396" s="785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670</v>
      </c>
      <c r="L396" s="35" t="s">
        <v>45</v>
      </c>
      <c r="M396" s="36" t="s">
        <v>669</v>
      </c>
      <c r="N396" s="36"/>
      <c r="O396" s="35">
        <v>730</v>
      </c>
      <c r="P396" s="9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668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673</v>
      </c>
      <c r="B397" s="60" t="s">
        <v>674</v>
      </c>
      <c r="C397" s="34">
        <v>4301180001</v>
      </c>
      <c r="D397" s="785">
        <v>4680115880016</v>
      </c>
      <c r="E397" s="785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670</v>
      </c>
      <c r="L397" s="35" t="s">
        <v>45</v>
      </c>
      <c r="M397" s="36" t="s">
        <v>669</v>
      </c>
      <c r="N397" s="36"/>
      <c r="O397" s="35">
        <v>730</v>
      </c>
      <c r="P397" s="9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91" t="s">
        <v>668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idden="1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793"/>
      <c r="P398" s="789" t="s">
        <v>40</v>
      </c>
      <c r="Q398" s="790"/>
      <c r="R398" s="790"/>
      <c r="S398" s="790"/>
      <c r="T398" s="790"/>
      <c r="U398" s="790"/>
      <c r="V398" s="791"/>
      <c r="W398" s="40" t="s">
        <v>39</v>
      </c>
      <c r="X398" s="41">
        <f>IFERROR(X395/H395,"0")+IFERROR(X396/H396,"0")+IFERROR(X397/H397,"0")</f>
        <v>0</v>
      </c>
      <c r="Y398" s="41">
        <f>IFERROR(Y395/H395,"0")+IFERROR(Y396/H396,"0")+IFERROR(Y397/H397,"0")</f>
        <v>0</v>
      </c>
      <c r="Z398" s="41">
        <f>IFERROR(IF(Z395="",0,Z395),"0")+IFERROR(IF(Z396="",0,Z396),"0")+IFERROR(IF(Z397="",0,Z397),"0")</f>
        <v>0</v>
      </c>
      <c r="AA398" s="64"/>
      <c r="AB398" s="64"/>
      <c r="AC398" s="64"/>
    </row>
    <row r="399" spans="1:68" hidden="1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3"/>
      <c r="P399" s="789" t="s">
        <v>40</v>
      </c>
      <c r="Q399" s="790"/>
      <c r="R399" s="790"/>
      <c r="S399" s="790"/>
      <c r="T399" s="790"/>
      <c r="U399" s="790"/>
      <c r="V399" s="791"/>
      <c r="W399" s="40" t="s">
        <v>0</v>
      </c>
      <c r="X399" s="41">
        <f>IFERROR(SUM(X395:X397),"0")</f>
        <v>0</v>
      </c>
      <c r="Y399" s="41">
        <f>IFERROR(SUM(Y395:Y397),"0")</f>
        <v>0</v>
      </c>
      <c r="Z399" s="40"/>
      <c r="AA399" s="64"/>
      <c r="AB399" s="64"/>
      <c r="AC399" s="64"/>
    </row>
    <row r="400" spans="1:68" ht="16.5" hidden="1" customHeight="1" x14ac:dyDescent="0.25">
      <c r="A400" s="807" t="s">
        <v>675</v>
      </c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07"/>
      <c r="P400" s="807"/>
      <c r="Q400" s="807"/>
      <c r="R400" s="807"/>
      <c r="S400" s="807"/>
      <c r="T400" s="807"/>
      <c r="U400" s="807"/>
      <c r="V400" s="807"/>
      <c r="W400" s="807"/>
      <c r="X400" s="807"/>
      <c r="Y400" s="807"/>
      <c r="Z400" s="807"/>
      <c r="AA400" s="62"/>
      <c r="AB400" s="62"/>
      <c r="AC400" s="62"/>
    </row>
    <row r="401" spans="1:68" ht="14.25" hidden="1" customHeight="1" x14ac:dyDescent="0.25">
      <c r="A401" s="784" t="s">
        <v>78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63"/>
      <c r="AB401" s="63"/>
      <c r="AC401" s="63"/>
    </row>
    <row r="402" spans="1:68" ht="27" hidden="1" customHeight="1" x14ac:dyDescent="0.25">
      <c r="A402" s="60" t="s">
        <v>676</v>
      </c>
      <c r="B402" s="60" t="s">
        <v>677</v>
      </c>
      <c r="C402" s="34">
        <v>4301031066</v>
      </c>
      <c r="D402" s="785">
        <v>4607091383836</v>
      </c>
      <c r="E402" s="785"/>
      <c r="F402" s="59">
        <v>0.3</v>
      </c>
      <c r="G402" s="35">
        <v>6</v>
      </c>
      <c r="H402" s="59">
        <v>1.8</v>
      </c>
      <c r="I402" s="59">
        <v>2.048</v>
      </c>
      <c r="J402" s="35">
        <v>156</v>
      </c>
      <c r="K402" s="35" t="s">
        <v>89</v>
      </c>
      <c r="L402" s="35" t="s">
        <v>45</v>
      </c>
      <c r="M402" s="36" t="s">
        <v>82</v>
      </c>
      <c r="N402" s="36"/>
      <c r="O402" s="35">
        <v>40</v>
      </c>
      <c r="P402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IFERROR(IF(Y402=0,"",ROUNDUP(Y402/H402,0)*0.00753),"")</f>
        <v/>
      </c>
      <c r="AA402" s="65" t="s">
        <v>45</v>
      </c>
      <c r="AB402" s="66" t="s">
        <v>45</v>
      </c>
      <c r="AC402" s="493" t="s">
        <v>678</v>
      </c>
      <c r="AG402" s="75"/>
      <c r="AJ402" s="79" t="s">
        <v>45</v>
      </c>
      <c r="AK402" s="79">
        <v>0</v>
      </c>
      <c r="BB402" s="494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idden="1" x14ac:dyDescent="0.2">
      <c r="A403" s="79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3"/>
      <c r="P403" s="789" t="s">
        <v>40</v>
      </c>
      <c r="Q403" s="790"/>
      <c r="R403" s="790"/>
      <c r="S403" s="790"/>
      <c r="T403" s="790"/>
      <c r="U403" s="790"/>
      <c r="V403" s="791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hidden="1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3"/>
      <c r="P404" s="789" t="s">
        <v>40</v>
      </c>
      <c r="Q404" s="790"/>
      <c r="R404" s="790"/>
      <c r="S404" s="790"/>
      <c r="T404" s="790"/>
      <c r="U404" s="790"/>
      <c r="V404" s="791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4.25" hidden="1" customHeight="1" x14ac:dyDescent="0.25">
      <c r="A405" s="784" t="s">
        <v>84</v>
      </c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84"/>
      <c r="P405" s="784"/>
      <c r="Q405" s="784"/>
      <c r="R405" s="784"/>
      <c r="S405" s="784"/>
      <c r="T405" s="784"/>
      <c r="U405" s="784"/>
      <c r="V405" s="784"/>
      <c r="W405" s="784"/>
      <c r="X405" s="784"/>
      <c r="Y405" s="784"/>
      <c r="Z405" s="784"/>
      <c r="AA405" s="63"/>
      <c r="AB405" s="63"/>
      <c r="AC405" s="63"/>
    </row>
    <row r="406" spans="1:68" ht="37.5" customHeight="1" x14ac:dyDescent="0.25">
      <c r="A406" s="60" t="s">
        <v>679</v>
      </c>
      <c r="B406" s="60" t="s">
        <v>680</v>
      </c>
      <c r="C406" s="34">
        <v>4301051142</v>
      </c>
      <c r="D406" s="785">
        <v>4607091387919</v>
      </c>
      <c r="E406" s="785"/>
      <c r="F406" s="59">
        <v>1.35</v>
      </c>
      <c r="G406" s="35">
        <v>6</v>
      </c>
      <c r="H406" s="59">
        <v>8.1</v>
      </c>
      <c r="I406" s="59">
        <v>8.6639999999999997</v>
      </c>
      <c r="J406" s="35">
        <v>56</v>
      </c>
      <c r="K406" s="35" t="s">
        <v>130</v>
      </c>
      <c r="L406" s="35" t="s">
        <v>45</v>
      </c>
      <c r="M406" s="36" t="s">
        <v>82</v>
      </c>
      <c r="N406" s="36"/>
      <c r="O406" s="35">
        <v>45</v>
      </c>
      <c r="P406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7" t="s">
        <v>45</v>
      </c>
      <c r="V406" s="37" t="s">
        <v>45</v>
      </c>
      <c r="W406" s="38" t="s">
        <v>0</v>
      </c>
      <c r="X406" s="56">
        <v>30</v>
      </c>
      <c r="Y406" s="53">
        <f>IFERROR(IF(X406="",0,CEILING((X406/$H406),1)*$H406),"")</f>
        <v>32.4</v>
      </c>
      <c r="Z406" s="39">
        <f>IFERROR(IF(Y406=0,"",ROUNDUP(Y406/H406,0)*0.02175),"")</f>
        <v>8.6999999999999994E-2</v>
      </c>
      <c r="AA406" s="65" t="s">
        <v>45</v>
      </c>
      <c r="AB406" s="66" t="s">
        <v>45</v>
      </c>
      <c r="AC406" s="495" t="s">
        <v>681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32.088888888888896</v>
      </c>
      <c r="BN406" s="75">
        <f>IFERROR(Y406*I406/H406,"0")</f>
        <v>34.655999999999999</v>
      </c>
      <c r="BO406" s="75">
        <f>IFERROR(1/J406*(X406/H406),"0")</f>
        <v>6.6137566137566134E-2</v>
      </c>
      <c r="BP406" s="75">
        <f>IFERROR(1/J406*(Y406/H406),"0")</f>
        <v>7.1428571428571425E-2</v>
      </c>
    </row>
    <row r="407" spans="1:68" ht="27" customHeight="1" x14ac:dyDescent="0.25">
      <c r="A407" s="60" t="s">
        <v>682</v>
      </c>
      <c r="B407" s="60" t="s">
        <v>683</v>
      </c>
      <c r="C407" s="34">
        <v>4301051461</v>
      </c>
      <c r="D407" s="785">
        <v>4680115883604</v>
      </c>
      <c r="E407" s="785"/>
      <c r="F407" s="59">
        <v>0.35</v>
      </c>
      <c r="G407" s="35">
        <v>6</v>
      </c>
      <c r="H407" s="59">
        <v>2.1</v>
      </c>
      <c r="I407" s="59">
        <v>2.3719999999999999</v>
      </c>
      <c r="J407" s="35">
        <v>156</v>
      </c>
      <c r="K407" s="35" t="s">
        <v>89</v>
      </c>
      <c r="L407" s="35" t="s">
        <v>45</v>
      </c>
      <c r="M407" s="36" t="s">
        <v>133</v>
      </c>
      <c r="N407" s="36"/>
      <c r="O407" s="35">
        <v>45</v>
      </c>
      <c r="P407" s="9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7" t="s">
        <v>45</v>
      </c>
      <c r="V407" s="37" t="s">
        <v>45</v>
      </c>
      <c r="W407" s="38" t="s">
        <v>0</v>
      </c>
      <c r="X407" s="56">
        <v>22</v>
      </c>
      <c r="Y407" s="53">
        <f>IFERROR(IF(X407="",0,CEILING((X407/$H407),1)*$H407),"")</f>
        <v>23.1</v>
      </c>
      <c r="Z407" s="39">
        <f>IFERROR(IF(Y407=0,"",ROUNDUP(Y407/H407,0)*0.00753),"")</f>
        <v>8.2830000000000001E-2</v>
      </c>
      <c r="AA407" s="65" t="s">
        <v>45</v>
      </c>
      <c r="AB407" s="66" t="s">
        <v>45</v>
      </c>
      <c r="AC407" s="497" t="s">
        <v>684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24.849523809523806</v>
      </c>
      <c r="BN407" s="75">
        <f>IFERROR(Y407*I407/H407,"0")</f>
        <v>26.091999999999999</v>
      </c>
      <c r="BO407" s="75">
        <f>IFERROR(1/J407*(X407/H407),"0")</f>
        <v>6.7155067155067152E-2</v>
      </c>
      <c r="BP407" s="75">
        <f>IFERROR(1/J407*(Y407/H407),"0")</f>
        <v>7.0512820512820512E-2</v>
      </c>
    </row>
    <row r="408" spans="1:68" ht="27" customHeight="1" x14ac:dyDescent="0.25">
      <c r="A408" s="60" t="s">
        <v>685</v>
      </c>
      <c r="B408" s="60" t="s">
        <v>686</v>
      </c>
      <c r="C408" s="34">
        <v>4301051485</v>
      </c>
      <c r="D408" s="785">
        <v>4680115883567</v>
      </c>
      <c r="E408" s="785"/>
      <c r="F408" s="59">
        <v>0.35</v>
      </c>
      <c r="G408" s="35">
        <v>6</v>
      </c>
      <c r="H408" s="59">
        <v>2.1</v>
      </c>
      <c r="I408" s="59">
        <v>2.36</v>
      </c>
      <c r="J408" s="35">
        <v>156</v>
      </c>
      <c r="K408" s="35" t="s">
        <v>89</v>
      </c>
      <c r="L408" s="35" t="s">
        <v>45</v>
      </c>
      <c r="M408" s="36" t="s">
        <v>82</v>
      </c>
      <c r="N408" s="36"/>
      <c r="O408" s="35">
        <v>40</v>
      </c>
      <c r="P408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7" t="s">
        <v>45</v>
      </c>
      <c r="V408" s="37" t="s">
        <v>45</v>
      </c>
      <c r="W408" s="38" t="s">
        <v>0</v>
      </c>
      <c r="X408" s="56">
        <v>12</v>
      </c>
      <c r="Y408" s="53">
        <f>IFERROR(IF(X408="",0,CEILING((X408/$H408),1)*$H408),"")</f>
        <v>12.600000000000001</v>
      </c>
      <c r="Z408" s="39">
        <f>IFERROR(IF(Y408=0,"",ROUNDUP(Y408/H408,0)*0.00753),"")</f>
        <v>4.5179999999999998E-2</v>
      </c>
      <c r="AA408" s="65" t="s">
        <v>45</v>
      </c>
      <c r="AB408" s="66" t="s">
        <v>45</v>
      </c>
      <c r="AC408" s="499" t="s">
        <v>687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13.485714285714286</v>
      </c>
      <c r="BN408" s="75">
        <f>IFERROR(Y408*I408/H408,"0")</f>
        <v>14.16</v>
      </c>
      <c r="BO408" s="75">
        <f>IFERROR(1/J408*(X408/H408),"0")</f>
        <v>3.6630036630036632E-2</v>
      </c>
      <c r="BP408" s="75">
        <f>IFERROR(1/J408*(Y408/H408),"0")</f>
        <v>3.8461538461538464E-2</v>
      </c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793"/>
      <c r="P409" s="789" t="s">
        <v>40</v>
      </c>
      <c r="Q409" s="790"/>
      <c r="R409" s="790"/>
      <c r="S409" s="790"/>
      <c r="T409" s="790"/>
      <c r="U409" s="790"/>
      <c r="V409" s="791"/>
      <c r="W409" s="40" t="s">
        <v>39</v>
      </c>
      <c r="X409" s="41">
        <f>IFERROR(X406/H406,"0")+IFERROR(X407/H407,"0")+IFERROR(X408/H408,"0")</f>
        <v>19.894179894179896</v>
      </c>
      <c r="Y409" s="41">
        <f>IFERROR(Y406/H406,"0")+IFERROR(Y407/H407,"0")+IFERROR(Y408/H408,"0")</f>
        <v>21</v>
      </c>
      <c r="Z409" s="41">
        <f>IFERROR(IF(Z406="",0,Z406),"0")+IFERROR(IF(Z407="",0,Z407),"0")+IFERROR(IF(Z408="",0,Z408),"0")</f>
        <v>0.21500999999999998</v>
      </c>
      <c r="AA409" s="64"/>
      <c r="AB409" s="64"/>
      <c r="AC409" s="64"/>
    </row>
    <row r="410" spans="1:68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3"/>
      <c r="P410" s="789" t="s">
        <v>40</v>
      </c>
      <c r="Q410" s="790"/>
      <c r="R410" s="790"/>
      <c r="S410" s="790"/>
      <c r="T410" s="790"/>
      <c r="U410" s="790"/>
      <c r="V410" s="791"/>
      <c r="W410" s="40" t="s">
        <v>0</v>
      </c>
      <c r="X410" s="41">
        <f>IFERROR(SUM(X406:X408),"0")</f>
        <v>64</v>
      </c>
      <c r="Y410" s="41">
        <f>IFERROR(SUM(Y406:Y408),"0")</f>
        <v>68.099999999999994</v>
      </c>
      <c r="Z410" s="40"/>
      <c r="AA410" s="64"/>
      <c r="AB410" s="64"/>
      <c r="AC410" s="64"/>
    </row>
    <row r="411" spans="1:68" ht="27.75" hidden="1" customHeight="1" x14ac:dyDescent="0.2">
      <c r="A411" s="830" t="s">
        <v>688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52"/>
      <c r="AB411" s="52"/>
      <c r="AC411" s="52"/>
    </row>
    <row r="412" spans="1:68" ht="16.5" hidden="1" customHeight="1" x14ac:dyDescent="0.25">
      <c r="A412" s="807" t="s">
        <v>689</v>
      </c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07"/>
      <c r="P412" s="807"/>
      <c r="Q412" s="807"/>
      <c r="R412" s="807"/>
      <c r="S412" s="807"/>
      <c r="T412" s="807"/>
      <c r="U412" s="807"/>
      <c r="V412" s="807"/>
      <c r="W412" s="807"/>
      <c r="X412" s="807"/>
      <c r="Y412" s="807"/>
      <c r="Z412" s="807"/>
      <c r="AA412" s="62"/>
      <c r="AB412" s="62"/>
      <c r="AC412" s="62"/>
    </row>
    <row r="413" spans="1:68" ht="14.25" hidden="1" customHeight="1" x14ac:dyDescent="0.25">
      <c r="A413" s="784" t="s">
        <v>125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63"/>
      <c r="AB413" s="63"/>
      <c r="AC413" s="63"/>
    </row>
    <row r="414" spans="1:68" ht="27" hidden="1" customHeight="1" x14ac:dyDescent="0.25">
      <c r="A414" s="60" t="s">
        <v>690</v>
      </c>
      <c r="B414" s="60" t="s">
        <v>691</v>
      </c>
      <c r="C414" s="34">
        <v>4301011869</v>
      </c>
      <c r="D414" s="785">
        <v>4680115884847</v>
      </c>
      <c r="E414" s="785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162</v>
      </c>
      <c r="M414" s="36" t="s">
        <v>82</v>
      </c>
      <c r="N414" s="36"/>
      <c r="O414" s="35">
        <v>60</v>
      </c>
      <c r="P414" s="9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ref="Y414:Y424" si="82">IFERROR(IF(X414="",0,CEILING((X414/$H414),1)*$H414),"")</f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692</v>
      </c>
      <c r="AG414" s="75"/>
      <c r="AJ414" s="79" t="s">
        <v>163</v>
      </c>
      <c r="AK414" s="79">
        <v>720</v>
      </c>
      <c r="BB414" s="502" t="s">
        <v>66</v>
      </c>
      <c r="BM414" s="75">
        <f t="shared" ref="BM414:BM424" si="83">IFERROR(X414*I414/H414,"0")</f>
        <v>0</v>
      </c>
      <c r="BN414" s="75">
        <f t="shared" ref="BN414:BN424" si="84">IFERROR(Y414*I414/H414,"0")</f>
        <v>0</v>
      </c>
      <c r="BO414" s="75">
        <f t="shared" ref="BO414:BO424" si="85">IFERROR(1/J414*(X414/H414),"0")</f>
        <v>0</v>
      </c>
      <c r="BP414" s="75">
        <f t="shared" ref="BP414:BP424" si="86">IFERROR(1/J414*(Y414/H414),"0")</f>
        <v>0</v>
      </c>
    </row>
    <row r="415" spans="1:68" ht="27" customHeight="1" x14ac:dyDescent="0.25">
      <c r="A415" s="60" t="s">
        <v>690</v>
      </c>
      <c r="B415" s="60" t="s">
        <v>693</v>
      </c>
      <c r="C415" s="34">
        <v>4301011946</v>
      </c>
      <c r="D415" s="785">
        <v>4680115884847</v>
      </c>
      <c r="E415" s="785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159</v>
      </c>
      <c r="N415" s="36"/>
      <c r="O415" s="35">
        <v>60</v>
      </c>
      <c r="P415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7" t="s">
        <v>45</v>
      </c>
      <c r="V415" s="37" t="s">
        <v>45</v>
      </c>
      <c r="W415" s="38" t="s">
        <v>0</v>
      </c>
      <c r="X415" s="56">
        <v>4000</v>
      </c>
      <c r="Y415" s="53">
        <f t="shared" si="82"/>
        <v>4005</v>
      </c>
      <c r="Z415" s="39">
        <f>IFERROR(IF(Y415=0,"",ROUNDUP(Y415/H415,0)*0.02039),"")</f>
        <v>5.4441299999999995</v>
      </c>
      <c r="AA415" s="65" t="s">
        <v>45</v>
      </c>
      <c r="AB415" s="66" t="s">
        <v>45</v>
      </c>
      <c r="AC415" s="503" t="s">
        <v>694</v>
      </c>
      <c r="AG415" s="75"/>
      <c r="AJ415" s="79" t="s">
        <v>45</v>
      </c>
      <c r="AK415" s="79">
        <v>0</v>
      </c>
      <c r="BB415" s="504" t="s">
        <v>66</v>
      </c>
      <c r="BM415" s="75">
        <f t="shared" si="83"/>
        <v>4128</v>
      </c>
      <c r="BN415" s="75">
        <f t="shared" si="84"/>
        <v>4133.16</v>
      </c>
      <c r="BO415" s="75">
        <f t="shared" si="85"/>
        <v>5.5555555555555554</v>
      </c>
      <c r="BP415" s="75">
        <f t="shared" si="86"/>
        <v>5.5625</v>
      </c>
    </row>
    <row r="416" spans="1:68" ht="27" hidden="1" customHeight="1" x14ac:dyDescent="0.25">
      <c r="A416" s="60" t="s">
        <v>695</v>
      </c>
      <c r="B416" s="60" t="s">
        <v>696</v>
      </c>
      <c r="C416" s="34">
        <v>4301011870</v>
      </c>
      <c r="D416" s="785">
        <v>4680115884854</v>
      </c>
      <c r="E416" s="785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162</v>
      </c>
      <c r="M416" s="36" t="s">
        <v>82</v>
      </c>
      <c r="N416" s="36"/>
      <c r="O416" s="35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2"/>
        <v>0</v>
      </c>
      <c r="Z416" s="39" t="str">
        <f>IFERROR(IF(Y416=0,"",ROUNDUP(Y416/H416,0)*0.02175),"")</f>
        <v/>
      </c>
      <c r="AA416" s="65" t="s">
        <v>45</v>
      </c>
      <c r="AB416" s="66" t="s">
        <v>45</v>
      </c>
      <c r="AC416" s="505" t="s">
        <v>697</v>
      </c>
      <c r="AG416" s="75"/>
      <c r="AJ416" s="79" t="s">
        <v>163</v>
      </c>
      <c r="AK416" s="79">
        <v>720</v>
      </c>
      <c r="BB416" s="506" t="s">
        <v>66</v>
      </c>
      <c r="BM416" s="75">
        <f t="shared" si="83"/>
        <v>0</v>
      </c>
      <c r="BN416" s="75">
        <f t="shared" si="84"/>
        <v>0</v>
      </c>
      <c r="BO416" s="75">
        <f t="shared" si="85"/>
        <v>0</v>
      </c>
      <c r="BP416" s="75">
        <f t="shared" si="86"/>
        <v>0</v>
      </c>
    </row>
    <row r="417" spans="1:68" ht="27" customHeight="1" x14ac:dyDescent="0.25">
      <c r="A417" s="60" t="s">
        <v>695</v>
      </c>
      <c r="B417" s="60" t="s">
        <v>698</v>
      </c>
      <c r="C417" s="34">
        <v>4301011947</v>
      </c>
      <c r="D417" s="785">
        <v>4680115884854</v>
      </c>
      <c r="E417" s="785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159</v>
      </c>
      <c r="N417" s="36"/>
      <c r="O417" s="35">
        <v>60</v>
      </c>
      <c r="P417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7" t="s">
        <v>45</v>
      </c>
      <c r="V417" s="37" t="s">
        <v>45</v>
      </c>
      <c r="W417" s="38" t="s">
        <v>0</v>
      </c>
      <c r="X417" s="56">
        <v>1800</v>
      </c>
      <c r="Y417" s="53">
        <f t="shared" si="82"/>
        <v>1800</v>
      </c>
      <c r="Z417" s="39">
        <f>IFERROR(IF(Y417=0,"",ROUNDUP(Y417/H417,0)*0.02039),"")</f>
        <v>2.4467999999999996</v>
      </c>
      <c r="AA417" s="65" t="s">
        <v>45</v>
      </c>
      <c r="AB417" s="66" t="s">
        <v>45</v>
      </c>
      <c r="AC417" s="507" t="s">
        <v>694</v>
      </c>
      <c r="AG417" s="75"/>
      <c r="AJ417" s="79" t="s">
        <v>45</v>
      </c>
      <c r="AK417" s="79">
        <v>0</v>
      </c>
      <c r="BB417" s="508" t="s">
        <v>66</v>
      </c>
      <c r="BM417" s="75">
        <f t="shared" si="83"/>
        <v>1857.6</v>
      </c>
      <c r="BN417" s="75">
        <f t="shared" si="84"/>
        <v>1857.6</v>
      </c>
      <c r="BO417" s="75">
        <f t="shared" si="85"/>
        <v>2.5</v>
      </c>
      <c r="BP417" s="75">
        <f t="shared" si="86"/>
        <v>2.5</v>
      </c>
    </row>
    <row r="418" spans="1:68" ht="27" customHeight="1" x14ac:dyDescent="0.25">
      <c r="A418" s="60" t="s">
        <v>699</v>
      </c>
      <c r="B418" s="60" t="s">
        <v>700</v>
      </c>
      <c r="C418" s="34">
        <v>4301011339</v>
      </c>
      <c r="D418" s="785">
        <v>4607091383997</v>
      </c>
      <c r="E418" s="785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9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7" t="s">
        <v>45</v>
      </c>
      <c r="V418" s="37" t="s">
        <v>45</v>
      </c>
      <c r="W418" s="38" t="s">
        <v>0</v>
      </c>
      <c r="X418" s="56">
        <v>850</v>
      </c>
      <c r="Y418" s="53">
        <f t="shared" si="82"/>
        <v>855</v>
      </c>
      <c r="Z418" s="39">
        <f>IFERROR(IF(Y418=0,"",ROUNDUP(Y418/H418,0)*0.02175),"")</f>
        <v>1.2397499999999999</v>
      </c>
      <c r="AA418" s="65" t="s">
        <v>45</v>
      </c>
      <c r="AB418" s="66" t="s">
        <v>45</v>
      </c>
      <c r="AC418" s="509" t="s">
        <v>701</v>
      </c>
      <c r="AG418" s="75"/>
      <c r="AJ418" s="79" t="s">
        <v>45</v>
      </c>
      <c r="AK418" s="79">
        <v>0</v>
      </c>
      <c r="BB418" s="510" t="s">
        <v>66</v>
      </c>
      <c r="BM418" s="75">
        <f t="shared" si="83"/>
        <v>877.2</v>
      </c>
      <c r="BN418" s="75">
        <f t="shared" si="84"/>
        <v>882.36</v>
      </c>
      <c r="BO418" s="75">
        <f t="shared" si="85"/>
        <v>1.1805555555555554</v>
      </c>
      <c r="BP418" s="75">
        <f t="shared" si="86"/>
        <v>1.1875</v>
      </c>
    </row>
    <row r="419" spans="1:68" ht="27" hidden="1" customHeight="1" x14ac:dyDescent="0.25">
      <c r="A419" s="60" t="s">
        <v>702</v>
      </c>
      <c r="B419" s="60" t="s">
        <v>703</v>
      </c>
      <c r="C419" s="34">
        <v>4301011867</v>
      </c>
      <c r="D419" s="785">
        <v>4680115884830</v>
      </c>
      <c r="E419" s="785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162</v>
      </c>
      <c r="M419" s="36" t="s">
        <v>82</v>
      </c>
      <c r="N419" s="36"/>
      <c r="O419" s="35">
        <v>60</v>
      </c>
      <c r="P419" s="9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2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11" t="s">
        <v>704</v>
      </c>
      <c r="AG419" s="75"/>
      <c r="AJ419" s="79" t="s">
        <v>163</v>
      </c>
      <c r="AK419" s="79">
        <v>720</v>
      </c>
      <c r="BB419" s="512" t="s">
        <v>66</v>
      </c>
      <c r="BM419" s="75">
        <f t="shared" si="83"/>
        <v>0</v>
      </c>
      <c r="BN419" s="75">
        <f t="shared" si="84"/>
        <v>0</v>
      </c>
      <c r="BO419" s="75">
        <f t="shared" si="85"/>
        <v>0</v>
      </c>
      <c r="BP419" s="75">
        <f t="shared" si="86"/>
        <v>0</v>
      </c>
    </row>
    <row r="420" spans="1:68" ht="27" hidden="1" customHeight="1" x14ac:dyDescent="0.25">
      <c r="A420" s="60" t="s">
        <v>702</v>
      </c>
      <c r="B420" s="60" t="s">
        <v>705</v>
      </c>
      <c r="C420" s="34">
        <v>4301011943</v>
      </c>
      <c r="D420" s="785">
        <v>4680115884830</v>
      </c>
      <c r="E420" s="785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45</v>
      </c>
      <c r="M420" s="36" t="s">
        <v>159</v>
      </c>
      <c r="N420" s="36"/>
      <c r="O420" s="35">
        <v>60</v>
      </c>
      <c r="P420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13" t="s">
        <v>694</v>
      </c>
      <c r="AG420" s="75"/>
      <c r="AJ420" s="79" t="s">
        <v>45</v>
      </c>
      <c r="AK420" s="79">
        <v>0</v>
      </c>
      <c r="BB420" s="514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hidden="1" customHeight="1" x14ac:dyDescent="0.25">
      <c r="A421" s="60" t="s">
        <v>706</v>
      </c>
      <c r="B421" s="60" t="s">
        <v>707</v>
      </c>
      <c r="C421" s="34">
        <v>4301011433</v>
      </c>
      <c r="D421" s="785">
        <v>4680115882638</v>
      </c>
      <c r="E421" s="785"/>
      <c r="F421" s="59">
        <v>0.4</v>
      </c>
      <c r="G421" s="35">
        <v>10</v>
      </c>
      <c r="H421" s="59">
        <v>4</v>
      </c>
      <c r="I421" s="59">
        <v>4.21</v>
      </c>
      <c r="J421" s="35">
        <v>132</v>
      </c>
      <c r="K421" s="35" t="s">
        <v>89</v>
      </c>
      <c r="L421" s="35" t="s">
        <v>45</v>
      </c>
      <c r="M421" s="36" t="s">
        <v>129</v>
      </c>
      <c r="N421" s="36"/>
      <c r="O421" s="35">
        <v>90</v>
      </c>
      <c r="P421" s="9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708</v>
      </c>
      <c r="AG421" s="75"/>
      <c r="AJ421" s="79" t="s">
        <v>45</v>
      </c>
      <c r="AK421" s="79">
        <v>0</v>
      </c>
      <c r="BB421" s="516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4301011952</v>
      </c>
      <c r="D422" s="785">
        <v>4680115884922</v>
      </c>
      <c r="E422" s="785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7" t="s">
        <v>45</v>
      </c>
      <c r="V422" s="37" t="s">
        <v>45</v>
      </c>
      <c r="W422" s="38" t="s">
        <v>0</v>
      </c>
      <c r="X422" s="56">
        <v>25</v>
      </c>
      <c r="Y422" s="53">
        <f t="shared" si="82"/>
        <v>25</v>
      </c>
      <c r="Z422" s="39">
        <f>IFERROR(IF(Y422=0,"",ROUNDUP(Y422/H422,0)*0.00902),"")</f>
        <v>4.5100000000000001E-2</v>
      </c>
      <c r="AA422" s="65" t="s">
        <v>45</v>
      </c>
      <c r="AB422" s="66" t="s">
        <v>45</v>
      </c>
      <c r="AC422" s="517" t="s">
        <v>697</v>
      </c>
      <c r="AG422" s="75"/>
      <c r="AJ422" s="79" t="s">
        <v>45</v>
      </c>
      <c r="AK422" s="79">
        <v>0</v>
      </c>
      <c r="BB422" s="518" t="s">
        <v>66</v>
      </c>
      <c r="BM422" s="75">
        <f t="shared" si="83"/>
        <v>26.05</v>
      </c>
      <c r="BN422" s="75">
        <f t="shared" si="84"/>
        <v>26.05</v>
      </c>
      <c r="BO422" s="75">
        <f t="shared" si="85"/>
        <v>3.787878787878788E-2</v>
      </c>
      <c r="BP422" s="75">
        <f t="shared" si="86"/>
        <v>3.787878787878788E-2</v>
      </c>
    </row>
    <row r="423" spans="1:68" ht="27" hidden="1" customHeight="1" x14ac:dyDescent="0.25">
      <c r="A423" s="60" t="s">
        <v>711</v>
      </c>
      <c r="B423" s="60" t="s">
        <v>712</v>
      </c>
      <c r="C423" s="34">
        <v>4301011866</v>
      </c>
      <c r="D423" s="785">
        <v>4680115884878</v>
      </c>
      <c r="E423" s="785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9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713</v>
      </c>
      <c r="AG423" s="75"/>
      <c r="AJ423" s="79" t="s">
        <v>45</v>
      </c>
      <c r="AK423" s="79">
        <v>0</v>
      </c>
      <c r="BB423" s="520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hidden="1" customHeight="1" x14ac:dyDescent="0.25">
      <c r="A424" s="60" t="s">
        <v>714</v>
      </c>
      <c r="B424" s="60" t="s">
        <v>715</v>
      </c>
      <c r="C424" s="34">
        <v>4301011868</v>
      </c>
      <c r="D424" s="785">
        <v>4680115884861</v>
      </c>
      <c r="E424" s="785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89</v>
      </c>
      <c r="L424" s="35" t="s">
        <v>45</v>
      </c>
      <c r="M424" s="36" t="s">
        <v>82</v>
      </c>
      <c r="N424" s="36"/>
      <c r="O424" s="35">
        <v>60</v>
      </c>
      <c r="P424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21" t="s">
        <v>704</v>
      </c>
      <c r="AG424" s="75"/>
      <c r="AJ424" s="79" t="s">
        <v>45</v>
      </c>
      <c r="AK424" s="79">
        <v>0</v>
      </c>
      <c r="BB424" s="522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x14ac:dyDescent="0.2">
      <c r="A425" s="792"/>
      <c r="B425" s="792"/>
      <c r="C425" s="792"/>
      <c r="D425" s="792"/>
      <c r="E425" s="792"/>
      <c r="F425" s="792"/>
      <c r="G425" s="792"/>
      <c r="H425" s="792"/>
      <c r="I425" s="792"/>
      <c r="J425" s="792"/>
      <c r="K425" s="792"/>
      <c r="L425" s="792"/>
      <c r="M425" s="792"/>
      <c r="N425" s="792"/>
      <c r="O425" s="793"/>
      <c r="P425" s="789" t="s">
        <v>40</v>
      </c>
      <c r="Q425" s="790"/>
      <c r="R425" s="790"/>
      <c r="S425" s="790"/>
      <c r="T425" s="790"/>
      <c r="U425" s="790"/>
      <c r="V425" s="791"/>
      <c r="W425" s="40" t="s">
        <v>39</v>
      </c>
      <c r="X425" s="41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448.33333333333337</v>
      </c>
      <c r="Y425" s="41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449</v>
      </c>
      <c r="Z425" s="41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9.1757799999999978</v>
      </c>
      <c r="AA425" s="64"/>
      <c r="AB425" s="64"/>
      <c r="AC425" s="64"/>
    </row>
    <row r="426" spans="1:68" x14ac:dyDescent="0.2">
      <c r="A426" s="792"/>
      <c r="B426" s="792"/>
      <c r="C426" s="792"/>
      <c r="D426" s="792"/>
      <c r="E426" s="792"/>
      <c r="F426" s="792"/>
      <c r="G426" s="792"/>
      <c r="H426" s="792"/>
      <c r="I426" s="792"/>
      <c r="J426" s="792"/>
      <c r="K426" s="792"/>
      <c r="L426" s="792"/>
      <c r="M426" s="792"/>
      <c r="N426" s="792"/>
      <c r="O426" s="793"/>
      <c r="P426" s="789" t="s">
        <v>40</v>
      </c>
      <c r="Q426" s="790"/>
      <c r="R426" s="790"/>
      <c r="S426" s="790"/>
      <c r="T426" s="790"/>
      <c r="U426" s="790"/>
      <c r="V426" s="791"/>
      <c r="W426" s="40" t="s">
        <v>0</v>
      </c>
      <c r="X426" s="41">
        <f>IFERROR(SUM(X414:X424),"0")</f>
        <v>6675</v>
      </c>
      <c r="Y426" s="41">
        <f>IFERROR(SUM(Y414:Y424),"0")</f>
        <v>6685</v>
      </c>
      <c r="Z426" s="40"/>
      <c r="AA426" s="64"/>
      <c r="AB426" s="64"/>
      <c r="AC426" s="64"/>
    </row>
    <row r="427" spans="1:68" ht="14.25" hidden="1" customHeight="1" x14ac:dyDescent="0.25">
      <c r="A427" s="784" t="s">
        <v>183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63"/>
      <c r="AB427" s="63"/>
      <c r="AC427" s="63"/>
    </row>
    <row r="428" spans="1:68" ht="27" customHeight="1" x14ac:dyDescent="0.25">
      <c r="A428" s="60" t="s">
        <v>716</v>
      </c>
      <c r="B428" s="60" t="s">
        <v>717</v>
      </c>
      <c r="C428" s="34">
        <v>4301020178</v>
      </c>
      <c r="D428" s="785">
        <v>4607091383980</v>
      </c>
      <c r="E428" s="785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130</v>
      </c>
      <c r="L428" s="35" t="s">
        <v>162</v>
      </c>
      <c r="M428" s="36" t="s">
        <v>129</v>
      </c>
      <c r="N428" s="36"/>
      <c r="O428" s="35">
        <v>50</v>
      </c>
      <c r="P428" s="9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23" t="s">
        <v>718</v>
      </c>
      <c r="AG428" s="75"/>
      <c r="AJ428" s="79" t="s">
        <v>163</v>
      </c>
      <c r="AK428" s="79">
        <v>720</v>
      </c>
      <c r="BB428" s="524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customHeight="1" x14ac:dyDescent="0.25">
      <c r="A429" s="60" t="s">
        <v>719</v>
      </c>
      <c r="B429" s="60" t="s">
        <v>720</v>
      </c>
      <c r="C429" s="34">
        <v>4301020179</v>
      </c>
      <c r="D429" s="785">
        <v>4607091384178</v>
      </c>
      <c r="E429" s="785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89</v>
      </c>
      <c r="L429" s="35" t="s">
        <v>45</v>
      </c>
      <c r="M429" s="36" t="s">
        <v>129</v>
      </c>
      <c r="N429" s="36"/>
      <c r="O429" s="35">
        <v>50</v>
      </c>
      <c r="P429" s="9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7" t="s">
        <v>45</v>
      </c>
      <c r="V429" s="37" t="s">
        <v>45</v>
      </c>
      <c r="W429" s="38" t="s">
        <v>0</v>
      </c>
      <c r="X429" s="56">
        <v>12</v>
      </c>
      <c r="Y429" s="53">
        <f>IFERROR(IF(X429="",0,CEILING((X429/$H429),1)*$H429),"")</f>
        <v>12</v>
      </c>
      <c r="Z429" s="39">
        <f>IFERROR(IF(Y429=0,"",ROUNDUP(Y429/H429,0)*0.00902),"")</f>
        <v>2.7060000000000001E-2</v>
      </c>
      <c r="AA429" s="65" t="s">
        <v>45</v>
      </c>
      <c r="AB429" s="66" t="s">
        <v>45</v>
      </c>
      <c r="AC429" s="525" t="s">
        <v>718</v>
      </c>
      <c r="AG429" s="75"/>
      <c r="AJ429" s="79" t="s">
        <v>45</v>
      </c>
      <c r="AK429" s="79">
        <v>0</v>
      </c>
      <c r="BB429" s="526" t="s">
        <v>66</v>
      </c>
      <c r="BM429" s="75">
        <f>IFERROR(X429*I429/H429,"0")</f>
        <v>12.629999999999999</v>
      </c>
      <c r="BN429" s="75">
        <f>IFERROR(Y429*I429/H429,"0")</f>
        <v>12.629999999999999</v>
      </c>
      <c r="BO429" s="75">
        <f>IFERROR(1/J429*(X429/H429),"0")</f>
        <v>2.2727272727272728E-2</v>
      </c>
      <c r="BP429" s="75">
        <f>IFERROR(1/J429*(Y429/H429),"0")</f>
        <v>2.2727272727272728E-2</v>
      </c>
    </row>
    <row r="430" spans="1:68" x14ac:dyDescent="0.2">
      <c r="A430" s="79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3"/>
      <c r="P430" s="789" t="s">
        <v>40</v>
      </c>
      <c r="Q430" s="790"/>
      <c r="R430" s="790"/>
      <c r="S430" s="790"/>
      <c r="T430" s="790"/>
      <c r="U430" s="790"/>
      <c r="V430" s="791"/>
      <c r="W430" s="40" t="s">
        <v>39</v>
      </c>
      <c r="X430" s="41">
        <f>IFERROR(X428/H428,"0")+IFERROR(X429/H429,"0")</f>
        <v>99</v>
      </c>
      <c r="Y430" s="41">
        <f>IFERROR(Y428/H428,"0")+IFERROR(Y429/H429,"0")</f>
        <v>99</v>
      </c>
      <c r="Z430" s="41">
        <f>IFERROR(IF(Z428="",0,Z428),"0")+IFERROR(IF(Z429="",0,Z429),"0")</f>
        <v>2.1150600000000002</v>
      </c>
      <c r="AA430" s="64"/>
      <c r="AB430" s="64"/>
      <c r="AC430" s="64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3"/>
      <c r="P431" s="789" t="s">
        <v>40</v>
      </c>
      <c r="Q431" s="790"/>
      <c r="R431" s="790"/>
      <c r="S431" s="790"/>
      <c r="T431" s="790"/>
      <c r="U431" s="790"/>
      <c r="V431" s="791"/>
      <c r="W431" s="40" t="s">
        <v>0</v>
      </c>
      <c r="X431" s="41">
        <f>IFERROR(SUM(X428:X429),"0")</f>
        <v>1452</v>
      </c>
      <c r="Y431" s="41">
        <f>IFERROR(SUM(Y428:Y429),"0")</f>
        <v>1452</v>
      </c>
      <c r="Z431" s="40"/>
      <c r="AA431" s="64"/>
      <c r="AB431" s="64"/>
      <c r="AC431" s="64"/>
    </row>
    <row r="432" spans="1:68" ht="14.25" hidden="1" customHeight="1" x14ac:dyDescent="0.25">
      <c r="A432" s="784" t="s">
        <v>84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63"/>
      <c r="AB432" s="63"/>
      <c r="AC432" s="63"/>
    </row>
    <row r="433" spans="1:68" ht="27" customHeight="1" x14ac:dyDescent="0.25">
      <c r="A433" s="60" t="s">
        <v>721</v>
      </c>
      <c r="B433" s="60" t="s">
        <v>722</v>
      </c>
      <c r="C433" s="34">
        <v>4301051903</v>
      </c>
      <c r="D433" s="785">
        <v>4607091383928</v>
      </c>
      <c r="E433" s="785"/>
      <c r="F433" s="59">
        <v>1.5</v>
      </c>
      <c r="G433" s="35">
        <v>6</v>
      </c>
      <c r="H433" s="59">
        <v>9</v>
      </c>
      <c r="I433" s="59">
        <v>9.57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928" t="s">
        <v>723</v>
      </c>
      <c r="Q433" s="787"/>
      <c r="R433" s="787"/>
      <c r="S433" s="787"/>
      <c r="T433" s="788"/>
      <c r="U433" s="37" t="s">
        <v>45</v>
      </c>
      <c r="V433" s="37" t="s">
        <v>45</v>
      </c>
      <c r="W433" s="38" t="s">
        <v>0</v>
      </c>
      <c r="X433" s="56">
        <v>1800</v>
      </c>
      <c r="Y433" s="53">
        <f>IFERROR(IF(X433="",0,CEILING((X433/$H433),1)*$H433),"")</f>
        <v>1800</v>
      </c>
      <c r="Z433" s="39">
        <f>IFERROR(IF(Y433=0,"",ROUNDUP(Y433/H433,0)*0.02175),"")</f>
        <v>4.3499999999999996</v>
      </c>
      <c r="AA433" s="65" t="s">
        <v>45</v>
      </c>
      <c r="AB433" s="66" t="s">
        <v>45</v>
      </c>
      <c r="AC433" s="527" t="s">
        <v>724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1914</v>
      </c>
      <c r="BN433" s="75">
        <f>IFERROR(Y433*I433/H433,"0")</f>
        <v>1914</v>
      </c>
      <c r="BO433" s="75">
        <f>IFERROR(1/J433*(X433/H433),"0")</f>
        <v>3.5714285714285712</v>
      </c>
      <c r="BP433" s="75">
        <f>IFERROR(1/J433*(Y433/H433),"0")</f>
        <v>3.5714285714285712</v>
      </c>
    </row>
    <row r="434" spans="1:68" ht="27" hidden="1" customHeight="1" x14ac:dyDescent="0.25">
      <c r="A434" s="60" t="s">
        <v>721</v>
      </c>
      <c r="B434" s="60" t="s">
        <v>725</v>
      </c>
      <c r="C434" s="34">
        <v>4301051639</v>
      </c>
      <c r="D434" s="785">
        <v>4607091383928</v>
      </c>
      <c r="E434" s="785"/>
      <c r="F434" s="59">
        <v>1.3</v>
      </c>
      <c r="G434" s="35">
        <v>6</v>
      </c>
      <c r="H434" s="59">
        <v>7.8</v>
      </c>
      <c r="I434" s="59">
        <v>8.3699999999999992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726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hidden="1" customHeight="1" x14ac:dyDescent="0.25">
      <c r="A435" s="60" t="s">
        <v>721</v>
      </c>
      <c r="B435" s="60" t="s">
        <v>727</v>
      </c>
      <c r="C435" s="34">
        <v>4301051560</v>
      </c>
      <c r="D435" s="785">
        <v>4607091383928</v>
      </c>
      <c r="E435" s="785"/>
      <c r="F435" s="59">
        <v>1.3</v>
      </c>
      <c r="G435" s="35">
        <v>6</v>
      </c>
      <c r="H435" s="59">
        <v>7.8</v>
      </c>
      <c r="I435" s="59">
        <v>8.3699999999999992</v>
      </c>
      <c r="J435" s="35">
        <v>56</v>
      </c>
      <c r="K435" s="35" t="s">
        <v>130</v>
      </c>
      <c r="L435" s="35" t="s">
        <v>45</v>
      </c>
      <c r="M435" s="36" t="s">
        <v>133</v>
      </c>
      <c r="N435" s="36"/>
      <c r="O435" s="35">
        <v>40</v>
      </c>
      <c r="P435" s="9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31" t="s">
        <v>728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hidden="1" customHeight="1" x14ac:dyDescent="0.25">
      <c r="A436" s="60" t="s">
        <v>729</v>
      </c>
      <c r="B436" s="60" t="s">
        <v>730</v>
      </c>
      <c r="C436" s="34">
        <v>4301051897</v>
      </c>
      <c r="D436" s="785">
        <v>4607091384260</v>
      </c>
      <c r="E436" s="785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130</v>
      </c>
      <c r="L436" s="35" t="s">
        <v>45</v>
      </c>
      <c r="M436" s="36" t="s">
        <v>133</v>
      </c>
      <c r="N436" s="36"/>
      <c r="O436" s="35">
        <v>40</v>
      </c>
      <c r="P436" s="920" t="s">
        <v>731</v>
      </c>
      <c r="Q436" s="787"/>
      <c r="R436" s="787"/>
      <c r="S436" s="787"/>
      <c r="T436" s="788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732</v>
      </c>
      <c r="AG436" s="75"/>
      <c r="AJ436" s="79" t="s">
        <v>45</v>
      </c>
      <c r="AK436" s="79">
        <v>0</v>
      </c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37.5" customHeight="1" x14ac:dyDescent="0.25">
      <c r="A437" s="60" t="s">
        <v>729</v>
      </c>
      <c r="B437" s="60" t="s">
        <v>733</v>
      </c>
      <c r="C437" s="34">
        <v>4301051636</v>
      </c>
      <c r="D437" s="785">
        <v>4607091384260</v>
      </c>
      <c r="E437" s="785"/>
      <c r="F437" s="59">
        <v>1.3</v>
      </c>
      <c r="G437" s="35">
        <v>6</v>
      </c>
      <c r="H437" s="59">
        <v>7.8</v>
      </c>
      <c r="I437" s="59">
        <v>8.3640000000000008</v>
      </c>
      <c r="J437" s="35">
        <v>56</v>
      </c>
      <c r="K437" s="35" t="s">
        <v>130</v>
      </c>
      <c r="L437" s="35" t="s">
        <v>45</v>
      </c>
      <c r="M437" s="36" t="s">
        <v>82</v>
      </c>
      <c r="N437" s="36"/>
      <c r="O437" s="35">
        <v>40</v>
      </c>
      <c r="P437" s="9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7" t="s">
        <v>45</v>
      </c>
      <c r="V437" s="37" t="s">
        <v>45</v>
      </c>
      <c r="W437" s="38" t="s">
        <v>0</v>
      </c>
      <c r="X437" s="56">
        <v>540</v>
      </c>
      <c r="Y437" s="53">
        <f>IFERROR(IF(X437="",0,CEILING((X437/$H437),1)*$H437),"")</f>
        <v>546</v>
      </c>
      <c r="Z437" s="39">
        <f>IFERROR(IF(Y437=0,"",ROUNDUP(Y437/H437,0)*0.02175),"")</f>
        <v>1.5225</v>
      </c>
      <c r="AA437" s="65" t="s">
        <v>45</v>
      </c>
      <c r="AB437" s="66" t="s">
        <v>45</v>
      </c>
      <c r="AC437" s="535" t="s">
        <v>734</v>
      </c>
      <c r="AG437" s="75"/>
      <c r="AJ437" s="79" t="s">
        <v>45</v>
      </c>
      <c r="AK437" s="79">
        <v>0</v>
      </c>
      <c r="BB437" s="536" t="s">
        <v>66</v>
      </c>
      <c r="BM437" s="75">
        <f>IFERROR(X437*I437/H437,"0")</f>
        <v>579.04615384615386</v>
      </c>
      <c r="BN437" s="75">
        <f>IFERROR(Y437*I437/H437,"0")</f>
        <v>585.48000000000013</v>
      </c>
      <c r="BO437" s="75">
        <f>IFERROR(1/J437*(X437/H437),"0")</f>
        <v>1.2362637362637361</v>
      </c>
      <c r="BP437" s="75">
        <f>IFERROR(1/J437*(Y437/H437),"0")</f>
        <v>1.25</v>
      </c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89" t="s">
        <v>40</v>
      </c>
      <c r="Q438" s="790"/>
      <c r="R438" s="790"/>
      <c r="S438" s="790"/>
      <c r="T438" s="790"/>
      <c r="U438" s="790"/>
      <c r="V438" s="791"/>
      <c r="W438" s="40" t="s">
        <v>39</v>
      </c>
      <c r="X438" s="41">
        <f>IFERROR(X433/H433,"0")+IFERROR(X434/H434,"0")+IFERROR(X435/H435,"0")+IFERROR(X436/H436,"0")+IFERROR(X437/H437,"0")</f>
        <v>269.23076923076923</v>
      </c>
      <c r="Y438" s="41">
        <f>IFERROR(Y433/H433,"0")+IFERROR(Y434/H434,"0")+IFERROR(Y435/H435,"0")+IFERROR(Y436/H436,"0")+IFERROR(Y437/H437,"0")</f>
        <v>270</v>
      </c>
      <c r="Z438" s="41">
        <f>IFERROR(IF(Z433="",0,Z433),"0")+IFERROR(IF(Z434="",0,Z434),"0")+IFERROR(IF(Z435="",0,Z435),"0")+IFERROR(IF(Z436="",0,Z436),"0")+IFERROR(IF(Z437="",0,Z437),"0")</f>
        <v>5.8724999999999996</v>
      </c>
      <c r="AA438" s="64"/>
      <c r="AB438" s="64"/>
      <c r="AC438" s="64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89" t="s">
        <v>40</v>
      </c>
      <c r="Q439" s="790"/>
      <c r="R439" s="790"/>
      <c r="S439" s="790"/>
      <c r="T439" s="790"/>
      <c r="U439" s="790"/>
      <c r="V439" s="791"/>
      <c r="W439" s="40" t="s">
        <v>0</v>
      </c>
      <c r="X439" s="41">
        <f>IFERROR(SUM(X433:X437),"0")</f>
        <v>2340</v>
      </c>
      <c r="Y439" s="41">
        <f>IFERROR(SUM(Y433:Y437),"0")</f>
        <v>2346</v>
      </c>
      <c r="Z439" s="40"/>
      <c r="AA439" s="64"/>
      <c r="AB439" s="64"/>
      <c r="AC439" s="64"/>
    </row>
    <row r="440" spans="1:68" ht="14.25" hidden="1" customHeight="1" x14ac:dyDescent="0.25">
      <c r="A440" s="784" t="s">
        <v>229</v>
      </c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84"/>
      <c r="P440" s="784"/>
      <c r="Q440" s="784"/>
      <c r="R440" s="784"/>
      <c r="S440" s="784"/>
      <c r="T440" s="784"/>
      <c r="U440" s="784"/>
      <c r="V440" s="784"/>
      <c r="W440" s="784"/>
      <c r="X440" s="784"/>
      <c r="Y440" s="784"/>
      <c r="Z440" s="784"/>
      <c r="AA440" s="63"/>
      <c r="AB440" s="63"/>
      <c r="AC440" s="63"/>
    </row>
    <row r="441" spans="1:68" ht="27" customHeight="1" x14ac:dyDescent="0.25">
      <c r="A441" s="60" t="s">
        <v>735</v>
      </c>
      <c r="B441" s="60" t="s">
        <v>736</v>
      </c>
      <c r="C441" s="34">
        <v>4301060314</v>
      </c>
      <c r="D441" s="785">
        <v>4607091384673</v>
      </c>
      <c r="E441" s="785"/>
      <c r="F441" s="59">
        <v>1.3</v>
      </c>
      <c r="G441" s="35">
        <v>6</v>
      </c>
      <c r="H441" s="59">
        <v>7.8</v>
      </c>
      <c r="I441" s="59">
        <v>8.3640000000000008</v>
      </c>
      <c r="J441" s="35">
        <v>56</v>
      </c>
      <c r="K441" s="35" t="s">
        <v>130</v>
      </c>
      <c r="L441" s="35" t="s">
        <v>45</v>
      </c>
      <c r="M441" s="36" t="s">
        <v>82</v>
      </c>
      <c r="N441" s="36"/>
      <c r="O441" s="35">
        <v>30</v>
      </c>
      <c r="P441" s="9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7" t="s">
        <v>45</v>
      </c>
      <c r="V441" s="37" t="s">
        <v>45</v>
      </c>
      <c r="W441" s="38" t="s">
        <v>0</v>
      </c>
      <c r="X441" s="56">
        <v>190</v>
      </c>
      <c r="Y441" s="53">
        <f>IFERROR(IF(X441="",0,CEILING((X441/$H441),1)*$H441),"")</f>
        <v>195</v>
      </c>
      <c r="Z441" s="39">
        <f>IFERROR(IF(Y441=0,"",ROUNDUP(Y441/H441,0)*0.02175),"")</f>
        <v>0.54374999999999996</v>
      </c>
      <c r="AA441" s="65" t="s">
        <v>45</v>
      </c>
      <c r="AB441" s="66" t="s">
        <v>45</v>
      </c>
      <c r="AC441" s="537" t="s">
        <v>737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203.73846153846156</v>
      </c>
      <c r="BN441" s="75">
        <f>IFERROR(Y441*I441/H441,"0")</f>
        <v>209.10000000000002</v>
      </c>
      <c r="BO441" s="75">
        <f>IFERROR(1/J441*(X441/H441),"0")</f>
        <v>0.43498168498168499</v>
      </c>
      <c r="BP441" s="75">
        <f>IFERROR(1/J441*(Y441/H441),"0")</f>
        <v>0.4464285714285714</v>
      </c>
    </row>
    <row r="442" spans="1:68" ht="37.5" hidden="1" customHeight="1" x14ac:dyDescent="0.25">
      <c r="A442" s="60" t="s">
        <v>735</v>
      </c>
      <c r="B442" s="60" t="s">
        <v>738</v>
      </c>
      <c r="C442" s="34">
        <v>4301060345</v>
      </c>
      <c r="D442" s="785">
        <v>4607091384673</v>
      </c>
      <c r="E442" s="785"/>
      <c r="F442" s="59">
        <v>1.3</v>
      </c>
      <c r="G442" s="35">
        <v>6</v>
      </c>
      <c r="H442" s="59">
        <v>7.8</v>
      </c>
      <c r="I442" s="59">
        <v>8.3640000000000008</v>
      </c>
      <c r="J442" s="35">
        <v>56</v>
      </c>
      <c r="K442" s="35" t="s">
        <v>130</v>
      </c>
      <c r="L442" s="35" t="s">
        <v>45</v>
      </c>
      <c r="M442" s="36" t="s">
        <v>82</v>
      </c>
      <c r="N442" s="36"/>
      <c r="O442" s="35">
        <v>30</v>
      </c>
      <c r="P442" s="9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739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735</v>
      </c>
      <c r="B443" s="60" t="s">
        <v>740</v>
      </c>
      <c r="C443" s="34">
        <v>4301060439</v>
      </c>
      <c r="D443" s="785">
        <v>4607091384673</v>
      </c>
      <c r="E443" s="785"/>
      <c r="F443" s="59">
        <v>1.5</v>
      </c>
      <c r="G443" s="35">
        <v>6</v>
      </c>
      <c r="H443" s="59">
        <v>9</v>
      </c>
      <c r="I443" s="59">
        <v>9.5640000000000001</v>
      </c>
      <c r="J443" s="35">
        <v>56</v>
      </c>
      <c r="K443" s="35" t="s">
        <v>130</v>
      </c>
      <c r="L443" s="35" t="s">
        <v>45</v>
      </c>
      <c r="M443" s="36" t="s">
        <v>133</v>
      </c>
      <c r="N443" s="36"/>
      <c r="O443" s="35">
        <v>30</v>
      </c>
      <c r="P443" s="924" t="s">
        <v>741</v>
      </c>
      <c r="Q443" s="787"/>
      <c r="R443" s="787"/>
      <c r="S443" s="787"/>
      <c r="T443" s="788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742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792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3"/>
      <c r="P444" s="789" t="s">
        <v>40</v>
      </c>
      <c r="Q444" s="790"/>
      <c r="R444" s="790"/>
      <c r="S444" s="790"/>
      <c r="T444" s="790"/>
      <c r="U444" s="790"/>
      <c r="V444" s="791"/>
      <c r="W444" s="40" t="s">
        <v>39</v>
      </c>
      <c r="X444" s="41">
        <f>IFERROR(X441/H441,"0")+IFERROR(X442/H442,"0")+IFERROR(X443/H443,"0")</f>
        <v>24.358974358974361</v>
      </c>
      <c r="Y444" s="41">
        <f>IFERROR(Y441/H441,"0")+IFERROR(Y442/H442,"0")+IFERROR(Y443/H443,"0")</f>
        <v>25</v>
      </c>
      <c r="Z444" s="41">
        <f>IFERROR(IF(Z441="",0,Z441),"0")+IFERROR(IF(Z442="",0,Z442),"0")+IFERROR(IF(Z443="",0,Z443),"0")</f>
        <v>0.54374999999999996</v>
      </c>
      <c r="AA444" s="64"/>
      <c r="AB444" s="64"/>
      <c r="AC444" s="64"/>
    </row>
    <row r="445" spans="1:68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3"/>
      <c r="P445" s="789" t="s">
        <v>40</v>
      </c>
      <c r="Q445" s="790"/>
      <c r="R445" s="790"/>
      <c r="S445" s="790"/>
      <c r="T445" s="790"/>
      <c r="U445" s="790"/>
      <c r="V445" s="791"/>
      <c r="W445" s="40" t="s">
        <v>0</v>
      </c>
      <c r="X445" s="41">
        <f>IFERROR(SUM(X441:X443),"0")</f>
        <v>190</v>
      </c>
      <c r="Y445" s="41">
        <f>IFERROR(SUM(Y441:Y443),"0")</f>
        <v>195</v>
      </c>
      <c r="Z445" s="40"/>
      <c r="AA445" s="64"/>
      <c r="AB445" s="64"/>
      <c r="AC445" s="64"/>
    </row>
    <row r="446" spans="1:68" ht="16.5" hidden="1" customHeight="1" x14ac:dyDescent="0.25">
      <c r="A446" s="807" t="s">
        <v>743</v>
      </c>
      <c r="B446" s="807"/>
      <c r="C446" s="807"/>
      <c r="D446" s="807"/>
      <c r="E446" s="807"/>
      <c r="F446" s="807"/>
      <c r="G446" s="807"/>
      <c r="H446" s="807"/>
      <c r="I446" s="807"/>
      <c r="J446" s="807"/>
      <c r="K446" s="807"/>
      <c r="L446" s="807"/>
      <c r="M446" s="807"/>
      <c r="N446" s="807"/>
      <c r="O446" s="807"/>
      <c r="P446" s="807"/>
      <c r="Q446" s="807"/>
      <c r="R446" s="807"/>
      <c r="S446" s="807"/>
      <c r="T446" s="807"/>
      <c r="U446" s="807"/>
      <c r="V446" s="807"/>
      <c r="W446" s="807"/>
      <c r="X446" s="807"/>
      <c r="Y446" s="807"/>
      <c r="Z446" s="807"/>
      <c r="AA446" s="62"/>
      <c r="AB446" s="62"/>
      <c r="AC446" s="62"/>
    </row>
    <row r="447" spans="1:68" ht="14.25" hidden="1" customHeight="1" x14ac:dyDescent="0.25">
      <c r="A447" s="784" t="s">
        <v>125</v>
      </c>
      <c r="B447" s="784"/>
      <c r="C447" s="784"/>
      <c r="D447" s="784"/>
      <c r="E447" s="784"/>
      <c r="F447" s="784"/>
      <c r="G447" s="784"/>
      <c r="H447" s="784"/>
      <c r="I447" s="784"/>
      <c r="J447" s="784"/>
      <c r="K447" s="784"/>
      <c r="L447" s="784"/>
      <c r="M447" s="784"/>
      <c r="N447" s="784"/>
      <c r="O447" s="784"/>
      <c r="P447" s="784"/>
      <c r="Q447" s="784"/>
      <c r="R447" s="784"/>
      <c r="S447" s="784"/>
      <c r="T447" s="784"/>
      <c r="U447" s="784"/>
      <c r="V447" s="784"/>
      <c r="W447" s="784"/>
      <c r="X447" s="784"/>
      <c r="Y447" s="784"/>
      <c r="Z447" s="784"/>
      <c r="AA447" s="63"/>
      <c r="AB447" s="63"/>
      <c r="AC447" s="63"/>
    </row>
    <row r="448" spans="1:68" ht="27" hidden="1" customHeight="1" x14ac:dyDescent="0.25">
      <c r="A448" s="60" t="s">
        <v>744</v>
      </c>
      <c r="B448" s="60" t="s">
        <v>745</v>
      </c>
      <c r="C448" s="34">
        <v>4301011483</v>
      </c>
      <c r="D448" s="785">
        <v>4680115881907</v>
      </c>
      <c r="E448" s="785"/>
      <c r="F448" s="59">
        <v>1.8</v>
      </c>
      <c r="G448" s="35">
        <v>6</v>
      </c>
      <c r="H448" s="59">
        <v>10.8</v>
      </c>
      <c r="I448" s="59">
        <v>11.28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ref="Y448:Y455" si="87">IFERROR(IF(X448="",0,CEILING((X448/$H448),1)*$H448),"")</f>
        <v>0</v>
      </c>
      <c r="Z448" s="39" t="str">
        <f t="shared" ref="Z448:Z454" si="88">IFERROR(IF(Y448=0,"",ROUNDUP(Y448/H448,0)*0.02175),"")</f>
        <v/>
      </c>
      <c r="AA448" s="65" t="s">
        <v>45</v>
      </c>
      <c r="AB448" s="66" t="s">
        <v>45</v>
      </c>
      <c r="AC448" s="543" t="s">
        <v>746</v>
      </c>
      <c r="AG448" s="75"/>
      <c r="AJ448" s="79" t="s">
        <v>45</v>
      </c>
      <c r="AK448" s="79">
        <v>0</v>
      </c>
      <c r="BB448" s="544" t="s">
        <v>66</v>
      </c>
      <c r="BM448" s="75">
        <f t="shared" ref="BM448:BM455" si="89">IFERROR(X448*I448/H448,"0")</f>
        <v>0</v>
      </c>
      <c r="BN448" s="75">
        <f t="shared" ref="BN448:BN455" si="90">IFERROR(Y448*I448/H448,"0")</f>
        <v>0</v>
      </c>
      <c r="BO448" s="75">
        <f t="shared" ref="BO448:BO455" si="91">IFERROR(1/J448*(X448/H448),"0")</f>
        <v>0</v>
      </c>
      <c r="BP448" s="75">
        <f t="shared" ref="BP448:BP455" si="92">IFERROR(1/J448*(Y448/H448),"0")</f>
        <v>0</v>
      </c>
    </row>
    <row r="449" spans="1:68" ht="27" hidden="1" customHeight="1" x14ac:dyDescent="0.25">
      <c r="A449" s="60" t="s">
        <v>744</v>
      </c>
      <c r="B449" s="60" t="s">
        <v>747</v>
      </c>
      <c r="C449" s="34">
        <v>4301011873</v>
      </c>
      <c r="D449" s="785">
        <v>4680115881907</v>
      </c>
      <c r="E449" s="785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912" t="s">
        <v>748</v>
      </c>
      <c r="Q449" s="787"/>
      <c r="R449" s="787"/>
      <c r="S449" s="787"/>
      <c r="T449" s="788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7"/>
        <v>0</v>
      </c>
      <c r="Z449" s="39" t="str">
        <f t="shared" si="88"/>
        <v/>
      </c>
      <c r="AA449" s="65" t="s">
        <v>45</v>
      </c>
      <c r="AB449" s="66" t="s">
        <v>45</v>
      </c>
      <c r="AC449" s="545" t="s">
        <v>749</v>
      </c>
      <c r="AG449" s="75"/>
      <c r="AJ449" s="79" t="s">
        <v>45</v>
      </c>
      <c r="AK449" s="79">
        <v>0</v>
      </c>
      <c r="BB449" s="546" t="s">
        <v>66</v>
      </c>
      <c r="BM449" s="75">
        <f t="shared" si="89"/>
        <v>0</v>
      </c>
      <c r="BN449" s="75">
        <f t="shared" si="90"/>
        <v>0</v>
      </c>
      <c r="BO449" s="75">
        <f t="shared" si="91"/>
        <v>0</v>
      </c>
      <c r="BP449" s="75">
        <f t="shared" si="92"/>
        <v>0</v>
      </c>
    </row>
    <row r="450" spans="1:68" ht="27" hidden="1" customHeight="1" x14ac:dyDescent="0.25">
      <c r="A450" s="60" t="s">
        <v>750</v>
      </c>
      <c r="B450" s="60" t="s">
        <v>751</v>
      </c>
      <c r="C450" s="34">
        <v>4301011655</v>
      </c>
      <c r="D450" s="785">
        <v>4680115883925</v>
      </c>
      <c r="E450" s="785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130</v>
      </c>
      <c r="L450" s="35" t="s">
        <v>45</v>
      </c>
      <c r="M450" s="36" t="s">
        <v>82</v>
      </c>
      <c r="N450" s="36"/>
      <c r="O450" s="35">
        <v>60</v>
      </c>
      <c r="P450" s="9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7"/>
        <v>0</v>
      </c>
      <c r="Z450" s="39" t="str">
        <f t="shared" si="88"/>
        <v/>
      </c>
      <c r="AA450" s="65" t="s">
        <v>45</v>
      </c>
      <c r="AB450" s="66" t="s">
        <v>45</v>
      </c>
      <c r="AC450" s="547" t="s">
        <v>746</v>
      </c>
      <c r="AG450" s="75"/>
      <c r="AJ450" s="79" t="s">
        <v>45</v>
      </c>
      <c r="AK450" s="79">
        <v>0</v>
      </c>
      <c r="BB450" s="548" t="s">
        <v>66</v>
      </c>
      <c r="BM450" s="75">
        <f t="shared" si="89"/>
        <v>0</v>
      </c>
      <c r="BN450" s="75">
        <f t="shared" si="90"/>
        <v>0</v>
      </c>
      <c r="BO450" s="75">
        <f t="shared" si="91"/>
        <v>0</v>
      </c>
      <c r="BP450" s="75">
        <f t="shared" si="92"/>
        <v>0</v>
      </c>
    </row>
    <row r="451" spans="1:68" ht="27" hidden="1" customHeight="1" x14ac:dyDescent="0.25">
      <c r="A451" s="60" t="s">
        <v>750</v>
      </c>
      <c r="B451" s="60" t="s">
        <v>752</v>
      </c>
      <c r="C451" s="34">
        <v>4301011872</v>
      </c>
      <c r="D451" s="785">
        <v>4680115883925</v>
      </c>
      <c r="E451" s="785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9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7"/>
        <v>0</v>
      </c>
      <c r="Z451" s="39" t="str">
        <f t="shared" si="88"/>
        <v/>
      </c>
      <c r="AA451" s="65" t="s">
        <v>45</v>
      </c>
      <c r="AB451" s="66" t="s">
        <v>45</v>
      </c>
      <c r="AC451" s="549" t="s">
        <v>749</v>
      </c>
      <c r="AG451" s="75"/>
      <c r="AJ451" s="79" t="s">
        <v>45</v>
      </c>
      <c r="AK451" s="79">
        <v>0</v>
      </c>
      <c r="BB451" s="550" t="s">
        <v>66</v>
      </c>
      <c r="BM451" s="75">
        <f t="shared" si="89"/>
        <v>0</v>
      </c>
      <c r="BN451" s="75">
        <f t="shared" si="90"/>
        <v>0</v>
      </c>
      <c r="BO451" s="75">
        <f t="shared" si="91"/>
        <v>0</v>
      </c>
      <c r="BP451" s="75">
        <f t="shared" si="92"/>
        <v>0</v>
      </c>
    </row>
    <row r="452" spans="1:68" ht="37.5" hidden="1" customHeight="1" x14ac:dyDescent="0.25">
      <c r="A452" s="60" t="s">
        <v>753</v>
      </c>
      <c r="B452" s="60" t="s">
        <v>754</v>
      </c>
      <c r="C452" s="34">
        <v>4301011312</v>
      </c>
      <c r="D452" s="785">
        <v>4607091384192</v>
      </c>
      <c r="E452" s="785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130</v>
      </c>
      <c r="L452" s="35" t="s">
        <v>45</v>
      </c>
      <c r="M452" s="36" t="s">
        <v>129</v>
      </c>
      <c r="N452" s="36"/>
      <c r="O452" s="35">
        <v>60</v>
      </c>
      <c r="P452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7"/>
        <v>0</v>
      </c>
      <c r="Z452" s="39" t="str">
        <f t="shared" si="88"/>
        <v/>
      </c>
      <c r="AA452" s="65" t="s">
        <v>45</v>
      </c>
      <c r="AB452" s="66" t="s">
        <v>45</v>
      </c>
      <c r="AC452" s="551" t="s">
        <v>755</v>
      </c>
      <c r="AG452" s="75"/>
      <c r="AJ452" s="79" t="s">
        <v>45</v>
      </c>
      <c r="AK452" s="79">
        <v>0</v>
      </c>
      <c r="BB452" s="552" t="s">
        <v>66</v>
      </c>
      <c r="BM452" s="75">
        <f t="shared" si="89"/>
        <v>0</v>
      </c>
      <c r="BN452" s="75">
        <f t="shared" si="90"/>
        <v>0</v>
      </c>
      <c r="BO452" s="75">
        <f t="shared" si="91"/>
        <v>0</v>
      </c>
      <c r="BP452" s="75">
        <f t="shared" si="92"/>
        <v>0</v>
      </c>
    </row>
    <row r="453" spans="1:68" ht="37.5" hidden="1" customHeight="1" x14ac:dyDescent="0.25">
      <c r="A453" s="60" t="s">
        <v>756</v>
      </c>
      <c r="B453" s="60" t="s">
        <v>757</v>
      </c>
      <c r="C453" s="34">
        <v>4301011874</v>
      </c>
      <c r="D453" s="785">
        <v>4680115884892</v>
      </c>
      <c r="E453" s="785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130</v>
      </c>
      <c r="L453" s="35" t="s">
        <v>45</v>
      </c>
      <c r="M453" s="36" t="s">
        <v>82</v>
      </c>
      <c r="N453" s="36"/>
      <c r="O453" s="35">
        <v>60</v>
      </c>
      <c r="P453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53" t="s">
        <v>758</v>
      </c>
      <c r="AG453" s="75"/>
      <c r="AJ453" s="79" t="s">
        <v>45</v>
      </c>
      <c r="AK453" s="79">
        <v>0</v>
      </c>
      <c r="BB453" s="554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hidden="1" customHeight="1" x14ac:dyDescent="0.25">
      <c r="A454" s="60" t="s">
        <v>759</v>
      </c>
      <c r="B454" s="60" t="s">
        <v>760</v>
      </c>
      <c r="C454" s="34">
        <v>4301011875</v>
      </c>
      <c r="D454" s="785">
        <v>4680115884885</v>
      </c>
      <c r="E454" s="785"/>
      <c r="F454" s="59">
        <v>0.8</v>
      </c>
      <c r="G454" s="35">
        <v>15</v>
      </c>
      <c r="H454" s="59">
        <v>12</v>
      </c>
      <c r="I454" s="59">
        <v>12.48</v>
      </c>
      <c r="J454" s="35">
        <v>56</v>
      </c>
      <c r="K454" s="35" t="s">
        <v>130</v>
      </c>
      <c r="L454" s="35" t="s">
        <v>45</v>
      </c>
      <c r="M454" s="36" t="s">
        <v>82</v>
      </c>
      <c r="N454" s="36"/>
      <c r="O454" s="35">
        <v>60</v>
      </c>
      <c r="P454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55" t="s">
        <v>758</v>
      </c>
      <c r="AG454" s="75"/>
      <c r="AJ454" s="79" t="s">
        <v>45</v>
      </c>
      <c r="AK454" s="79">
        <v>0</v>
      </c>
      <c r="BB454" s="556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37.5" hidden="1" customHeight="1" x14ac:dyDescent="0.25">
      <c r="A455" s="60" t="s">
        <v>761</v>
      </c>
      <c r="B455" s="60" t="s">
        <v>762</v>
      </c>
      <c r="C455" s="34">
        <v>4301011871</v>
      </c>
      <c r="D455" s="785">
        <v>4680115884908</v>
      </c>
      <c r="E455" s="785"/>
      <c r="F455" s="59">
        <v>0.4</v>
      </c>
      <c r="G455" s="35">
        <v>10</v>
      </c>
      <c r="H455" s="59">
        <v>4</v>
      </c>
      <c r="I455" s="59">
        <v>4.21</v>
      </c>
      <c r="J455" s="35">
        <v>132</v>
      </c>
      <c r="K455" s="35" t="s">
        <v>89</v>
      </c>
      <c r="L455" s="35" t="s">
        <v>45</v>
      </c>
      <c r="M455" s="36" t="s">
        <v>82</v>
      </c>
      <c r="N455" s="36"/>
      <c r="O455" s="35">
        <v>60</v>
      </c>
      <c r="P455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57" t="s">
        <v>758</v>
      </c>
      <c r="AG455" s="75"/>
      <c r="AJ455" s="79" t="s">
        <v>45</v>
      </c>
      <c r="AK455" s="79">
        <v>0</v>
      </c>
      <c r="BB455" s="558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idden="1" x14ac:dyDescent="0.2">
      <c r="A456" s="792"/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3"/>
      <c r="P456" s="789" t="s">
        <v>40</v>
      </c>
      <c r="Q456" s="790"/>
      <c r="R456" s="790"/>
      <c r="S456" s="790"/>
      <c r="T456" s="790"/>
      <c r="U456" s="790"/>
      <c r="V456" s="791"/>
      <c r="W456" s="40" t="s">
        <v>39</v>
      </c>
      <c r="X456" s="41">
        <f>IFERROR(X448/H448,"0")+IFERROR(X449/H449,"0")+IFERROR(X450/H450,"0")+IFERROR(X451/H451,"0")+IFERROR(X452/H452,"0")+IFERROR(X453/H453,"0")+IFERROR(X454/H454,"0")+IFERROR(X455/H455,"0")</f>
        <v>0</v>
      </c>
      <c r="Y456" s="41">
        <f>IFERROR(Y448/H448,"0")+IFERROR(Y449/H449,"0")+IFERROR(Y450/H450,"0")+IFERROR(Y451/H451,"0")+IFERROR(Y452/H452,"0")+IFERROR(Y453/H453,"0")+IFERROR(Y454/H454,"0")+IFERROR(Y455/H455,"0")</f>
        <v>0</v>
      </c>
      <c r="Z456" s="41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4"/>
      <c r="AB456" s="64"/>
      <c r="AC456" s="64"/>
    </row>
    <row r="457" spans="1:68" hidden="1" x14ac:dyDescent="0.2">
      <c r="A457" s="792"/>
      <c r="B457" s="792"/>
      <c r="C457" s="792"/>
      <c r="D457" s="792"/>
      <c r="E457" s="792"/>
      <c r="F457" s="792"/>
      <c r="G457" s="792"/>
      <c r="H457" s="792"/>
      <c r="I457" s="792"/>
      <c r="J457" s="792"/>
      <c r="K457" s="792"/>
      <c r="L457" s="792"/>
      <c r="M457" s="792"/>
      <c r="N457" s="792"/>
      <c r="O457" s="793"/>
      <c r="P457" s="789" t="s">
        <v>40</v>
      </c>
      <c r="Q457" s="790"/>
      <c r="R457" s="790"/>
      <c r="S457" s="790"/>
      <c r="T457" s="790"/>
      <c r="U457" s="790"/>
      <c r="V457" s="791"/>
      <c r="W457" s="40" t="s">
        <v>0</v>
      </c>
      <c r="X457" s="41">
        <f>IFERROR(SUM(X448:X455),"0")</f>
        <v>0</v>
      </c>
      <c r="Y457" s="41">
        <f>IFERROR(SUM(Y448:Y455),"0")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784" t="s">
        <v>78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63"/>
      <c r="AB458" s="63"/>
      <c r="AC458" s="63"/>
    </row>
    <row r="459" spans="1:68" ht="27" customHeight="1" x14ac:dyDescent="0.25">
      <c r="A459" s="60" t="s">
        <v>763</v>
      </c>
      <c r="B459" s="60" t="s">
        <v>764</v>
      </c>
      <c r="C459" s="34">
        <v>4301031303</v>
      </c>
      <c r="D459" s="785">
        <v>4607091384802</v>
      </c>
      <c r="E459" s="785"/>
      <c r="F459" s="59">
        <v>0.73</v>
      </c>
      <c r="G459" s="35">
        <v>6</v>
      </c>
      <c r="H459" s="59">
        <v>4.38</v>
      </c>
      <c r="I459" s="59">
        <v>4.6399999999999997</v>
      </c>
      <c r="J459" s="35">
        <v>156</v>
      </c>
      <c r="K459" s="35" t="s">
        <v>89</v>
      </c>
      <c r="L459" s="35" t="s">
        <v>45</v>
      </c>
      <c r="M459" s="36" t="s">
        <v>82</v>
      </c>
      <c r="N459" s="36"/>
      <c r="O459" s="35">
        <v>35</v>
      </c>
      <c r="P459" s="9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7" t="s">
        <v>45</v>
      </c>
      <c r="V459" s="37" t="s">
        <v>45</v>
      </c>
      <c r="W459" s="38" t="s">
        <v>0</v>
      </c>
      <c r="X459" s="56">
        <v>70</v>
      </c>
      <c r="Y459" s="53">
        <f>IFERROR(IF(X459="",0,CEILING((X459/$H459),1)*$H459),"")</f>
        <v>70.08</v>
      </c>
      <c r="Z459" s="39">
        <f>IFERROR(IF(Y459=0,"",ROUNDUP(Y459/H459,0)*0.00753),"")</f>
        <v>0.12048</v>
      </c>
      <c r="AA459" s="65" t="s">
        <v>45</v>
      </c>
      <c r="AB459" s="66" t="s">
        <v>45</v>
      </c>
      <c r="AC459" s="559" t="s">
        <v>765</v>
      </c>
      <c r="AG459" s="75"/>
      <c r="AJ459" s="79" t="s">
        <v>45</v>
      </c>
      <c r="AK459" s="79">
        <v>0</v>
      </c>
      <c r="BB459" s="560" t="s">
        <v>66</v>
      </c>
      <c r="BM459" s="75">
        <f>IFERROR(X459*I459/H459,"0")</f>
        <v>74.155251141552498</v>
      </c>
      <c r="BN459" s="75">
        <f>IFERROR(Y459*I459/H459,"0")</f>
        <v>74.239999999999995</v>
      </c>
      <c r="BO459" s="75">
        <f>IFERROR(1/J459*(X459/H459),"0")</f>
        <v>0.10244702025523944</v>
      </c>
      <c r="BP459" s="75">
        <f>IFERROR(1/J459*(Y459/H459),"0")</f>
        <v>0.10256410256410256</v>
      </c>
    </row>
    <row r="460" spans="1:68" ht="27" hidden="1" customHeight="1" x14ac:dyDescent="0.25">
      <c r="A460" s="60" t="s">
        <v>766</v>
      </c>
      <c r="B460" s="60" t="s">
        <v>767</v>
      </c>
      <c r="C460" s="34">
        <v>4301031304</v>
      </c>
      <c r="D460" s="785">
        <v>4607091384826</v>
      </c>
      <c r="E460" s="785"/>
      <c r="F460" s="59">
        <v>0.35</v>
      </c>
      <c r="G460" s="35">
        <v>8</v>
      </c>
      <c r="H460" s="59">
        <v>2.8</v>
      </c>
      <c r="I460" s="59">
        <v>2.98</v>
      </c>
      <c r="J460" s="35">
        <v>234</v>
      </c>
      <c r="K460" s="35" t="s">
        <v>83</v>
      </c>
      <c r="L460" s="35" t="s">
        <v>45</v>
      </c>
      <c r="M460" s="36" t="s">
        <v>82</v>
      </c>
      <c r="N460" s="36"/>
      <c r="O460" s="35">
        <v>35</v>
      </c>
      <c r="P460" s="9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IFERROR(IF(Y460=0,"",ROUNDUP(Y460/H460,0)*0.00502),"")</f>
        <v/>
      </c>
      <c r="AA460" s="65" t="s">
        <v>45</v>
      </c>
      <c r="AB460" s="66" t="s">
        <v>45</v>
      </c>
      <c r="AC460" s="561" t="s">
        <v>765</v>
      </c>
      <c r="AG460" s="75"/>
      <c r="AJ460" s="79" t="s">
        <v>45</v>
      </c>
      <c r="AK460" s="79">
        <v>0</v>
      </c>
      <c r="BB460" s="562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3"/>
      <c r="P461" s="789" t="s">
        <v>40</v>
      </c>
      <c r="Q461" s="790"/>
      <c r="R461" s="790"/>
      <c r="S461" s="790"/>
      <c r="T461" s="790"/>
      <c r="U461" s="790"/>
      <c r="V461" s="791"/>
      <c r="W461" s="40" t="s">
        <v>39</v>
      </c>
      <c r="X461" s="41">
        <f>IFERROR(X459/H459,"0")+IFERROR(X460/H460,"0")</f>
        <v>15.981735159817353</v>
      </c>
      <c r="Y461" s="41">
        <f>IFERROR(Y459/H459,"0")+IFERROR(Y460/H460,"0")</f>
        <v>16</v>
      </c>
      <c r="Z461" s="41">
        <f>IFERROR(IF(Z459="",0,Z459),"0")+IFERROR(IF(Z460="",0,Z460),"0")</f>
        <v>0.12048</v>
      </c>
      <c r="AA461" s="64"/>
      <c r="AB461" s="64"/>
      <c r="AC461" s="64"/>
    </row>
    <row r="462" spans="1:68" x14ac:dyDescent="0.2">
      <c r="A462" s="792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3"/>
      <c r="P462" s="789" t="s">
        <v>40</v>
      </c>
      <c r="Q462" s="790"/>
      <c r="R462" s="790"/>
      <c r="S462" s="790"/>
      <c r="T462" s="790"/>
      <c r="U462" s="790"/>
      <c r="V462" s="791"/>
      <c r="W462" s="40" t="s">
        <v>0</v>
      </c>
      <c r="X462" s="41">
        <f>IFERROR(SUM(X459:X460),"0")</f>
        <v>70</v>
      </c>
      <c r="Y462" s="41">
        <f>IFERROR(SUM(Y459:Y460),"0")</f>
        <v>70.08</v>
      </c>
      <c r="Z462" s="40"/>
      <c r="AA462" s="64"/>
      <c r="AB462" s="64"/>
      <c r="AC462" s="64"/>
    </row>
    <row r="463" spans="1:68" ht="14.25" hidden="1" customHeight="1" x14ac:dyDescent="0.25">
      <c r="A463" s="784" t="s">
        <v>84</v>
      </c>
      <c r="B463" s="784"/>
      <c r="C463" s="784"/>
      <c r="D463" s="784"/>
      <c r="E463" s="784"/>
      <c r="F463" s="784"/>
      <c r="G463" s="784"/>
      <c r="H463" s="784"/>
      <c r="I463" s="784"/>
      <c r="J463" s="784"/>
      <c r="K463" s="784"/>
      <c r="L463" s="784"/>
      <c r="M463" s="784"/>
      <c r="N463" s="784"/>
      <c r="O463" s="784"/>
      <c r="P463" s="784"/>
      <c r="Q463" s="784"/>
      <c r="R463" s="784"/>
      <c r="S463" s="784"/>
      <c r="T463" s="784"/>
      <c r="U463" s="784"/>
      <c r="V463" s="784"/>
      <c r="W463" s="784"/>
      <c r="X463" s="784"/>
      <c r="Y463" s="784"/>
      <c r="Z463" s="784"/>
      <c r="AA463" s="63"/>
      <c r="AB463" s="63"/>
      <c r="AC463" s="63"/>
    </row>
    <row r="464" spans="1:68" ht="27" customHeight="1" x14ac:dyDescent="0.25">
      <c r="A464" s="60" t="s">
        <v>768</v>
      </c>
      <c r="B464" s="60" t="s">
        <v>769</v>
      </c>
      <c r="C464" s="34">
        <v>4301051899</v>
      </c>
      <c r="D464" s="785">
        <v>4607091384246</v>
      </c>
      <c r="E464" s="785"/>
      <c r="F464" s="59">
        <v>1.5</v>
      </c>
      <c r="G464" s="35">
        <v>6</v>
      </c>
      <c r="H464" s="59">
        <v>9</v>
      </c>
      <c r="I464" s="59">
        <v>9.5640000000000001</v>
      </c>
      <c r="J464" s="35">
        <v>56</v>
      </c>
      <c r="K464" s="35" t="s">
        <v>130</v>
      </c>
      <c r="L464" s="35" t="s">
        <v>45</v>
      </c>
      <c r="M464" s="36" t="s">
        <v>133</v>
      </c>
      <c r="N464" s="36"/>
      <c r="O464" s="35">
        <v>40</v>
      </c>
      <c r="P464" s="908" t="s">
        <v>770</v>
      </c>
      <c r="Q464" s="787"/>
      <c r="R464" s="787"/>
      <c r="S464" s="787"/>
      <c r="T464" s="788"/>
      <c r="U464" s="37" t="s">
        <v>45</v>
      </c>
      <c r="V464" s="37" t="s">
        <v>45</v>
      </c>
      <c r="W464" s="38" t="s">
        <v>0</v>
      </c>
      <c r="X464" s="56">
        <v>100</v>
      </c>
      <c r="Y464" s="53">
        <f t="shared" ref="Y464:Y470" si="93">IFERROR(IF(X464="",0,CEILING((X464/$H464),1)*$H464),"")</f>
        <v>108</v>
      </c>
      <c r="Z464" s="39">
        <f>IFERROR(IF(Y464=0,"",ROUNDUP(Y464/H464,0)*0.02175),"")</f>
        <v>0.26100000000000001</v>
      </c>
      <c r="AA464" s="65" t="s">
        <v>45</v>
      </c>
      <c r="AB464" s="66" t="s">
        <v>45</v>
      </c>
      <c r="AC464" s="563" t="s">
        <v>771</v>
      </c>
      <c r="AG464" s="75"/>
      <c r="AJ464" s="79" t="s">
        <v>45</v>
      </c>
      <c r="AK464" s="79">
        <v>0</v>
      </c>
      <c r="BB464" s="564" t="s">
        <v>66</v>
      </c>
      <c r="BM464" s="75">
        <f t="shared" ref="BM464:BM470" si="94">IFERROR(X464*I464/H464,"0")</f>
        <v>106.26666666666667</v>
      </c>
      <c r="BN464" s="75">
        <f t="shared" ref="BN464:BN470" si="95">IFERROR(Y464*I464/H464,"0")</f>
        <v>114.768</v>
      </c>
      <c r="BO464" s="75">
        <f t="shared" ref="BO464:BO470" si="96">IFERROR(1/J464*(X464/H464),"0")</f>
        <v>0.1984126984126984</v>
      </c>
      <c r="BP464" s="75">
        <f t="shared" ref="BP464:BP470" si="97">IFERROR(1/J464*(Y464/H464),"0")</f>
        <v>0.21428571428571427</v>
      </c>
    </row>
    <row r="465" spans="1:68" ht="37.5" hidden="1" customHeight="1" x14ac:dyDescent="0.25">
      <c r="A465" s="60" t="s">
        <v>768</v>
      </c>
      <c r="B465" s="60" t="s">
        <v>772</v>
      </c>
      <c r="C465" s="34">
        <v>4301051635</v>
      </c>
      <c r="D465" s="785">
        <v>4607091384246</v>
      </c>
      <c r="E465" s="785"/>
      <c r="F465" s="59">
        <v>1.3</v>
      </c>
      <c r="G465" s="35">
        <v>6</v>
      </c>
      <c r="H465" s="59">
        <v>7.8</v>
      </c>
      <c r="I465" s="59">
        <v>8.3640000000000008</v>
      </c>
      <c r="J465" s="35">
        <v>56</v>
      </c>
      <c r="K465" s="35" t="s">
        <v>130</v>
      </c>
      <c r="L465" s="35" t="s">
        <v>45</v>
      </c>
      <c r="M465" s="36" t="s">
        <v>82</v>
      </c>
      <c r="N465" s="36"/>
      <c r="O465" s="35">
        <v>40</v>
      </c>
      <c r="P465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3"/>
        <v>0</v>
      </c>
      <c r="Z465" s="39" t="str">
        <f>IFERROR(IF(Y465=0,"",ROUNDUP(Y465/H465,0)*0.02175),"")</f>
        <v/>
      </c>
      <c r="AA465" s="65" t="s">
        <v>45</v>
      </c>
      <c r="AB465" s="66" t="s">
        <v>45</v>
      </c>
      <c r="AC465" s="565" t="s">
        <v>773</v>
      </c>
      <c r="AG465" s="75"/>
      <c r="AJ465" s="79" t="s">
        <v>45</v>
      </c>
      <c r="AK465" s="79">
        <v>0</v>
      </c>
      <c r="BB465" s="566" t="s">
        <v>66</v>
      </c>
      <c r="BM465" s="75">
        <f t="shared" si="94"/>
        <v>0</v>
      </c>
      <c r="BN465" s="75">
        <f t="shared" si="95"/>
        <v>0</v>
      </c>
      <c r="BO465" s="75">
        <f t="shared" si="96"/>
        <v>0</v>
      </c>
      <c r="BP465" s="75">
        <f t="shared" si="97"/>
        <v>0</v>
      </c>
    </row>
    <row r="466" spans="1:68" ht="27" hidden="1" customHeight="1" x14ac:dyDescent="0.25">
      <c r="A466" s="60" t="s">
        <v>774</v>
      </c>
      <c r="B466" s="60" t="s">
        <v>775</v>
      </c>
      <c r="C466" s="34">
        <v>4301051445</v>
      </c>
      <c r="D466" s="785">
        <v>4680115881976</v>
      </c>
      <c r="E466" s="785"/>
      <c r="F466" s="59">
        <v>1.3</v>
      </c>
      <c r="G466" s="35">
        <v>6</v>
      </c>
      <c r="H466" s="59">
        <v>7.8</v>
      </c>
      <c r="I466" s="59">
        <v>8.2799999999999994</v>
      </c>
      <c r="J466" s="35">
        <v>56</v>
      </c>
      <c r="K466" s="35" t="s">
        <v>130</v>
      </c>
      <c r="L466" s="35" t="s">
        <v>45</v>
      </c>
      <c r="M466" s="36" t="s">
        <v>82</v>
      </c>
      <c r="N466" s="36"/>
      <c r="O466" s="35">
        <v>40</v>
      </c>
      <c r="P466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3"/>
        <v>0</v>
      </c>
      <c r="Z466" s="39" t="str">
        <f>IFERROR(IF(Y466=0,"",ROUNDUP(Y466/H466,0)*0.02175),"")</f>
        <v/>
      </c>
      <c r="AA466" s="65" t="s">
        <v>45</v>
      </c>
      <c r="AB466" s="66" t="s">
        <v>45</v>
      </c>
      <c r="AC466" s="567" t="s">
        <v>776</v>
      </c>
      <c r="AG466" s="75"/>
      <c r="AJ466" s="79" t="s">
        <v>45</v>
      </c>
      <c r="AK466" s="79">
        <v>0</v>
      </c>
      <c r="BB466" s="568" t="s">
        <v>66</v>
      </c>
      <c r="BM466" s="75">
        <f t="shared" si="94"/>
        <v>0</v>
      </c>
      <c r="BN466" s="75">
        <f t="shared" si="95"/>
        <v>0</v>
      </c>
      <c r="BO466" s="75">
        <f t="shared" si="96"/>
        <v>0</v>
      </c>
      <c r="BP466" s="75">
        <f t="shared" si="97"/>
        <v>0</v>
      </c>
    </row>
    <row r="467" spans="1:68" ht="27" hidden="1" customHeight="1" x14ac:dyDescent="0.25">
      <c r="A467" s="60" t="s">
        <v>774</v>
      </c>
      <c r="B467" s="60" t="s">
        <v>777</v>
      </c>
      <c r="C467" s="34">
        <v>4301051901</v>
      </c>
      <c r="D467" s="785">
        <v>4680115881976</v>
      </c>
      <c r="E467" s="785"/>
      <c r="F467" s="59">
        <v>1.5</v>
      </c>
      <c r="G467" s="35">
        <v>6</v>
      </c>
      <c r="H467" s="59">
        <v>9</v>
      </c>
      <c r="I467" s="59">
        <v>9.48</v>
      </c>
      <c r="J467" s="35">
        <v>56</v>
      </c>
      <c r="K467" s="35" t="s">
        <v>130</v>
      </c>
      <c r="L467" s="35" t="s">
        <v>45</v>
      </c>
      <c r="M467" s="36" t="s">
        <v>133</v>
      </c>
      <c r="N467" s="36"/>
      <c r="O467" s="35">
        <v>40</v>
      </c>
      <c r="P467" s="900" t="s">
        <v>778</v>
      </c>
      <c r="Q467" s="787"/>
      <c r="R467" s="787"/>
      <c r="S467" s="787"/>
      <c r="T467" s="788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3"/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9" t="s">
        <v>779</v>
      </c>
      <c r="AG467" s="75"/>
      <c r="AJ467" s="79" t="s">
        <v>45</v>
      </c>
      <c r="AK467" s="79">
        <v>0</v>
      </c>
      <c r="BB467" s="570" t="s">
        <v>66</v>
      </c>
      <c r="BM467" s="75">
        <f t="shared" si="94"/>
        <v>0</v>
      </c>
      <c r="BN467" s="75">
        <f t="shared" si="95"/>
        <v>0</v>
      </c>
      <c r="BO467" s="75">
        <f t="shared" si="96"/>
        <v>0</v>
      </c>
      <c r="BP467" s="75">
        <f t="shared" si="97"/>
        <v>0</v>
      </c>
    </row>
    <row r="468" spans="1:68" ht="27" hidden="1" customHeight="1" x14ac:dyDescent="0.25">
      <c r="A468" s="60" t="s">
        <v>780</v>
      </c>
      <c r="B468" s="60" t="s">
        <v>781</v>
      </c>
      <c r="C468" s="34">
        <v>4301051297</v>
      </c>
      <c r="D468" s="785">
        <v>4607091384253</v>
      </c>
      <c r="E468" s="785"/>
      <c r="F468" s="59">
        <v>0.4</v>
      </c>
      <c r="G468" s="35">
        <v>6</v>
      </c>
      <c r="H468" s="59">
        <v>2.4</v>
      </c>
      <c r="I468" s="59">
        <v>2.6840000000000002</v>
      </c>
      <c r="J468" s="35">
        <v>156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3"/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1" t="s">
        <v>782</v>
      </c>
      <c r="AG468" s="75"/>
      <c r="AJ468" s="79" t="s">
        <v>45</v>
      </c>
      <c r="AK468" s="79">
        <v>0</v>
      </c>
      <c r="BB468" s="572" t="s">
        <v>66</v>
      </c>
      <c r="BM468" s="75">
        <f t="shared" si="94"/>
        <v>0</v>
      </c>
      <c r="BN468" s="75">
        <f t="shared" si="95"/>
        <v>0</v>
      </c>
      <c r="BO468" s="75">
        <f t="shared" si="96"/>
        <v>0</v>
      </c>
      <c r="BP468" s="75">
        <f t="shared" si="97"/>
        <v>0</v>
      </c>
    </row>
    <row r="469" spans="1:68" ht="37.5" hidden="1" customHeight="1" x14ac:dyDescent="0.25">
      <c r="A469" s="60" t="s">
        <v>780</v>
      </c>
      <c r="B469" s="60" t="s">
        <v>783</v>
      </c>
      <c r="C469" s="34">
        <v>4301051634</v>
      </c>
      <c r="D469" s="785">
        <v>4607091384253</v>
      </c>
      <c r="E469" s="785"/>
      <c r="F469" s="59">
        <v>0.4</v>
      </c>
      <c r="G469" s="35">
        <v>6</v>
      </c>
      <c r="H469" s="59">
        <v>2.4</v>
      </c>
      <c r="I469" s="59">
        <v>2.6840000000000002</v>
      </c>
      <c r="J469" s="35">
        <v>156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3" t="s">
        <v>773</v>
      </c>
      <c r="AG469" s="75"/>
      <c r="AJ469" s="79" t="s">
        <v>45</v>
      </c>
      <c r="AK469" s="79">
        <v>0</v>
      </c>
      <c r="BB469" s="574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hidden="1" customHeight="1" x14ac:dyDescent="0.25">
      <c r="A470" s="60" t="s">
        <v>784</v>
      </c>
      <c r="B470" s="60" t="s">
        <v>785</v>
      </c>
      <c r="C470" s="34">
        <v>4301051444</v>
      </c>
      <c r="D470" s="785">
        <v>4680115881969</v>
      </c>
      <c r="E470" s="785"/>
      <c r="F470" s="59">
        <v>0.4</v>
      </c>
      <c r="G470" s="35">
        <v>6</v>
      </c>
      <c r="H470" s="59">
        <v>2.4</v>
      </c>
      <c r="I470" s="59">
        <v>2.6</v>
      </c>
      <c r="J470" s="35">
        <v>156</v>
      </c>
      <c r="K470" s="35" t="s">
        <v>89</v>
      </c>
      <c r="L470" s="35" t="s">
        <v>45</v>
      </c>
      <c r="M470" s="36" t="s">
        <v>82</v>
      </c>
      <c r="N470" s="36"/>
      <c r="O470" s="35">
        <v>40</v>
      </c>
      <c r="P470" s="9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75" t="s">
        <v>776</v>
      </c>
      <c r="AG470" s="75"/>
      <c r="AJ470" s="79" t="s">
        <v>45</v>
      </c>
      <c r="AK470" s="79">
        <v>0</v>
      </c>
      <c r="BB470" s="576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89" t="s">
        <v>40</v>
      </c>
      <c r="Q471" s="790"/>
      <c r="R471" s="790"/>
      <c r="S471" s="790"/>
      <c r="T471" s="790"/>
      <c r="U471" s="790"/>
      <c r="V471" s="791"/>
      <c r="W471" s="40" t="s">
        <v>39</v>
      </c>
      <c r="X471" s="41">
        <f>IFERROR(X464/H464,"0")+IFERROR(X465/H465,"0")+IFERROR(X466/H466,"0")+IFERROR(X467/H467,"0")+IFERROR(X468/H468,"0")+IFERROR(X469/H469,"0")+IFERROR(X470/H470,"0")</f>
        <v>11.111111111111111</v>
      </c>
      <c r="Y471" s="41">
        <f>IFERROR(Y464/H464,"0")+IFERROR(Y465/H465,"0")+IFERROR(Y466/H466,"0")+IFERROR(Y467/H467,"0")+IFERROR(Y468/H468,"0")+IFERROR(Y469/H469,"0")+IFERROR(Y470/H470,"0")</f>
        <v>12</v>
      </c>
      <c r="Z471" s="41">
        <f>IFERROR(IF(Z464="",0,Z464),"0")+IFERROR(IF(Z465="",0,Z465),"0")+IFERROR(IF(Z466="",0,Z466),"0")+IFERROR(IF(Z467="",0,Z467),"0")+IFERROR(IF(Z468="",0,Z468),"0")+IFERROR(IF(Z469="",0,Z469),"0")+IFERROR(IF(Z470="",0,Z470),"0")</f>
        <v>0.26100000000000001</v>
      </c>
      <c r="AA471" s="64"/>
      <c r="AB471" s="64"/>
      <c r="AC471" s="64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89" t="s">
        <v>40</v>
      </c>
      <c r="Q472" s="790"/>
      <c r="R472" s="790"/>
      <c r="S472" s="790"/>
      <c r="T472" s="790"/>
      <c r="U472" s="790"/>
      <c r="V472" s="791"/>
      <c r="W472" s="40" t="s">
        <v>0</v>
      </c>
      <c r="X472" s="41">
        <f>IFERROR(SUM(X464:X470),"0")</f>
        <v>100</v>
      </c>
      <c r="Y472" s="41">
        <f>IFERROR(SUM(Y464:Y470),"0")</f>
        <v>108</v>
      </c>
      <c r="Z472" s="40"/>
      <c r="AA472" s="64"/>
      <c r="AB472" s="64"/>
      <c r="AC472" s="64"/>
    </row>
    <row r="473" spans="1:68" ht="14.25" hidden="1" customHeight="1" x14ac:dyDescent="0.25">
      <c r="A473" s="784" t="s">
        <v>229</v>
      </c>
      <c r="B473" s="784"/>
      <c r="C473" s="784"/>
      <c r="D473" s="784"/>
      <c r="E473" s="784"/>
      <c r="F473" s="784"/>
      <c r="G473" s="784"/>
      <c r="H473" s="784"/>
      <c r="I473" s="784"/>
      <c r="J473" s="784"/>
      <c r="K473" s="784"/>
      <c r="L473" s="784"/>
      <c r="M473" s="784"/>
      <c r="N473" s="784"/>
      <c r="O473" s="784"/>
      <c r="P473" s="784"/>
      <c r="Q473" s="784"/>
      <c r="R473" s="784"/>
      <c r="S473" s="784"/>
      <c r="T473" s="784"/>
      <c r="U473" s="784"/>
      <c r="V473" s="784"/>
      <c r="W473" s="784"/>
      <c r="X473" s="784"/>
      <c r="Y473" s="784"/>
      <c r="Z473" s="784"/>
      <c r="AA473" s="63"/>
      <c r="AB473" s="63"/>
      <c r="AC473" s="63"/>
    </row>
    <row r="474" spans="1:68" ht="27" hidden="1" customHeight="1" x14ac:dyDescent="0.25">
      <c r="A474" s="60" t="s">
        <v>786</v>
      </c>
      <c r="B474" s="60" t="s">
        <v>787</v>
      </c>
      <c r="C474" s="34">
        <v>4301060441</v>
      </c>
      <c r="D474" s="785">
        <v>4607091389357</v>
      </c>
      <c r="E474" s="785"/>
      <c r="F474" s="59">
        <v>1.5</v>
      </c>
      <c r="G474" s="35">
        <v>6</v>
      </c>
      <c r="H474" s="59">
        <v>9</v>
      </c>
      <c r="I474" s="59">
        <v>9.48</v>
      </c>
      <c r="J474" s="35">
        <v>56</v>
      </c>
      <c r="K474" s="35" t="s">
        <v>130</v>
      </c>
      <c r="L474" s="35" t="s">
        <v>45</v>
      </c>
      <c r="M474" s="36" t="s">
        <v>133</v>
      </c>
      <c r="N474" s="36"/>
      <c r="O474" s="35">
        <v>40</v>
      </c>
      <c r="P474" s="904" t="s">
        <v>788</v>
      </c>
      <c r="Q474" s="787"/>
      <c r="R474" s="787"/>
      <c r="S474" s="787"/>
      <c r="T474" s="788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IFERROR(IF(Y474=0,"",ROUNDUP(Y474/H474,0)*0.02175),"")</f>
        <v/>
      </c>
      <c r="AA474" s="65" t="s">
        <v>45</v>
      </c>
      <c r="AB474" s="66" t="s">
        <v>45</v>
      </c>
      <c r="AC474" s="577" t="s">
        <v>789</v>
      </c>
      <c r="AG474" s="75"/>
      <c r="AJ474" s="79" t="s">
        <v>45</v>
      </c>
      <c r="AK474" s="79">
        <v>0</v>
      </c>
      <c r="BB474" s="578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786</v>
      </c>
      <c r="B475" s="60" t="s">
        <v>790</v>
      </c>
      <c r="C475" s="34">
        <v>4301060377</v>
      </c>
      <c r="D475" s="785">
        <v>4607091389357</v>
      </c>
      <c r="E475" s="785"/>
      <c r="F475" s="59">
        <v>1.3</v>
      </c>
      <c r="G475" s="35">
        <v>6</v>
      </c>
      <c r="H475" s="59">
        <v>7.8</v>
      </c>
      <c r="I475" s="59">
        <v>8.2799999999999994</v>
      </c>
      <c r="J475" s="35">
        <v>56</v>
      </c>
      <c r="K475" s="35" t="s">
        <v>130</v>
      </c>
      <c r="L475" s="35" t="s">
        <v>45</v>
      </c>
      <c r="M475" s="36" t="s">
        <v>82</v>
      </c>
      <c r="N475" s="36"/>
      <c r="O475" s="35">
        <v>40</v>
      </c>
      <c r="P475" s="9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IFERROR(IF(Y475=0,"",ROUNDUP(Y475/H475,0)*0.02175),"")</f>
        <v/>
      </c>
      <c r="AA475" s="65" t="s">
        <v>45</v>
      </c>
      <c r="AB475" s="66" t="s">
        <v>45</v>
      </c>
      <c r="AC475" s="579" t="s">
        <v>791</v>
      </c>
      <c r="AG475" s="75"/>
      <c r="AJ475" s="79" t="s">
        <v>45</v>
      </c>
      <c r="AK475" s="79">
        <v>0</v>
      </c>
      <c r="BB475" s="580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idden="1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9" t="s">
        <v>40</v>
      </c>
      <c r="Q476" s="790"/>
      <c r="R476" s="790"/>
      <c r="S476" s="790"/>
      <c r="T476" s="790"/>
      <c r="U476" s="790"/>
      <c r="V476" s="791"/>
      <c r="W476" s="40" t="s">
        <v>39</v>
      </c>
      <c r="X476" s="41">
        <f>IFERROR(X474/H474,"0")+IFERROR(X475/H475,"0")</f>
        <v>0</v>
      </c>
      <c r="Y476" s="41">
        <f>IFERROR(Y474/H474,"0")+IFERROR(Y475/H475,"0")</f>
        <v>0</v>
      </c>
      <c r="Z476" s="41">
        <f>IFERROR(IF(Z474="",0,Z474),"0")+IFERROR(IF(Z475="",0,Z475),"0")</f>
        <v>0</v>
      </c>
      <c r="AA476" s="64"/>
      <c r="AB476" s="64"/>
      <c r="AC476" s="64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89" t="s">
        <v>40</v>
      </c>
      <c r="Q477" s="790"/>
      <c r="R477" s="790"/>
      <c r="S477" s="790"/>
      <c r="T477" s="790"/>
      <c r="U477" s="790"/>
      <c r="V477" s="791"/>
      <c r="W477" s="40" t="s">
        <v>0</v>
      </c>
      <c r="X477" s="41">
        <f>IFERROR(SUM(X474:X475),"0")</f>
        <v>0</v>
      </c>
      <c r="Y477" s="41">
        <f>IFERROR(SUM(Y474:Y475),"0")</f>
        <v>0</v>
      </c>
      <c r="Z477" s="40"/>
      <c r="AA477" s="64"/>
      <c r="AB477" s="64"/>
      <c r="AC477" s="64"/>
    </row>
    <row r="478" spans="1:68" ht="27.75" hidden="1" customHeight="1" x14ac:dyDescent="0.2">
      <c r="A478" s="830" t="s">
        <v>792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52"/>
      <c r="AB478" s="52"/>
      <c r="AC478" s="52"/>
    </row>
    <row r="479" spans="1:68" ht="16.5" hidden="1" customHeight="1" x14ac:dyDescent="0.25">
      <c r="A479" s="807" t="s">
        <v>793</v>
      </c>
      <c r="B479" s="807"/>
      <c r="C479" s="807"/>
      <c r="D479" s="807"/>
      <c r="E479" s="807"/>
      <c r="F479" s="807"/>
      <c r="G479" s="807"/>
      <c r="H479" s="807"/>
      <c r="I479" s="807"/>
      <c r="J479" s="807"/>
      <c r="K479" s="807"/>
      <c r="L479" s="807"/>
      <c r="M479" s="807"/>
      <c r="N479" s="807"/>
      <c r="O479" s="807"/>
      <c r="P479" s="807"/>
      <c r="Q479" s="807"/>
      <c r="R479" s="807"/>
      <c r="S479" s="807"/>
      <c r="T479" s="807"/>
      <c r="U479" s="807"/>
      <c r="V479" s="807"/>
      <c r="W479" s="807"/>
      <c r="X479" s="807"/>
      <c r="Y479" s="807"/>
      <c r="Z479" s="807"/>
      <c r="AA479" s="62"/>
      <c r="AB479" s="62"/>
      <c r="AC479" s="62"/>
    </row>
    <row r="480" spans="1:68" ht="14.25" hidden="1" customHeight="1" x14ac:dyDescent="0.25">
      <c r="A480" s="784" t="s">
        <v>125</v>
      </c>
      <c r="B480" s="784"/>
      <c r="C480" s="784"/>
      <c r="D480" s="784"/>
      <c r="E480" s="784"/>
      <c r="F480" s="784"/>
      <c r="G480" s="784"/>
      <c r="H480" s="784"/>
      <c r="I480" s="784"/>
      <c r="J480" s="784"/>
      <c r="K480" s="784"/>
      <c r="L480" s="784"/>
      <c r="M480" s="784"/>
      <c r="N480" s="784"/>
      <c r="O480" s="784"/>
      <c r="P480" s="784"/>
      <c r="Q480" s="784"/>
      <c r="R480" s="784"/>
      <c r="S480" s="784"/>
      <c r="T480" s="784"/>
      <c r="U480" s="784"/>
      <c r="V480" s="784"/>
      <c r="W480" s="784"/>
      <c r="X480" s="784"/>
      <c r="Y480" s="784"/>
      <c r="Z480" s="784"/>
      <c r="AA480" s="63"/>
      <c r="AB480" s="63"/>
      <c r="AC480" s="63"/>
    </row>
    <row r="481" spans="1:68" ht="27" hidden="1" customHeight="1" x14ac:dyDescent="0.25">
      <c r="A481" s="60" t="s">
        <v>794</v>
      </c>
      <c r="B481" s="60" t="s">
        <v>795</v>
      </c>
      <c r="C481" s="34">
        <v>4301011428</v>
      </c>
      <c r="D481" s="785">
        <v>4607091389708</v>
      </c>
      <c r="E481" s="785"/>
      <c r="F481" s="59">
        <v>0.45</v>
      </c>
      <c r="G481" s="35">
        <v>6</v>
      </c>
      <c r="H481" s="59">
        <v>2.7</v>
      </c>
      <c r="I481" s="59">
        <v>2.9</v>
      </c>
      <c r="J481" s="35">
        <v>156</v>
      </c>
      <c r="K481" s="35" t="s">
        <v>89</v>
      </c>
      <c r="L481" s="35" t="s">
        <v>45</v>
      </c>
      <c r="M481" s="36" t="s">
        <v>129</v>
      </c>
      <c r="N481" s="36"/>
      <c r="O481" s="35">
        <v>50</v>
      </c>
      <c r="P481" s="8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796</v>
      </c>
      <c r="AG481" s="75"/>
      <c r="AJ481" s="79" t="s">
        <v>45</v>
      </c>
      <c r="AK481" s="79">
        <v>0</v>
      </c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idden="1" x14ac:dyDescent="0.2">
      <c r="A482" s="792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793"/>
      <c r="P482" s="789" t="s">
        <v>40</v>
      </c>
      <c r="Q482" s="790"/>
      <c r="R482" s="790"/>
      <c r="S482" s="790"/>
      <c r="T482" s="790"/>
      <c r="U482" s="790"/>
      <c r="V482" s="791"/>
      <c r="W482" s="40" t="s">
        <v>39</v>
      </c>
      <c r="X482" s="41">
        <f>IFERROR(X481/H481,"0")</f>
        <v>0</v>
      </c>
      <c r="Y482" s="41">
        <f>IFERROR(Y481/H481,"0")</f>
        <v>0</v>
      </c>
      <c r="Z482" s="41">
        <f>IFERROR(IF(Z481="",0,Z481),"0")</f>
        <v>0</v>
      </c>
      <c r="AA482" s="64"/>
      <c r="AB482" s="64"/>
      <c r="AC482" s="64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793"/>
      <c r="P483" s="789" t="s">
        <v>40</v>
      </c>
      <c r="Q483" s="790"/>
      <c r="R483" s="790"/>
      <c r="S483" s="790"/>
      <c r="T483" s="790"/>
      <c r="U483" s="790"/>
      <c r="V483" s="791"/>
      <c r="W483" s="40" t="s">
        <v>0</v>
      </c>
      <c r="X483" s="41">
        <f>IFERROR(SUM(X481:X481),"0")</f>
        <v>0</v>
      </c>
      <c r="Y483" s="41">
        <f>IFERROR(SUM(Y481:Y481),"0")</f>
        <v>0</v>
      </c>
      <c r="Z483" s="40"/>
      <c r="AA483" s="64"/>
      <c r="AB483" s="64"/>
      <c r="AC483" s="64"/>
    </row>
    <row r="484" spans="1:68" ht="14.25" hidden="1" customHeight="1" x14ac:dyDescent="0.25">
      <c r="A484" s="784" t="s">
        <v>78</v>
      </c>
      <c r="B484" s="784"/>
      <c r="C484" s="784"/>
      <c r="D484" s="784"/>
      <c r="E484" s="784"/>
      <c r="F484" s="784"/>
      <c r="G484" s="784"/>
      <c r="H484" s="784"/>
      <c r="I484" s="784"/>
      <c r="J484" s="784"/>
      <c r="K484" s="784"/>
      <c r="L484" s="784"/>
      <c r="M484" s="784"/>
      <c r="N484" s="784"/>
      <c r="O484" s="784"/>
      <c r="P484" s="784"/>
      <c r="Q484" s="784"/>
      <c r="R484" s="784"/>
      <c r="S484" s="784"/>
      <c r="T484" s="784"/>
      <c r="U484" s="784"/>
      <c r="V484" s="784"/>
      <c r="W484" s="784"/>
      <c r="X484" s="784"/>
      <c r="Y484" s="784"/>
      <c r="Z484" s="784"/>
      <c r="AA484" s="63"/>
      <c r="AB484" s="63"/>
      <c r="AC484" s="63"/>
    </row>
    <row r="485" spans="1:68" ht="27" customHeight="1" x14ac:dyDescent="0.25">
      <c r="A485" s="60" t="s">
        <v>797</v>
      </c>
      <c r="B485" s="60" t="s">
        <v>798</v>
      </c>
      <c r="C485" s="34">
        <v>4301031355</v>
      </c>
      <c r="D485" s="785">
        <v>4607091389753</v>
      </c>
      <c r="E485" s="785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89</v>
      </c>
      <c r="L485" s="35" t="s">
        <v>45</v>
      </c>
      <c r="M485" s="36" t="s">
        <v>82</v>
      </c>
      <c r="N485" s="36"/>
      <c r="O485" s="35">
        <v>50</v>
      </c>
      <c r="P485" s="8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7" t="s">
        <v>45</v>
      </c>
      <c r="V485" s="37" t="s">
        <v>45</v>
      </c>
      <c r="W485" s="38" t="s">
        <v>0</v>
      </c>
      <c r="X485" s="56">
        <v>60</v>
      </c>
      <c r="Y485" s="53">
        <f t="shared" ref="Y485:Y503" si="98">IFERROR(IF(X485="",0,CEILING((X485/$H485),1)*$H485),"")</f>
        <v>63</v>
      </c>
      <c r="Z485" s="39">
        <f>IFERROR(IF(Y485=0,"",ROUNDUP(Y485/H485,0)*0.00753),"")</f>
        <v>0.11295000000000001</v>
      </c>
      <c r="AA485" s="65" t="s">
        <v>45</v>
      </c>
      <c r="AB485" s="66" t="s">
        <v>45</v>
      </c>
      <c r="AC485" s="583" t="s">
        <v>799</v>
      </c>
      <c r="AG485" s="75"/>
      <c r="AJ485" s="79" t="s">
        <v>45</v>
      </c>
      <c r="AK485" s="79">
        <v>0</v>
      </c>
      <c r="BB485" s="584" t="s">
        <v>66</v>
      </c>
      <c r="BM485" s="75">
        <f t="shared" ref="BM485:BM503" si="99">IFERROR(X485*I485/H485,"0")</f>
        <v>63.28571428571427</v>
      </c>
      <c r="BN485" s="75">
        <f t="shared" ref="BN485:BN503" si="100">IFERROR(Y485*I485/H485,"0")</f>
        <v>66.449999999999989</v>
      </c>
      <c r="BO485" s="75">
        <f t="shared" ref="BO485:BO503" si="101">IFERROR(1/J485*(X485/H485),"0")</f>
        <v>9.1575091575091569E-2</v>
      </c>
      <c r="BP485" s="75">
        <f t="shared" ref="BP485:BP503" si="102">IFERROR(1/J485*(Y485/H485),"0")</f>
        <v>9.6153846153846145E-2</v>
      </c>
    </row>
    <row r="486" spans="1:68" ht="27" hidden="1" customHeight="1" x14ac:dyDescent="0.25">
      <c r="A486" s="60" t="s">
        <v>797</v>
      </c>
      <c r="B486" s="60" t="s">
        <v>800</v>
      </c>
      <c r="C486" s="34">
        <v>4301031322</v>
      </c>
      <c r="D486" s="785">
        <v>4607091389753</v>
      </c>
      <c r="E486" s="785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89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85" t="s">
        <v>799</v>
      </c>
      <c r="AG486" s="75"/>
      <c r="AJ486" s="79" t="s">
        <v>45</v>
      </c>
      <c r="AK486" s="79">
        <v>0</v>
      </c>
      <c r="BB486" s="586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hidden="1" customHeight="1" x14ac:dyDescent="0.25">
      <c r="A487" s="60" t="s">
        <v>801</v>
      </c>
      <c r="B487" s="60" t="s">
        <v>802</v>
      </c>
      <c r="C487" s="34">
        <v>4301031323</v>
      </c>
      <c r="D487" s="785">
        <v>4607091389760</v>
      </c>
      <c r="E487" s="785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89</v>
      </c>
      <c r="L487" s="35" t="s">
        <v>45</v>
      </c>
      <c r="M487" s="36" t="s">
        <v>82</v>
      </c>
      <c r="N487" s="36"/>
      <c r="O487" s="35">
        <v>50</v>
      </c>
      <c r="P487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803</v>
      </c>
      <c r="AG487" s="75"/>
      <c r="AJ487" s="79" t="s">
        <v>45</v>
      </c>
      <c r="AK487" s="79">
        <v>0</v>
      </c>
      <c r="BB487" s="588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hidden="1" customHeight="1" x14ac:dyDescent="0.25">
      <c r="A488" s="60" t="s">
        <v>804</v>
      </c>
      <c r="B488" s="60" t="s">
        <v>805</v>
      </c>
      <c r="C488" s="34">
        <v>4301031356</v>
      </c>
      <c r="D488" s="785">
        <v>4607091389746</v>
      </c>
      <c r="E488" s="785"/>
      <c r="F488" s="59">
        <v>0.7</v>
      </c>
      <c r="G488" s="35">
        <v>6</v>
      </c>
      <c r="H488" s="59">
        <v>4.2</v>
      </c>
      <c r="I488" s="59">
        <v>4.43</v>
      </c>
      <c r="J488" s="35">
        <v>156</v>
      </c>
      <c r="K488" s="35" t="s">
        <v>89</v>
      </c>
      <c r="L488" s="35" t="s">
        <v>45</v>
      </c>
      <c r="M488" s="36" t="s">
        <v>82</v>
      </c>
      <c r="N488" s="36"/>
      <c r="O488" s="35">
        <v>50</v>
      </c>
      <c r="P488" s="8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>IFERROR(IF(Y488=0,"",ROUNDUP(Y488/H488,0)*0.00753),"")</f>
        <v/>
      </c>
      <c r="AA488" s="65" t="s">
        <v>45</v>
      </c>
      <c r="AB488" s="66" t="s">
        <v>45</v>
      </c>
      <c r="AC488" s="589" t="s">
        <v>806</v>
      </c>
      <c r="AG488" s="75"/>
      <c r="AJ488" s="79" t="s">
        <v>45</v>
      </c>
      <c r="AK488" s="79">
        <v>0</v>
      </c>
      <c r="BB488" s="590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hidden="1" customHeight="1" x14ac:dyDescent="0.25">
      <c r="A489" s="60" t="s">
        <v>804</v>
      </c>
      <c r="B489" s="60" t="s">
        <v>807</v>
      </c>
      <c r="C489" s="34">
        <v>4301031325</v>
      </c>
      <c r="D489" s="785">
        <v>4607091389746</v>
      </c>
      <c r="E489" s="785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8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91" t="s">
        <v>806</v>
      </c>
      <c r="AG489" s="75"/>
      <c r="AJ489" s="79" t="s">
        <v>45</v>
      </c>
      <c r="AK489" s="79">
        <v>0</v>
      </c>
      <c r="BB489" s="592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hidden="1" customHeight="1" x14ac:dyDescent="0.25">
      <c r="A490" s="60" t="s">
        <v>808</v>
      </c>
      <c r="B490" s="60" t="s">
        <v>809</v>
      </c>
      <c r="C490" s="34">
        <v>4301031257</v>
      </c>
      <c r="D490" s="785">
        <v>4680115883147</v>
      </c>
      <c r="E490" s="785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45</v>
      </c>
      <c r="P490" s="8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ref="Z490:Z503" si="103">IFERROR(IF(Y490=0,"",ROUNDUP(Y490/H490,0)*0.00502),"")</f>
        <v/>
      </c>
      <c r="AA490" s="65" t="s">
        <v>45</v>
      </c>
      <c r="AB490" s="66" t="s">
        <v>45</v>
      </c>
      <c r="AC490" s="593" t="s">
        <v>810</v>
      </c>
      <c r="AG490" s="75"/>
      <c r="AJ490" s="79" t="s">
        <v>45</v>
      </c>
      <c r="AK490" s="79">
        <v>0</v>
      </c>
      <c r="BB490" s="594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hidden="1" customHeight="1" x14ac:dyDescent="0.25">
      <c r="A491" s="60" t="s">
        <v>808</v>
      </c>
      <c r="B491" s="60" t="s">
        <v>811</v>
      </c>
      <c r="C491" s="34">
        <v>4301031335</v>
      </c>
      <c r="D491" s="785">
        <v>4680115883147</v>
      </c>
      <c r="E491" s="785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95" t="s">
        <v>799</v>
      </c>
      <c r="AG491" s="75"/>
      <c r="AJ491" s="79" t="s">
        <v>45</v>
      </c>
      <c r="AK491" s="79">
        <v>0</v>
      </c>
      <c r="BB491" s="596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hidden="1" customHeight="1" x14ac:dyDescent="0.25">
      <c r="A492" s="60" t="s">
        <v>812</v>
      </c>
      <c r="B492" s="60" t="s">
        <v>813</v>
      </c>
      <c r="C492" s="34">
        <v>4301031362</v>
      </c>
      <c r="D492" s="785">
        <v>4607091384338</v>
      </c>
      <c r="E492" s="785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9" t="s">
        <v>814</v>
      </c>
      <c r="Q492" s="787"/>
      <c r="R492" s="787"/>
      <c r="S492" s="787"/>
      <c r="T492" s="78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7" t="s">
        <v>799</v>
      </c>
      <c r="AG492" s="75"/>
      <c r="AJ492" s="79" t="s">
        <v>45</v>
      </c>
      <c r="AK492" s="79">
        <v>0</v>
      </c>
      <c r="BB492" s="598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hidden="1" customHeight="1" x14ac:dyDescent="0.25">
      <c r="A493" s="60" t="s">
        <v>812</v>
      </c>
      <c r="B493" s="60" t="s">
        <v>815</v>
      </c>
      <c r="C493" s="34">
        <v>4301031330</v>
      </c>
      <c r="D493" s="785">
        <v>4607091384338</v>
      </c>
      <c r="E493" s="785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hidden="1" customHeight="1" x14ac:dyDescent="0.25">
      <c r="A494" s="60" t="s">
        <v>816</v>
      </c>
      <c r="B494" s="60" t="s">
        <v>817</v>
      </c>
      <c r="C494" s="34">
        <v>4301031254</v>
      </c>
      <c r="D494" s="785">
        <v>4680115883154</v>
      </c>
      <c r="E494" s="785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601" t="s">
        <v>818</v>
      </c>
      <c r="AG494" s="75"/>
      <c r="AJ494" s="79" t="s">
        <v>45</v>
      </c>
      <c r="AK494" s="79">
        <v>0</v>
      </c>
      <c r="BB494" s="602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hidden="1" customHeight="1" x14ac:dyDescent="0.25">
      <c r="A495" s="60" t="s">
        <v>816</v>
      </c>
      <c r="B495" s="60" t="s">
        <v>819</v>
      </c>
      <c r="C495" s="34">
        <v>4301031336</v>
      </c>
      <c r="D495" s="785">
        <v>4680115883154</v>
      </c>
      <c r="E495" s="785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603" t="s">
        <v>820</v>
      </c>
      <c r="AG495" s="75"/>
      <c r="AJ495" s="79" t="s">
        <v>45</v>
      </c>
      <c r="AK495" s="79">
        <v>0</v>
      </c>
      <c r="BB495" s="604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hidden="1" customHeight="1" x14ac:dyDescent="0.25">
      <c r="A496" s="60" t="s">
        <v>821</v>
      </c>
      <c r="B496" s="60" t="s">
        <v>822</v>
      </c>
      <c r="C496" s="34">
        <v>4301031361</v>
      </c>
      <c r="D496" s="785">
        <v>4607091389524</v>
      </c>
      <c r="E496" s="785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3" t="s">
        <v>823</v>
      </c>
      <c r="Q496" s="787"/>
      <c r="R496" s="787"/>
      <c r="S496" s="787"/>
      <c r="T496" s="78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605" t="s">
        <v>820</v>
      </c>
      <c r="AG496" s="75"/>
      <c r="AJ496" s="79" t="s">
        <v>45</v>
      </c>
      <c r="AK496" s="79">
        <v>0</v>
      </c>
      <c r="BB496" s="606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hidden="1" customHeight="1" x14ac:dyDescent="0.25">
      <c r="A497" s="60" t="s">
        <v>821</v>
      </c>
      <c r="B497" s="60" t="s">
        <v>824</v>
      </c>
      <c r="C497" s="34">
        <v>4301031331</v>
      </c>
      <c r="D497" s="785">
        <v>4607091389524</v>
      </c>
      <c r="E497" s="785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7" t="s">
        <v>820</v>
      </c>
      <c r="AG497" s="75"/>
      <c r="AJ497" s="79" t="s">
        <v>45</v>
      </c>
      <c r="AK497" s="79">
        <v>0</v>
      </c>
      <c r="BB497" s="608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hidden="1" customHeight="1" x14ac:dyDescent="0.25">
      <c r="A498" s="60" t="s">
        <v>825</v>
      </c>
      <c r="B498" s="60" t="s">
        <v>826</v>
      </c>
      <c r="C498" s="34">
        <v>4301031337</v>
      </c>
      <c r="D498" s="785">
        <v>4680115883161</v>
      </c>
      <c r="E498" s="785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9" t="s">
        <v>827</v>
      </c>
      <c r="AG498" s="75"/>
      <c r="AJ498" s="79" t="s">
        <v>45</v>
      </c>
      <c r="AK498" s="79">
        <v>0</v>
      </c>
      <c r="BB498" s="610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hidden="1" customHeight="1" x14ac:dyDescent="0.25">
      <c r="A499" s="60" t="s">
        <v>828</v>
      </c>
      <c r="B499" s="60" t="s">
        <v>829</v>
      </c>
      <c r="C499" s="34">
        <v>4301031358</v>
      </c>
      <c r="D499" s="785">
        <v>4607091389531</v>
      </c>
      <c r="E499" s="785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11" t="s">
        <v>830</v>
      </c>
      <c r="AG499" s="75"/>
      <c r="AJ499" s="79" t="s">
        <v>45</v>
      </c>
      <c r="AK499" s="79">
        <v>0</v>
      </c>
      <c r="BB499" s="612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hidden="1" customHeight="1" x14ac:dyDescent="0.25">
      <c r="A500" s="60" t="s">
        <v>828</v>
      </c>
      <c r="B500" s="60" t="s">
        <v>831</v>
      </c>
      <c r="C500" s="34">
        <v>4301031333</v>
      </c>
      <c r="D500" s="785">
        <v>4607091389531</v>
      </c>
      <c r="E500" s="785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13" t="s">
        <v>830</v>
      </c>
      <c r="AG500" s="75"/>
      <c r="AJ500" s="79" t="s">
        <v>45</v>
      </c>
      <c r="AK500" s="79">
        <v>0</v>
      </c>
      <c r="BB500" s="614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hidden="1" customHeight="1" x14ac:dyDescent="0.25">
      <c r="A501" s="60" t="s">
        <v>832</v>
      </c>
      <c r="B501" s="60" t="s">
        <v>833</v>
      </c>
      <c r="C501" s="34">
        <v>4301031360</v>
      </c>
      <c r="D501" s="785">
        <v>4607091384345</v>
      </c>
      <c r="E501" s="785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15" t="s">
        <v>827</v>
      </c>
      <c r="AG501" s="75"/>
      <c r="AJ501" s="79" t="s">
        <v>45</v>
      </c>
      <c r="AK501" s="79">
        <v>0</v>
      </c>
      <c r="BB501" s="616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hidden="1" customHeight="1" x14ac:dyDescent="0.25">
      <c r="A502" s="60" t="s">
        <v>834</v>
      </c>
      <c r="B502" s="60" t="s">
        <v>835</v>
      </c>
      <c r="C502" s="34">
        <v>4301031338</v>
      </c>
      <c r="D502" s="785">
        <v>4680115883185</v>
      </c>
      <c r="E502" s="785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7" t="s">
        <v>803</v>
      </c>
      <c r="AG502" s="75"/>
      <c r="AJ502" s="79" t="s">
        <v>45</v>
      </c>
      <c r="AK502" s="79">
        <v>0</v>
      </c>
      <c r="BB502" s="618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hidden="1" customHeight="1" x14ac:dyDescent="0.25">
      <c r="A503" s="60" t="s">
        <v>834</v>
      </c>
      <c r="B503" s="60" t="s">
        <v>836</v>
      </c>
      <c r="C503" s="34">
        <v>4301031255</v>
      </c>
      <c r="D503" s="785">
        <v>4680115883185</v>
      </c>
      <c r="E503" s="785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8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9" t="s">
        <v>837</v>
      </c>
      <c r="AG503" s="75"/>
      <c r="AJ503" s="79" t="s">
        <v>45</v>
      </c>
      <c r="AK503" s="79">
        <v>0</v>
      </c>
      <c r="BB503" s="620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x14ac:dyDescent="0.2">
      <c r="A504" s="792"/>
      <c r="B504" s="792"/>
      <c r="C504" s="792"/>
      <c r="D504" s="792"/>
      <c r="E504" s="792"/>
      <c r="F504" s="792"/>
      <c r="G504" s="792"/>
      <c r="H504" s="792"/>
      <c r="I504" s="792"/>
      <c r="J504" s="792"/>
      <c r="K504" s="792"/>
      <c r="L504" s="792"/>
      <c r="M504" s="792"/>
      <c r="N504" s="792"/>
      <c r="O504" s="793"/>
      <c r="P504" s="789" t="s">
        <v>40</v>
      </c>
      <c r="Q504" s="790"/>
      <c r="R504" s="790"/>
      <c r="S504" s="790"/>
      <c r="T504" s="790"/>
      <c r="U504" s="790"/>
      <c r="V504" s="791"/>
      <c r="W504" s="40" t="s">
        <v>39</v>
      </c>
      <c r="X504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14.285714285714285</v>
      </c>
      <c r="Y504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15</v>
      </c>
      <c r="Z504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0.11295000000000001</v>
      </c>
      <c r="AA504" s="64"/>
      <c r="AB504" s="64"/>
      <c r="AC504" s="64"/>
    </row>
    <row r="505" spans="1:68" x14ac:dyDescent="0.2">
      <c r="A505" s="792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89" t="s">
        <v>40</v>
      </c>
      <c r="Q505" s="790"/>
      <c r="R505" s="790"/>
      <c r="S505" s="790"/>
      <c r="T505" s="790"/>
      <c r="U505" s="790"/>
      <c r="V505" s="791"/>
      <c r="W505" s="40" t="s">
        <v>0</v>
      </c>
      <c r="X505" s="41">
        <f>IFERROR(SUM(X485:X503),"0")</f>
        <v>60</v>
      </c>
      <c r="Y505" s="41">
        <f>IFERROR(SUM(Y485:Y503),"0")</f>
        <v>63</v>
      </c>
      <c r="Z505" s="40"/>
      <c r="AA505" s="64"/>
      <c r="AB505" s="64"/>
      <c r="AC505" s="64"/>
    </row>
    <row r="506" spans="1:68" ht="14.25" hidden="1" customHeight="1" x14ac:dyDescent="0.25">
      <c r="A506" s="784" t="s">
        <v>84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63"/>
      <c r="AB506" s="63"/>
      <c r="AC506" s="63"/>
    </row>
    <row r="507" spans="1:68" ht="27" hidden="1" customHeight="1" x14ac:dyDescent="0.25">
      <c r="A507" s="60" t="s">
        <v>838</v>
      </c>
      <c r="B507" s="60" t="s">
        <v>839</v>
      </c>
      <c r="C507" s="34">
        <v>4301051284</v>
      </c>
      <c r="D507" s="785">
        <v>4607091384352</v>
      </c>
      <c r="E507" s="785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89</v>
      </c>
      <c r="L507" s="35" t="s">
        <v>45</v>
      </c>
      <c r="M507" s="36" t="s">
        <v>133</v>
      </c>
      <c r="N507" s="36"/>
      <c r="O507" s="35">
        <v>45</v>
      </c>
      <c r="P507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21" t="s">
        <v>840</v>
      </c>
      <c r="AG507" s="75"/>
      <c r="AJ507" s="79" t="s">
        <v>45</v>
      </c>
      <c r="AK507" s="79">
        <v>0</v>
      </c>
      <c r="BB507" s="622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hidden="1" customHeight="1" x14ac:dyDescent="0.25">
      <c r="A508" s="60" t="s">
        <v>841</v>
      </c>
      <c r="B508" s="60" t="s">
        <v>842</v>
      </c>
      <c r="C508" s="34">
        <v>4301051431</v>
      </c>
      <c r="D508" s="785">
        <v>4607091389654</v>
      </c>
      <c r="E508" s="785"/>
      <c r="F508" s="59">
        <v>0.33</v>
      </c>
      <c r="G508" s="35">
        <v>6</v>
      </c>
      <c r="H508" s="59">
        <v>1.98</v>
      </c>
      <c r="I508" s="59">
        <v>2.258</v>
      </c>
      <c r="J508" s="35">
        <v>156</v>
      </c>
      <c r="K508" s="35" t="s">
        <v>89</v>
      </c>
      <c r="L508" s="35" t="s">
        <v>45</v>
      </c>
      <c r="M508" s="36" t="s">
        <v>133</v>
      </c>
      <c r="N508" s="36"/>
      <c r="O508" s="35">
        <v>45</v>
      </c>
      <c r="P508" s="8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23" t="s">
        <v>843</v>
      </c>
      <c r="AG508" s="75"/>
      <c r="AJ508" s="79" t="s">
        <v>45</v>
      </c>
      <c r="AK508" s="79">
        <v>0</v>
      </c>
      <c r="BB508" s="62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792"/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3"/>
      <c r="P509" s="789" t="s">
        <v>40</v>
      </c>
      <c r="Q509" s="790"/>
      <c r="R509" s="790"/>
      <c r="S509" s="790"/>
      <c r="T509" s="790"/>
      <c r="U509" s="790"/>
      <c r="V509" s="791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hidden="1" x14ac:dyDescent="0.2">
      <c r="A510" s="792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89" t="s">
        <v>40</v>
      </c>
      <c r="Q510" s="790"/>
      <c r="R510" s="790"/>
      <c r="S510" s="790"/>
      <c r="T510" s="790"/>
      <c r="U510" s="790"/>
      <c r="V510" s="791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4.25" hidden="1" customHeight="1" x14ac:dyDescent="0.25">
      <c r="A511" s="784" t="s">
        <v>114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63"/>
      <c r="AB511" s="63"/>
      <c r="AC511" s="63"/>
    </row>
    <row r="512" spans="1:68" ht="27" hidden="1" customHeight="1" x14ac:dyDescent="0.25">
      <c r="A512" s="60" t="s">
        <v>844</v>
      </c>
      <c r="B512" s="60" t="s">
        <v>845</v>
      </c>
      <c r="C512" s="34">
        <v>4301032045</v>
      </c>
      <c r="D512" s="785">
        <v>4680115884335</v>
      </c>
      <c r="E512" s="785"/>
      <c r="F512" s="59">
        <v>0.06</v>
      </c>
      <c r="G512" s="35">
        <v>20</v>
      </c>
      <c r="H512" s="59">
        <v>1.2</v>
      </c>
      <c r="I512" s="59">
        <v>1.8</v>
      </c>
      <c r="J512" s="35">
        <v>200</v>
      </c>
      <c r="K512" s="35" t="s">
        <v>848</v>
      </c>
      <c r="L512" s="35" t="s">
        <v>45</v>
      </c>
      <c r="M512" s="36" t="s">
        <v>847</v>
      </c>
      <c r="N512" s="36"/>
      <c r="O512" s="35">
        <v>60</v>
      </c>
      <c r="P512" s="8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25" t="s">
        <v>846</v>
      </c>
      <c r="AG512" s="75"/>
      <c r="AJ512" s="79" t="s">
        <v>45</v>
      </c>
      <c r="AK512" s="79">
        <v>0</v>
      </c>
      <c r="BB512" s="626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849</v>
      </c>
      <c r="B513" s="60" t="s">
        <v>850</v>
      </c>
      <c r="C513" s="34">
        <v>4301170011</v>
      </c>
      <c r="D513" s="785">
        <v>4680115884113</v>
      </c>
      <c r="E513" s="785"/>
      <c r="F513" s="59">
        <v>0.11</v>
      </c>
      <c r="G513" s="35">
        <v>12</v>
      </c>
      <c r="H513" s="59">
        <v>1.32</v>
      </c>
      <c r="I513" s="59">
        <v>1.88</v>
      </c>
      <c r="J513" s="35">
        <v>200</v>
      </c>
      <c r="K513" s="35" t="s">
        <v>848</v>
      </c>
      <c r="L513" s="35" t="s">
        <v>45</v>
      </c>
      <c r="M513" s="36" t="s">
        <v>847</v>
      </c>
      <c r="N513" s="36"/>
      <c r="O513" s="35">
        <v>150</v>
      </c>
      <c r="P513" s="8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7" t="s">
        <v>851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792"/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3"/>
      <c r="P514" s="789" t="s">
        <v>40</v>
      </c>
      <c r="Q514" s="790"/>
      <c r="R514" s="790"/>
      <c r="S514" s="790"/>
      <c r="T514" s="790"/>
      <c r="U514" s="790"/>
      <c r="V514" s="791"/>
      <c r="W514" s="40" t="s">
        <v>39</v>
      </c>
      <c r="X514" s="41">
        <f>IFERROR(X512/H512,"0")+IFERROR(X513/H513,"0")</f>
        <v>0</v>
      </c>
      <c r="Y514" s="41">
        <f>IFERROR(Y512/H512,"0")+IFERROR(Y513/H513,"0")</f>
        <v>0</v>
      </c>
      <c r="Z514" s="41">
        <f>IFERROR(IF(Z512="",0,Z512),"0")+IFERROR(IF(Z513="",0,Z513),"0")</f>
        <v>0</v>
      </c>
      <c r="AA514" s="64"/>
      <c r="AB514" s="64"/>
      <c r="AC514" s="64"/>
    </row>
    <row r="515" spans="1:68" hidden="1" x14ac:dyDescent="0.2">
      <c r="A515" s="792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89" t="s">
        <v>40</v>
      </c>
      <c r="Q515" s="790"/>
      <c r="R515" s="790"/>
      <c r="S515" s="790"/>
      <c r="T515" s="790"/>
      <c r="U515" s="790"/>
      <c r="V515" s="791"/>
      <c r="W515" s="40" t="s">
        <v>0</v>
      </c>
      <c r="X515" s="41">
        <f>IFERROR(SUM(X512:X513),"0")</f>
        <v>0</v>
      </c>
      <c r="Y515" s="41">
        <f>IFERROR(SUM(Y512:Y513),"0")</f>
        <v>0</v>
      </c>
      <c r="Z515" s="40"/>
      <c r="AA515" s="64"/>
      <c r="AB515" s="64"/>
      <c r="AC515" s="64"/>
    </row>
    <row r="516" spans="1:68" ht="16.5" hidden="1" customHeight="1" x14ac:dyDescent="0.25">
      <c r="A516" s="807" t="s">
        <v>852</v>
      </c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07"/>
      <c r="P516" s="807"/>
      <c r="Q516" s="807"/>
      <c r="R516" s="807"/>
      <c r="S516" s="807"/>
      <c r="T516" s="807"/>
      <c r="U516" s="807"/>
      <c r="V516" s="807"/>
      <c r="W516" s="807"/>
      <c r="X516" s="807"/>
      <c r="Y516" s="807"/>
      <c r="Z516" s="807"/>
      <c r="AA516" s="62"/>
      <c r="AB516" s="62"/>
      <c r="AC516" s="62"/>
    </row>
    <row r="517" spans="1:68" ht="14.25" hidden="1" customHeight="1" x14ac:dyDescent="0.25">
      <c r="A517" s="784" t="s">
        <v>183</v>
      </c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84"/>
      <c r="P517" s="784"/>
      <c r="Q517" s="784"/>
      <c r="R517" s="784"/>
      <c r="S517" s="784"/>
      <c r="T517" s="784"/>
      <c r="U517" s="784"/>
      <c r="V517" s="784"/>
      <c r="W517" s="784"/>
      <c r="X517" s="784"/>
      <c r="Y517" s="784"/>
      <c r="Z517" s="784"/>
      <c r="AA517" s="63"/>
      <c r="AB517" s="63"/>
      <c r="AC517" s="63"/>
    </row>
    <row r="518" spans="1:68" ht="27" hidden="1" customHeight="1" x14ac:dyDescent="0.25">
      <c r="A518" s="60" t="s">
        <v>853</v>
      </c>
      <c r="B518" s="60" t="s">
        <v>854</v>
      </c>
      <c r="C518" s="34">
        <v>4301020315</v>
      </c>
      <c r="D518" s="785">
        <v>4607091389364</v>
      </c>
      <c r="E518" s="785"/>
      <c r="F518" s="59">
        <v>0.42</v>
      </c>
      <c r="G518" s="35">
        <v>6</v>
      </c>
      <c r="H518" s="59">
        <v>2.52</v>
      </c>
      <c r="I518" s="59">
        <v>2.75</v>
      </c>
      <c r="J518" s="35">
        <v>156</v>
      </c>
      <c r="K518" s="35" t="s">
        <v>89</v>
      </c>
      <c r="L518" s="35" t="s">
        <v>45</v>
      </c>
      <c r="M518" s="36" t="s">
        <v>82</v>
      </c>
      <c r="N518" s="36"/>
      <c r="O518" s="35">
        <v>40</v>
      </c>
      <c r="P518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IFERROR(IF(Y518=0,"",ROUNDUP(Y518/H518,0)*0.00753),"")</f>
        <v/>
      </c>
      <c r="AA518" s="65" t="s">
        <v>45</v>
      </c>
      <c r="AB518" s="66" t="s">
        <v>45</v>
      </c>
      <c r="AC518" s="629" t="s">
        <v>855</v>
      </c>
      <c r="AG518" s="75"/>
      <c r="AJ518" s="79" t="s">
        <v>45</v>
      </c>
      <c r="AK518" s="79">
        <v>0</v>
      </c>
      <c r="BB518" s="63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idden="1" x14ac:dyDescent="0.2">
      <c r="A519" s="792"/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3"/>
      <c r="P519" s="789" t="s">
        <v>40</v>
      </c>
      <c r="Q519" s="790"/>
      <c r="R519" s="790"/>
      <c r="S519" s="790"/>
      <c r="T519" s="790"/>
      <c r="U519" s="790"/>
      <c r="V519" s="791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hidden="1" x14ac:dyDescent="0.2">
      <c r="A520" s="792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89" t="s">
        <v>40</v>
      </c>
      <c r="Q520" s="790"/>
      <c r="R520" s="790"/>
      <c r="S520" s="790"/>
      <c r="T520" s="790"/>
      <c r="U520" s="790"/>
      <c r="V520" s="791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hidden="1" customHeight="1" x14ac:dyDescent="0.25">
      <c r="A521" s="784" t="s">
        <v>78</v>
      </c>
      <c r="B521" s="784"/>
      <c r="C521" s="784"/>
      <c r="D521" s="784"/>
      <c r="E521" s="784"/>
      <c r="F521" s="784"/>
      <c r="G521" s="784"/>
      <c r="H521" s="784"/>
      <c r="I521" s="784"/>
      <c r="J521" s="784"/>
      <c r="K521" s="784"/>
      <c r="L521" s="784"/>
      <c r="M521" s="784"/>
      <c r="N521" s="784"/>
      <c r="O521" s="784"/>
      <c r="P521" s="784"/>
      <c r="Q521" s="784"/>
      <c r="R521" s="784"/>
      <c r="S521" s="784"/>
      <c r="T521" s="784"/>
      <c r="U521" s="784"/>
      <c r="V521" s="784"/>
      <c r="W521" s="784"/>
      <c r="X521" s="784"/>
      <c r="Y521" s="784"/>
      <c r="Z521" s="784"/>
      <c r="AA521" s="63"/>
      <c r="AB521" s="63"/>
      <c r="AC521" s="63"/>
    </row>
    <row r="522" spans="1:68" ht="27" customHeight="1" x14ac:dyDescent="0.25">
      <c r="A522" s="60" t="s">
        <v>856</v>
      </c>
      <c r="B522" s="60" t="s">
        <v>857</v>
      </c>
      <c r="C522" s="34">
        <v>4301031324</v>
      </c>
      <c r="D522" s="785">
        <v>4607091389739</v>
      </c>
      <c r="E522" s="785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89</v>
      </c>
      <c r="L522" s="35" t="s">
        <v>45</v>
      </c>
      <c r="M522" s="36" t="s">
        <v>82</v>
      </c>
      <c r="N522" s="36"/>
      <c r="O522" s="35">
        <v>50</v>
      </c>
      <c r="P522" s="8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7" t="s">
        <v>45</v>
      </c>
      <c r="V522" s="37" t="s">
        <v>45</v>
      </c>
      <c r="W522" s="38" t="s">
        <v>0</v>
      </c>
      <c r="X522" s="56">
        <v>80</v>
      </c>
      <c r="Y522" s="53">
        <f>IFERROR(IF(X522="",0,CEILING((X522/$H522),1)*$H522),"")</f>
        <v>84</v>
      </c>
      <c r="Z522" s="39">
        <f>IFERROR(IF(Y522=0,"",ROUNDUP(Y522/H522,0)*0.00753),"")</f>
        <v>0.15060000000000001</v>
      </c>
      <c r="AA522" s="65" t="s">
        <v>45</v>
      </c>
      <c r="AB522" s="66" t="s">
        <v>45</v>
      </c>
      <c r="AC522" s="631" t="s">
        <v>858</v>
      </c>
      <c r="AG522" s="75"/>
      <c r="AJ522" s="79" t="s">
        <v>45</v>
      </c>
      <c r="AK522" s="79">
        <v>0</v>
      </c>
      <c r="BB522" s="632" t="s">
        <v>66</v>
      </c>
      <c r="BM522" s="75">
        <f>IFERROR(X522*I522/H522,"0")</f>
        <v>84.380952380952365</v>
      </c>
      <c r="BN522" s="75">
        <f>IFERROR(Y522*I522/H522,"0")</f>
        <v>88.6</v>
      </c>
      <c r="BO522" s="75">
        <f>IFERROR(1/J522*(X522/H522),"0")</f>
        <v>0.1221001221001221</v>
      </c>
      <c r="BP522" s="75">
        <f>IFERROR(1/J522*(Y522/H522),"0")</f>
        <v>0.12820512820512819</v>
      </c>
    </row>
    <row r="523" spans="1:68" ht="27" hidden="1" customHeight="1" x14ac:dyDescent="0.25">
      <c r="A523" s="60" t="s">
        <v>859</v>
      </c>
      <c r="B523" s="60" t="s">
        <v>860</v>
      </c>
      <c r="C523" s="34">
        <v>4301031363</v>
      </c>
      <c r="D523" s="785">
        <v>4607091389425</v>
      </c>
      <c r="E523" s="785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33" t="s">
        <v>861</v>
      </c>
      <c r="AG523" s="75"/>
      <c r="AJ523" s="79" t="s">
        <v>45</v>
      </c>
      <c r="AK523" s="79">
        <v>0</v>
      </c>
      <c r="BB523" s="63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862</v>
      </c>
      <c r="B524" s="60" t="s">
        <v>863</v>
      </c>
      <c r="C524" s="34">
        <v>4301031334</v>
      </c>
      <c r="D524" s="785">
        <v>4680115880771</v>
      </c>
      <c r="E524" s="785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35" t="s">
        <v>864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865</v>
      </c>
      <c r="B525" s="60" t="s">
        <v>866</v>
      </c>
      <c r="C525" s="34">
        <v>4301031359</v>
      </c>
      <c r="D525" s="785">
        <v>4607091389500</v>
      </c>
      <c r="E525" s="785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3" t="s">
        <v>867</v>
      </c>
      <c r="Q525" s="787"/>
      <c r="R525" s="787"/>
      <c r="S525" s="787"/>
      <c r="T525" s="788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7" t="s">
        <v>864</v>
      </c>
      <c r="AG525" s="75"/>
      <c r="AJ525" s="79" t="s">
        <v>45</v>
      </c>
      <c r="AK525" s="79">
        <v>0</v>
      </c>
      <c r="BB525" s="63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hidden="1" customHeight="1" x14ac:dyDescent="0.25">
      <c r="A526" s="60" t="s">
        <v>865</v>
      </c>
      <c r="B526" s="60" t="s">
        <v>868</v>
      </c>
      <c r="C526" s="34">
        <v>4301031327</v>
      </c>
      <c r="D526" s="785">
        <v>4607091389500</v>
      </c>
      <c r="E526" s="785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9" t="s">
        <v>864</v>
      </c>
      <c r="AG526" s="75"/>
      <c r="AJ526" s="79" t="s">
        <v>45</v>
      </c>
      <c r="AK526" s="79">
        <v>0</v>
      </c>
      <c r="BB526" s="64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792"/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3"/>
      <c r="P527" s="789" t="s">
        <v>40</v>
      </c>
      <c r="Q527" s="790"/>
      <c r="R527" s="790"/>
      <c r="S527" s="790"/>
      <c r="T527" s="790"/>
      <c r="U527" s="790"/>
      <c r="V527" s="791"/>
      <c r="W527" s="40" t="s">
        <v>39</v>
      </c>
      <c r="X527" s="41">
        <f>IFERROR(X522/H522,"0")+IFERROR(X523/H523,"0")+IFERROR(X524/H524,"0")+IFERROR(X525/H525,"0")+IFERROR(X526/H526,"0")</f>
        <v>19.047619047619047</v>
      </c>
      <c r="Y527" s="41">
        <f>IFERROR(Y522/H522,"0")+IFERROR(Y523/H523,"0")+IFERROR(Y524/H524,"0")+IFERROR(Y525/H525,"0")+IFERROR(Y526/H526,"0")</f>
        <v>20</v>
      </c>
      <c r="Z527" s="41">
        <f>IFERROR(IF(Z522="",0,Z522),"0")+IFERROR(IF(Z523="",0,Z523),"0")+IFERROR(IF(Z524="",0,Z524),"0")+IFERROR(IF(Z525="",0,Z525),"0")+IFERROR(IF(Z526="",0,Z526),"0")</f>
        <v>0.15060000000000001</v>
      </c>
      <c r="AA527" s="64"/>
      <c r="AB527" s="64"/>
      <c r="AC527" s="64"/>
    </row>
    <row r="528" spans="1:68" x14ac:dyDescent="0.2">
      <c r="A528" s="792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3"/>
      <c r="P528" s="789" t="s">
        <v>40</v>
      </c>
      <c r="Q528" s="790"/>
      <c r="R528" s="790"/>
      <c r="S528" s="790"/>
      <c r="T528" s="790"/>
      <c r="U528" s="790"/>
      <c r="V528" s="791"/>
      <c r="W528" s="40" t="s">
        <v>0</v>
      </c>
      <c r="X528" s="41">
        <f>IFERROR(SUM(X522:X526),"0")</f>
        <v>80</v>
      </c>
      <c r="Y528" s="41">
        <f>IFERROR(SUM(Y522:Y526),"0")</f>
        <v>84</v>
      </c>
      <c r="Z528" s="40"/>
      <c r="AA528" s="64"/>
      <c r="AB528" s="64"/>
      <c r="AC528" s="64"/>
    </row>
    <row r="529" spans="1:68" ht="14.25" hidden="1" customHeight="1" x14ac:dyDescent="0.25">
      <c r="A529" s="784" t="s">
        <v>114</v>
      </c>
      <c r="B529" s="784"/>
      <c r="C529" s="784"/>
      <c r="D529" s="784"/>
      <c r="E529" s="784"/>
      <c r="F529" s="784"/>
      <c r="G529" s="784"/>
      <c r="H529" s="784"/>
      <c r="I529" s="784"/>
      <c r="J529" s="784"/>
      <c r="K529" s="784"/>
      <c r="L529" s="784"/>
      <c r="M529" s="784"/>
      <c r="N529" s="784"/>
      <c r="O529" s="784"/>
      <c r="P529" s="784"/>
      <c r="Q529" s="784"/>
      <c r="R529" s="784"/>
      <c r="S529" s="784"/>
      <c r="T529" s="784"/>
      <c r="U529" s="784"/>
      <c r="V529" s="784"/>
      <c r="W529" s="784"/>
      <c r="X529" s="784"/>
      <c r="Y529" s="784"/>
      <c r="Z529" s="784"/>
      <c r="AA529" s="63"/>
      <c r="AB529" s="63"/>
      <c r="AC529" s="63"/>
    </row>
    <row r="530" spans="1:68" ht="27" hidden="1" customHeight="1" x14ac:dyDescent="0.25">
      <c r="A530" s="60" t="s">
        <v>869</v>
      </c>
      <c r="B530" s="60" t="s">
        <v>870</v>
      </c>
      <c r="C530" s="34">
        <v>4301032046</v>
      </c>
      <c r="D530" s="785">
        <v>4680115884359</v>
      </c>
      <c r="E530" s="785"/>
      <c r="F530" s="59">
        <v>0.06</v>
      </c>
      <c r="G530" s="35">
        <v>20</v>
      </c>
      <c r="H530" s="59">
        <v>1.2</v>
      </c>
      <c r="I530" s="59">
        <v>1.8</v>
      </c>
      <c r="J530" s="35">
        <v>200</v>
      </c>
      <c r="K530" s="35" t="s">
        <v>848</v>
      </c>
      <c r="L530" s="35" t="s">
        <v>45</v>
      </c>
      <c r="M530" s="36" t="s">
        <v>847</v>
      </c>
      <c r="N530" s="36"/>
      <c r="O530" s="35">
        <v>60</v>
      </c>
      <c r="P530" s="8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41" t="s">
        <v>851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3"/>
      <c r="P531" s="789" t="s">
        <v>40</v>
      </c>
      <c r="Q531" s="790"/>
      <c r="R531" s="790"/>
      <c r="S531" s="790"/>
      <c r="T531" s="790"/>
      <c r="U531" s="790"/>
      <c r="V531" s="791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hidden="1" x14ac:dyDescent="0.2">
      <c r="A532" s="792"/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3"/>
      <c r="P532" s="789" t="s">
        <v>40</v>
      </c>
      <c r="Q532" s="790"/>
      <c r="R532" s="790"/>
      <c r="S532" s="790"/>
      <c r="T532" s="790"/>
      <c r="U532" s="790"/>
      <c r="V532" s="791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784" t="s">
        <v>871</v>
      </c>
      <c r="B533" s="784"/>
      <c r="C533" s="784"/>
      <c r="D533" s="784"/>
      <c r="E533" s="784"/>
      <c r="F533" s="784"/>
      <c r="G533" s="784"/>
      <c r="H533" s="784"/>
      <c r="I533" s="784"/>
      <c r="J533" s="784"/>
      <c r="K533" s="784"/>
      <c r="L533" s="784"/>
      <c r="M533" s="784"/>
      <c r="N533" s="784"/>
      <c r="O533" s="784"/>
      <c r="P533" s="784"/>
      <c r="Q533" s="784"/>
      <c r="R533" s="784"/>
      <c r="S533" s="784"/>
      <c r="T533" s="784"/>
      <c r="U533" s="784"/>
      <c r="V533" s="784"/>
      <c r="W533" s="784"/>
      <c r="X533" s="784"/>
      <c r="Y533" s="784"/>
      <c r="Z533" s="784"/>
      <c r="AA533" s="63"/>
      <c r="AB533" s="63"/>
      <c r="AC533" s="63"/>
    </row>
    <row r="534" spans="1:68" ht="27" hidden="1" customHeight="1" x14ac:dyDescent="0.25">
      <c r="A534" s="60" t="s">
        <v>872</v>
      </c>
      <c r="B534" s="60" t="s">
        <v>873</v>
      </c>
      <c r="C534" s="34">
        <v>4301040357</v>
      </c>
      <c r="D534" s="785">
        <v>4680115884564</v>
      </c>
      <c r="E534" s="785"/>
      <c r="F534" s="59">
        <v>0.15</v>
      </c>
      <c r="G534" s="35">
        <v>20</v>
      </c>
      <c r="H534" s="59">
        <v>3</v>
      </c>
      <c r="I534" s="59">
        <v>3.6</v>
      </c>
      <c r="J534" s="35">
        <v>200</v>
      </c>
      <c r="K534" s="35" t="s">
        <v>848</v>
      </c>
      <c r="L534" s="35" t="s">
        <v>45</v>
      </c>
      <c r="M534" s="36" t="s">
        <v>847</v>
      </c>
      <c r="N534" s="36"/>
      <c r="O534" s="35">
        <v>60</v>
      </c>
      <c r="P534" s="8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IFERROR(IF(Y534=0,"",ROUNDUP(Y534/H534,0)*0.00627),"")</f>
        <v/>
      </c>
      <c r="AA534" s="65" t="s">
        <v>45</v>
      </c>
      <c r="AB534" s="66" t="s">
        <v>45</v>
      </c>
      <c r="AC534" s="643" t="s">
        <v>874</v>
      </c>
      <c r="AG534" s="75"/>
      <c r="AJ534" s="79" t="s">
        <v>45</v>
      </c>
      <c r="AK534" s="79">
        <v>0</v>
      </c>
      <c r="BB534" s="64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3"/>
      <c r="P535" s="789" t="s">
        <v>40</v>
      </c>
      <c r="Q535" s="790"/>
      <c r="R535" s="790"/>
      <c r="S535" s="790"/>
      <c r="T535" s="790"/>
      <c r="U535" s="790"/>
      <c r="V535" s="791"/>
      <c r="W535" s="40" t="s">
        <v>39</v>
      </c>
      <c r="X535" s="41">
        <f>IFERROR(X534/H534,"0")</f>
        <v>0</v>
      </c>
      <c r="Y535" s="41">
        <f>IFERROR(Y534/H534,"0")</f>
        <v>0</v>
      </c>
      <c r="Z535" s="41">
        <f>IFERROR(IF(Z534="",0,Z534),"0")</f>
        <v>0</v>
      </c>
      <c r="AA535" s="64"/>
      <c r="AB535" s="64"/>
      <c r="AC535" s="64"/>
    </row>
    <row r="536" spans="1:68" hidden="1" x14ac:dyDescent="0.2">
      <c r="A536" s="792"/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3"/>
      <c r="P536" s="789" t="s">
        <v>40</v>
      </c>
      <c r="Q536" s="790"/>
      <c r="R536" s="790"/>
      <c r="S536" s="790"/>
      <c r="T536" s="790"/>
      <c r="U536" s="790"/>
      <c r="V536" s="791"/>
      <c r="W536" s="40" t="s">
        <v>0</v>
      </c>
      <c r="X536" s="41">
        <f>IFERROR(SUM(X534:X534),"0")</f>
        <v>0</v>
      </c>
      <c r="Y536" s="41">
        <f>IFERROR(SUM(Y534:Y534),"0")</f>
        <v>0</v>
      </c>
      <c r="Z536" s="40"/>
      <c r="AA536" s="64"/>
      <c r="AB536" s="64"/>
      <c r="AC536" s="64"/>
    </row>
    <row r="537" spans="1:68" ht="16.5" hidden="1" customHeight="1" x14ac:dyDescent="0.25">
      <c r="A537" s="807" t="s">
        <v>875</v>
      </c>
      <c r="B537" s="807"/>
      <c r="C537" s="807"/>
      <c r="D537" s="807"/>
      <c r="E537" s="807"/>
      <c r="F537" s="807"/>
      <c r="G537" s="807"/>
      <c r="H537" s="807"/>
      <c r="I537" s="807"/>
      <c r="J537" s="807"/>
      <c r="K537" s="807"/>
      <c r="L537" s="807"/>
      <c r="M537" s="807"/>
      <c r="N537" s="807"/>
      <c r="O537" s="807"/>
      <c r="P537" s="807"/>
      <c r="Q537" s="807"/>
      <c r="R537" s="807"/>
      <c r="S537" s="807"/>
      <c r="T537" s="807"/>
      <c r="U537" s="807"/>
      <c r="V537" s="807"/>
      <c r="W537" s="807"/>
      <c r="X537" s="807"/>
      <c r="Y537" s="807"/>
      <c r="Z537" s="807"/>
      <c r="AA537" s="62"/>
      <c r="AB537" s="62"/>
      <c r="AC537" s="62"/>
    </row>
    <row r="538" spans="1:68" ht="14.25" hidden="1" customHeight="1" x14ac:dyDescent="0.25">
      <c r="A538" s="784" t="s">
        <v>78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63"/>
      <c r="AB538" s="63"/>
      <c r="AC538" s="63"/>
    </row>
    <row r="539" spans="1:68" ht="27" hidden="1" customHeight="1" x14ac:dyDescent="0.25">
      <c r="A539" s="60" t="s">
        <v>876</v>
      </c>
      <c r="B539" s="60" t="s">
        <v>877</v>
      </c>
      <c r="C539" s="34">
        <v>4301031294</v>
      </c>
      <c r="D539" s="785">
        <v>4680115885189</v>
      </c>
      <c r="E539" s="785"/>
      <c r="F539" s="59">
        <v>0.2</v>
      </c>
      <c r="G539" s="35">
        <v>6</v>
      </c>
      <c r="H539" s="59">
        <v>1.2</v>
      </c>
      <c r="I539" s="59">
        <v>1.3720000000000001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45" t="s">
        <v>878</v>
      </c>
      <c r="AG539" s="75"/>
      <c r="AJ539" s="79" t="s">
        <v>45</v>
      </c>
      <c r="AK539" s="79">
        <v>0</v>
      </c>
      <c r="BB539" s="646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879</v>
      </c>
      <c r="B540" s="60" t="s">
        <v>880</v>
      </c>
      <c r="C540" s="34">
        <v>4301031293</v>
      </c>
      <c r="D540" s="785">
        <v>4680115885172</v>
      </c>
      <c r="E540" s="785"/>
      <c r="F540" s="59">
        <v>0.2</v>
      </c>
      <c r="G540" s="35">
        <v>6</v>
      </c>
      <c r="H540" s="59">
        <v>1.2</v>
      </c>
      <c r="I540" s="59">
        <v>1.3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7" t="s">
        <v>878</v>
      </c>
      <c r="AG540" s="75"/>
      <c r="AJ540" s="79" t="s">
        <v>45</v>
      </c>
      <c r="AK540" s="79">
        <v>0</v>
      </c>
      <c r="BB540" s="648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881</v>
      </c>
      <c r="B541" s="60" t="s">
        <v>882</v>
      </c>
      <c r="C541" s="34">
        <v>4301031291</v>
      </c>
      <c r="D541" s="785">
        <v>4680115885110</v>
      </c>
      <c r="E541" s="785"/>
      <c r="F541" s="59">
        <v>0.2</v>
      </c>
      <c r="G541" s="35">
        <v>6</v>
      </c>
      <c r="H541" s="59">
        <v>1.2</v>
      </c>
      <c r="I541" s="59">
        <v>2.02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35</v>
      </c>
      <c r="P541" s="8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9" t="s">
        <v>883</v>
      </c>
      <c r="AG541" s="75"/>
      <c r="AJ541" s="79" t="s">
        <v>45</v>
      </c>
      <c r="AK541" s="79">
        <v>0</v>
      </c>
      <c r="BB541" s="650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hidden="1" customHeight="1" x14ac:dyDescent="0.25">
      <c r="A542" s="60" t="s">
        <v>884</v>
      </c>
      <c r="B542" s="60" t="s">
        <v>885</v>
      </c>
      <c r="C542" s="34">
        <v>4301031329</v>
      </c>
      <c r="D542" s="785">
        <v>4680115885219</v>
      </c>
      <c r="E542" s="785"/>
      <c r="F542" s="59">
        <v>0.28000000000000003</v>
      </c>
      <c r="G542" s="35">
        <v>6</v>
      </c>
      <c r="H542" s="59">
        <v>1.68</v>
      </c>
      <c r="I542" s="59">
        <v>2.5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864" t="s">
        <v>886</v>
      </c>
      <c r="Q542" s="787"/>
      <c r="R542" s="787"/>
      <c r="S542" s="787"/>
      <c r="T542" s="788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51" t="s">
        <v>887</v>
      </c>
      <c r="AG542" s="75"/>
      <c r="AJ542" s="79" t="s">
        <v>45</v>
      </c>
      <c r="AK542" s="79">
        <v>0</v>
      </c>
      <c r="BB542" s="65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792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3"/>
      <c r="P543" s="789" t="s">
        <v>40</v>
      </c>
      <c r="Q543" s="790"/>
      <c r="R543" s="790"/>
      <c r="S543" s="790"/>
      <c r="T543" s="790"/>
      <c r="U543" s="790"/>
      <c r="V543" s="791"/>
      <c r="W543" s="40" t="s">
        <v>39</v>
      </c>
      <c r="X543" s="41">
        <f>IFERROR(X539/H539,"0")+IFERROR(X540/H540,"0")+IFERROR(X541/H541,"0")+IFERROR(X542/H542,"0")</f>
        <v>0</v>
      </c>
      <c r="Y543" s="41">
        <f>IFERROR(Y539/H539,"0")+IFERROR(Y540/H540,"0")+IFERROR(Y541/H541,"0")+IFERROR(Y542/H542,"0")</f>
        <v>0</v>
      </c>
      <c r="Z543" s="41">
        <f>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3"/>
      <c r="P544" s="789" t="s">
        <v>40</v>
      </c>
      <c r="Q544" s="790"/>
      <c r="R544" s="790"/>
      <c r="S544" s="790"/>
      <c r="T544" s="790"/>
      <c r="U544" s="790"/>
      <c r="V544" s="791"/>
      <c r="W544" s="40" t="s">
        <v>0</v>
      </c>
      <c r="X544" s="41">
        <f>IFERROR(SUM(X539:X542),"0")</f>
        <v>0</v>
      </c>
      <c r="Y544" s="41">
        <f>IFERROR(SUM(Y539:Y542),"0")</f>
        <v>0</v>
      </c>
      <c r="Z544" s="40"/>
      <c r="AA544" s="64"/>
      <c r="AB544" s="64"/>
      <c r="AC544" s="64"/>
    </row>
    <row r="545" spans="1:68" ht="16.5" hidden="1" customHeight="1" x14ac:dyDescent="0.25">
      <c r="A545" s="807" t="s">
        <v>888</v>
      </c>
      <c r="B545" s="807"/>
      <c r="C545" s="807"/>
      <c r="D545" s="807"/>
      <c r="E545" s="807"/>
      <c r="F545" s="807"/>
      <c r="G545" s="807"/>
      <c r="H545" s="807"/>
      <c r="I545" s="807"/>
      <c r="J545" s="807"/>
      <c r="K545" s="807"/>
      <c r="L545" s="807"/>
      <c r="M545" s="807"/>
      <c r="N545" s="807"/>
      <c r="O545" s="807"/>
      <c r="P545" s="807"/>
      <c r="Q545" s="807"/>
      <c r="R545" s="807"/>
      <c r="S545" s="807"/>
      <c r="T545" s="807"/>
      <c r="U545" s="807"/>
      <c r="V545" s="807"/>
      <c r="W545" s="807"/>
      <c r="X545" s="807"/>
      <c r="Y545" s="807"/>
      <c r="Z545" s="807"/>
      <c r="AA545" s="62"/>
      <c r="AB545" s="62"/>
      <c r="AC545" s="62"/>
    </row>
    <row r="546" spans="1:68" ht="14.25" hidden="1" customHeight="1" x14ac:dyDescent="0.25">
      <c r="A546" s="784" t="s">
        <v>78</v>
      </c>
      <c r="B546" s="784"/>
      <c r="C546" s="784"/>
      <c r="D546" s="784"/>
      <c r="E546" s="784"/>
      <c r="F546" s="784"/>
      <c r="G546" s="784"/>
      <c r="H546" s="784"/>
      <c r="I546" s="784"/>
      <c r="J546" s="784"/>
      <c r="K546" s="784"/>
      <c r="L546" s="784"/>
      <c r="M546" s="784"/>
      <c r="N546" s="784"/>
      <c r="O546" s="784"/>
      <c r="P546" s="784"/>
      <c r="Q546" s="784"/>
      <c r="R546" s="784"/>
      <c r="S546" s="784"/>
      <c r="T546" s="784"/>
      <c r="U546" s="784"/>
      <c r="V546" s="784"/>
      <c r="W546" s="784"/>
      <c r="X546" s="784"/>
      <c r="Y546" s="784"/>
      <c r="Z546" s="784"/>
      <c r="AA546" s="63"/>
      <c r="AB546" s="63"/>
      <c r="AC546" s="63"/>
    </row>
    <row r="547" spans="1:68" ht="27" hidden="1" customHeight="1" x14ac:dyDescent="0.25">
      <c r="A547" s="60" t="s">
        <v>889</v>
      </c>
      <c r="B547" s="60" t="s">
        <v>890</v>
      </c>
      <c r="C547" s="34">
        <v>4301031261</v>
      </c>
      <c r="D547" s="785">
        <v>4680115885103</v>
      </c>
      <c r="E547" s="785"/>
      <c r="F547" s="59">
        <v>0.27</v>
      </c>
      <c r="G547" s="35">
        <v>6</v>
      </c>
      <c r="H547" s="59">
        <v>1.62</v>
      </c>
      <c r="I547" s="59">
        <v>1.82</v>
      </c>
      <c r="J547" s="35">
        <v>156</v>
      </c>
      <c r="K547" s="35" t="s">
        <v>89</v>
      </c>
      <c r="L547" s="35" t="s">
        <v>45</v>
      </c>
      <c r="M547" s="36" t="s">
        <v>82</v>
      </c>
      <c r="N547" s="36"/>
      <c r="O547" s="35">
        <v>40</v>
      </c>
      <c r="P547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IFERROR(IF(Y547=0,"",ROUNDUP(Y547/H547,0)*0.00753),"")</f>
        <v/>
      </c>
      <c r="AA547" s="65" t="s">
        <v>45</v>
      </c>
      <c r="AB547" s="66" t="s">
        <v>45</v>
      </c>
      <c r="AC547" s="653" t="s">
        <v>891</v>
      </c>
      <c r="AG547" s="75"/>
      <c r="AJ547" s="79" t="s">
        <v>45</v>
      </c>
      <c r="AK547" s="79">
        <v>0</v>
      </c>
      <c r="BB547" s="65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idden="1" x14ac:dyDescent="0.2">
      <c r="A548" s="792"/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3"/>
      <c r="P548" s="789" t="s">
        <v>40</v>
      </c>
      <c r="Q548" s="790"/>
      <c r="R548" s="790"/>
      <c r="S548" s="790"/>
      <c r="T548" s="790"/>
      <c r="U548" s="790"/>
      <c r="V548" s="791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hidden="1" x14ac:dyDescent="0.2">
      <c r="A549" s="792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3"/>
      <c r="P549" s="789" t="s">
        <v>40</v>
      </c>
      <c r="Q549" s="790"/>
      <c r="R549" s="790"/>
      <c r="S549" s="790"/>
      <c r="T549" s="790"/>
      <c r="U549" s="790"/>
      <c r="V549" s="791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hidden="1" customHeight="1" x14ac:dyDescent="0.2">
      <c r="A550" s="830" t="s">
        <v>892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52"/>
      <c r="AB550" s="52"/>
      <c r="AC550" s="52"/>
    </row>
    <row r="551" spans="1:68" ht="16.5" hidden="1" customHeight="1" x14ac:dyDescent="0.25">
      <c r="A551" s="807" t="s">
        <v>892</v>
      </c>
      <c r="B551" s="807"/>
      <c r="C551" s="807"/>
      <c r="D551" s="807"/>
      <c r="E551" s="807"/>
      <c r="F551" s="807"/>
      <c r="G551" s="807"/>
      <c r="H551" s="807"/>
      <c r="I551" s="807"/>
      <c r="J551" s="807"/>
      <c r="K551" s="807"/>
      <c r="L551" s="807"/>
      <c r="M551" s="807"/>
      <c r="N551" s="807"/>
      <c r="O551" s="807"/>
      <c r="P551" s="807"/>
      <c r="Q551" s="807"/>
      <c r="R551" s="807"/>
      <c r="S551" s="807"/>
      <c r="T551" s="807"/>
      <c r="U551" s="807"/>
      <c r="V551" s="807"/>
      <c r="W551" s="807"/>
      <c r="X551" s="807"/>
      <c r="Y551" s="807"/>
      <c r="Z551" s="807"/>
      <c r="AA551" s="62"/>
      <c r="AB551" s="62"/>
      <c r="AC551" s="62"/>
    </row>
    <row r="552" spans="1:68" ht="14.25" hidden="1" customHeight="1" x14ac:dyDescent="0.25">
      <c r="A552" s="784" t="s">
        <v>125</v>
      </c>
      <c r="B552" s="784"/>
      <c r="C552" s="784"/>
      <c r="D552" s="784"/>
      <c r="E552" s="784"/>
      <c r="F552" s="784"/>
      <c r="G552" s="784"/>
      <c r="H552" s="784"/>
      <c r="I552" s="784"/>
      <c r="J552" s="784"/>
      <c r="K552" s="784"/>
      <c r="L552" s="784"/>
      <c r="M552" s="784"/>
      <c r="N552" s="784"/>
      <c r="O552" s="784"/>
      <c r="P552" s="784"/>
      <c r="Q552" s="784"/>
      <c r="R552" s="784"/>
      <c r="S552" s="784"/>
      <c r="T552" s="784"/>
      <c r="U552" s="784"/>
      <c r="V552" s="784"/>
      <c r="W552" s="784"/>
      <c r="X552" s="784"/>
      <c r="Y552" s="784"/>
      <c r="Z552" s="784"/>
      <c r="AA552" s="63"/>
      <c r="AB552" s="63"/>
      <c r="AC552" s="63"/>
    </row>
    <row r="553" spans="1:68" ht="27" hidden="1" customHeight="1" x14ac:dyDescent="0.25">
      <c r="A553" s="60" t="s">
        <v>893</v>
      </c>
      <c r="B553" s="60" t="s">
        <v>894</v>
      </c>
      <c r="C553" s="34">
        <v>4301011795</v>
      </c>
      <c r="D553" s="785">
        <v>4607091389067</v>
      </c>
      <c r="E553" s="785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130</v>
      </c>
      <c r="L553" s="35" t="s">
        <v>45</v>
      </c>
      <c r="M553" s="36" t="s">
        <v>129</v>
      </c>
      <c r="N553" s="36"/>
      <c r="O553" s="35">
        <v>60</v>
      </c>
      <c r="P553" s="8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3" si="104">IFERROR(IF(X553="",0,CEILING((X553/$H553),1)*$H553),"")</f>
        <v>0</v>
      </c>
      <c r="Z553" s="39" t="str">
        <f t="shared" ref="Z553:Z558" si="105">IFERROR(IF(Y553=0,"",ROUNDUP(Y553/H553,0)*0.01196),"")</f>
        <v/>
      </c>
      <c r="AA553" s="65" t="s">
        <v>45</v>
      </c>
      <c r="AB553" s="66" t="s">
        <v>45</v>
      </c>
      <c r="AC553" s="655" t="s">
        <v>132</v>
      </c>
      <c r="AG553" s="75"/>
      <c r="AJ553" s="79" t="s">
        <v>45</v>
      </c>
      <c r="AK553" s="79">
        <v>0</v>
      </c>
      <c r="BB553" s="656" t="s">
        <v>66</v>
      </c>
      <c r="BM553" s="75">
        <f t="shared" ref="BM553:BM563" si="106">IFERROR(X553*I553/H553,"0")</f>
        <v>0</v>
      </c>
      <c r="BN553" s="75">
        <f t="shared" ref="BN553:BN563" si="107">IFERROR(Y553*I553/H553,"0")</f>
        <v>0</v>
      </c>
      <c r="BO553" s="75">
        <f t="shared" ref="BO553:BO563" si="108">IFERROR(1/J553*(X553/H553),"0")</f>
        <v>0</v>
      </c>
      <c r="BP553" s="75">
        <f t="shared" ref="BP553:BP563" si="109">IFERROR(1/J553*(Y553/H553),"0")</f>
        <v>0</v>
      </c>
    </row>
    <row r="554" spans="1:68" ht="27" hidden="1" customHeight="1" x14ac:dyDescent="0.25">
      <c r="A554" s="60" t="s">
        <v>895</v>
      </c>
      <c r="B554" s="60" t="s">
        <v>896</v>
      </c>
      <c r="C554" s="34">
        <v>4301011961</v>
      </c>
      <c r="D554" s="785">
        <v>4680115885271</v>
      </c>
      <c r="E554" s="785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130</v>
      </c>
      <c r="L554" s="35" t="s">
        <v>45</v>
      </c>
      <c r="M554" s="36" t="s">
        <v>129</v>
      </c>
      <c r="N554" s="36"/>
      <c r="O554" s="35">
        <v>60</v>
      </c>
      <c r="P554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4"/>
        <v>0</v>
      </c>
      <c r="Z554" s="39" t="str">
        <f t="shared" si="105"/>
        <v/>
      </c>
      <c r="AA554" s="65" t="s">
        <v>45</v>
      </c>
      <c r="AB554" s="66" t="s">
        <v>45</v>
      </c>
      <c r="AC554" s="657" t="s">
        <v>897</v>
      </c>
      <c r="AG554" s="75"/>
      <c r="AJ554" s="79" t="s">
        <v>45</v>
      </c>
      <c r="AK554" s="79">
        <v>0</v>
      </c>
      <c r="BB554" s="658" t="s">
        <v>66</v>
      </c>
      <c r="BM554" s="75">
        <f t="shared" si="106"/>
        <v>0</v>
      </c>
      <c r="BN554" s="75">
        <f t="shared" si="107"/>
        <v>0</v>
      </c>
      <c r="BO554" s="75">
        <f t="shared" si="108"/>
        <v>0</v>
      </c>
      <c r="BP554" s="75">
        <f t="shared" si="109"/>
        <v>0</v>
      </c>
    </row>
    <row r="555" spans="1:68" ht="16.5" hidden="1" customHeight="1" x14ac:dyDescent="0.25">
      <c r="A555" s="60" t="s">
        <v>898</v>
      </c>
      <c r="B555" s="60" t="s">
        <v>899</v>
      </c>
      <c r="C555" s="34">
        <v>4301011774</v>
      </c>
      <c r="D555" s="785">
        <v>4680115884502</v>
      </c>
      <c r="E555" s="785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 t="s">
        <v>45</v>
      </c>
      <c r="M555" s="36" t="s">
        <v>129</v>
      </c>
      <c r="N555" s="36"/>
      <c r="O555" s="35">
        <v>60</v>
      </c>
      <c r="P55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si="105"/>
        <v/>
      </c>
      <c r="AA555" s="65" t="s">
        <v>45</v>
      </c>
      <c r="AB555" s="66" t="s">
        <v>45</v>
      </c>
      <c r="AC555" s="659" t="s">
        <v>900</v>
      </c>
      <c r="AG555" s="75"/>
      <c r="AJ555" s="79" t="s">
        <v>45</v>
      </c>
      <c r="AK555" s="79">
        <v>0</v>
      </c>
      <c r="BB555" s="660" t="s">
        <v>66</v>
      </c>
      <c r="BM555" s="75">
        <f t="shared" si="106"/>
        <v>0</v>
      </c>
      <c r="BN555" s="75">
        <f t="shared" si="107"/>
        <v>0</v>
      </c>
      <c r="BO555" s="75">
        <f t="shared" si="108"/>
        <v>0</v>
      </c>
      <c r="BP555" s="75">
        <f t="shared" si="109"/>
        <v>0</v>
      </c>
    </row>
    <row r="556" spans="1:68" ht="27" customHeight="1" x14ac:dyDescent="0.25">
      <c r="A556" s="60" t="s">
        <v>901</v>
      </c>
      <c r="B556" s="60" t="s">
        <v>902</v>
      </c>
      <c r="C556" s="34">
        <v>4301011771</v>
      </c>
      <c r="D556" s="785">
        <v>4607091389104</v>
      </c>
      <c r="E556" s="785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129</v>
      </c>
      <c r="N556" s="36"/>
      <c r="O556" s="35">
        <v>60</v>
      </c>
      <c r="P556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7" t="s">
        <v>45</v>
      </c>
      <c r="V556" s="37" t="s">
        <v>45</v>
      </c>
      <c r="W556" s="38" t="s">
        <v>0</v>
      </c>
      <c r="X556" s="56">
        <v>280</v>
      </c>
      <c r="Y556" s="53">
        <f t="shared" si="104"/>
        <v>285.12</v>
      </c>
      <c r="Z556" s="39">
        <f t="shared" si="105"/>
        <v>0.64583999999999997</v>
      </c>
      <c r="AA556" s="65" t="s">
        <v>45</v>
      </c>
      <c r="AB556" s="66" t="s">
        <v>45</v>
      </c>
      <c r="AC556" s="661" t="s">
        <v>903</v>
      </c>
      <c r="AG556" s="75"/>
      <c r="AJ556" s="79" t="s">
        <v>45</v>
      </c>
      <c r="AK556" s="79">
        <v>0</v>
      </c>
      <c r="BB556" s="662" t="s">
        <v>66</v>
      </c>
      <c r="BM556" s="75">
        <f t="shared" si="106"/>
        <v>299.09090909090907</v>
      </c>
      <c r="BN556" s="75">
        <f t="shared" si="107"/>
        <v>304.55999999999995</v>
      </c>
      <c r="BO556" s="75">
        <f t="shared" si="108"/>
        <v>0.50990675990675993</v>
      </c>
      <c r="BP556" s="75">
        <f t="shared" si="109"/>
        <v>0.51923076923076927</v>
      </c>
    </row>
    <row r="557" spans="1:68" ht="16.5" hidden="1" customHeight="1" x14ac:dyDescent="0.25">
      <c r="A557" s="60" t="s">
        <v>904</v>
      </c>
      <c r="B557" s="60" t="s">
        <v>905</v>
      </c>
      <c r="C557" s="34">
        <v>4301011799</v>
      </c>
      <c r="D557" s="785">
        <v>4680115884519</v>
      </c>
      <c r="E557" s="785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63" t="s">
        <v>906</v>
      </c>
      <c r="AG557" s="75"/>
      <c r="AJ557" s="79" t="s">
        <v>45</v>
      </c>
      <c r="AK557" s="79">
        <v>0</v>
      </c>
      <c r="BB557" s="664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27" customHeight="1" x14ac:dyDescent="0.25">
      <c r="A558" s="60" t="s">
        <v>907</v>
      </c>
      <c r="B558" s="60" t="s">
        <v>908</v>
      </c>
      <c r="C558" s="34">
        <v>4301011376</v>
      </c>
      <c r="D558" s="785">
        <v>4680115885226</v>
      </c>
      <c r="E558" s="785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7" t="s">
        <v>45</v>
      </c>
      <c r="V558" s="37" t="s">
        <v>45</v>
      </c>
      <c r="W558" s="38" t="s">
        <v>0</v>
      </c>
      <c r="X558" s="56">
        <v>280</v>
      </c>
      <c r="Y558" s="53">
        <f t="shared" si="104"/>
        <v>285.12</v>
      </c>
      <c r="Z558" s="39">
        <f t="shared" si="105"/>
        <v>0.64583999999999997</v>
      </c>
      <c r="AA558" s="65" t="s">
        <v>45</v>
      </c>
      <c r="AB558" s="66" t="s">
        <v>45</v>
      </c>
      <c r="AC558" s="665" t="s">
        <v>909</v>
      </c>
      <c r="AG558" s="75"/>
      <c r="AJ558" s="79" t="s">
        <v>45</v>
      </c>
      <c r="AK558" s="79">
        <v>0</v>
      </c>
      <c r="BB558" s="666" t="s">
        <v>66</v>
      </c>
      <c r="BM558" s="75">
        <f t="shared" si="106"/>
        <v>299.09090909090907</v>
      </c>
      <c r="BN558" s="75">
        <f t="shared" si="107"/>
        <v>304.55999999999995</v>
      </c>
      <c r="BO558" s="75">
        <f t="shared" si="108"/>
        <v>0.50990675990675993</v>
      </c>
      <c r="BP558" s="75">
        <f t="shared" si="109"/>
        <v>0.51923076923076927</v>
      </c>
    </row>
    <row r="559" spans="1:68" ht="27" hidden="1" customHeight="1" x14ac:dyDescent="0.25">
      <c r="A559" s="60" t="s">
        <v>910</v>
      </c>
      <c r="B559" s="60" t="s">
        <v>911</v>
      </c>
      <c r="C559" s="34">
        <v>4301012035</v>
      </c>
      <c r="D559" s="785">
        <v>4680115880603</v>
      </c>
      <c r="E559" s="785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89</v>
      </c>
      <c r="L559" s="35" t="s">
        <v>45</v>
      </c>
      <c r="M559" s="36" t="s">
        <v>129</v>
      </c>
      <c r="N559" s="36"/>
      <c r="O559" s="35">
        <v>60</v>
      </c>
      <c r="P559" s="860" t="s">
        <v>912</v>
      </c>
      <c r="Q559" s="787"/>
      <c r="R559" s="787"/>
      <c r="S559" s="787"/>
      <c r="T559" s="78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7" t="s">
        <v>132</v>
      </c>
      <c r="AG559" s="75"/>
      <c r="AJ559" s="79" t="s">
        <v>45</v>
      </c>
      <c r="AK559" s="79">
        <v>0</v>
      </c>
      <c r="BB559" s="668" t="s">
        <v>66</v>
      </c>
      <c r="BM559" s="75">
        <f t="shared" si="106"/>
        <v>0</v>
      </c>
      <c r="BN559" s="75">
        <f t="shared" si="107"/>
        <v>0</v>
      </c>
      <c r="BO559" s="75">
        <f t="shared" si="108"/>
        <v>0</v>
      </c>
      <c r="BP559" s="75">
        <f t="shared" si="109"/>
        <v>0</v>
      </c>
    </row>
    <row r="560" spans="1:68" ht="27" hidden="1" customHeight="1" x14ac:dyDescent="0.25">
      <c r="A560" s="60" t="s">
        <v>910</v>
      </c>
      <c r="B560" s="60" t="s">
        <v>913</v>
      </c>
      <c r="C560" s="34">
        <v>4301011778</v>
      </c>
      <c r="D560" s="785">
        <v>4680115880603</v>
      </c>
      <c r="E560" s="785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60</v>
      </c>
      <c r="P560" s="8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9" t="s">
        <v>132</v>
      </c>
      <c r="AG560" s="75"/>
      <c r="AJ560" s="79" t="s">
        <v>45</v>
      </c>
      <c r="AK560" s="79">
        <v>0</v>
      </c>
      <c r="BB560" s="670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hidden="1" customHeight="1" x14ac:dyDescent="0.25">
      <c r="A561" s="60" t="s">
        <v>914</v>
      </c>
      <c r="B561" s="60" t="s">
        <v>915</v>
      </c>
      <c r="C561" s="34">
        <v>4301012036</v>
      </c>
      <c r="D561" s="785">
        <v>4680115882782</v>
      </c>
      <c r="E561" s="785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60</v>
      </c>
      <c r="P561" s="862" t="s">
        <v>916</v>
      </c>
      <c r="Q561" s="787"/>
      <c r="R561" s="787"/>
      <c r="S561" s="787"/>
      <c r="T561" s="78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71" t="s">
        <v>897</v>
      </c>
      <c r="AG561" s="75"/>
      <c r="AJ561" s="79" t="s">
        <v>45</v>
      </c>
      <c r="AK561" s="79">
        <v>0</v>
      </c>
      <c r="BB561" s="672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hidden="1" customHeight="1" x14ac:dyDescent="0.25">
      <c r="A562" s="60" t="s">
        <v>917</v>
      </c>
      <c r="B562" s="60" t="s">
        <v>918</v>
      </c>
      <c r="C562" s="34">
        <v>4301012034</v>
      </c>
      <c r="D562" s="785">
        <v>4607091389982</v>
      </c>
      <c r="E562" s="785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89</v>
      </c>
      <c r="L562" s="35" t="s">
        <v>45</v>
      </c>
      <c r="M562" s="36" t="s">
        <v>129</v>
      </c>
      <c r="N562" s="36"/>
      <c r="O562" s="35">
        <v>60</v>
      </c>
      <c r="P562" s="849" t="s">
        <v>919</v>
      </c>
      <c r="Q562" s="787"/>
      <c r="R562" s="787"/>
      <c r="S562" s="787"/>
      <c r="T562" s="788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73" t="s">
        <v>903</v>
      </c>
      <c r="AG562" s="75"/>
      <c r="AJ562" s="79" t="s">
        <v>45</v>
      </c>
      <c r="AK562" s="79">
        <v>0</v>
      </c>
      <c r="BB562" s="674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hidden="1" customHeight="1" x14ac:dyDescent="0.25">
      <c r="A563" s="60" t="s">
        <v>917</v>
      </c>
      <c r="B563" s="60" t="s">
        <v>920</v>
      </c>
      <c r="C563" s="34">
        <v>4301011784</v>
      </c>
      <c r="D563" s="785">
        <v>4607091389982</v>
      </c>
      <c r="E563" s="785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89</v>
      </c>
      <c r="L563" s="35" t="s">
        <v>45</v>
      </c>
      <c r="M563" s="36" t="s">
        <v>129</v>
      </c>
      <c r="N563" s="36"/>
      <c r="O563" s="35">
        <v>60</v>
      </c>
      <c r="P563" s="8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5" t="s">
        <v>903</v>
      </c>
      <c r="AG563" s="75"/>
      <c r="AJ563" s="79" t="s">
        <v>45</v>
      </c>
      <c r="AK563" s="79">
        <v>0</v>
      </c>
      <c r="BB563" s="676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3"/>
      <c r="P564" s="789" t="s">
        <v>40</v>
      </c>
      <c r="Q564" s="790"/>
      <c r="R564" s="790"/>
      <c r="S564" s="790"/>
      <c r="T564" s="790"/>
      <c r="U564" s="790"/>
      <c r="V564" s="791"/>
      <c r="W564" s="40" t="s">
        <v>39</v>
      </c>
      <c r="X564" s="41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106.06060606060606</v>
      </c>
      <c r="Y564" s="41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108</v>
      </c>
      <c r="Z564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1.2916799999999999</v>
      </c>
      <c r="AA564" s="64"/>
      <c r="AB564" s="64"/>
      <c r="AC564" s="64"/>
    </row>
    <row r="565" spans="1:68" x14ac:dyDescent="0.2">
      <c r="A565" s="792"/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3"/>
      <c r="P565" s="789" t="s">
        <v>40</v>
      </c>
      <c r="Q565" s="790"/>
      <c r="R565" s="790"/>
      <c r="S565" s="790"/>
      <c r="T565" s="790"/>
      <c r="U565" s="790"/>
      <c r="V565" s="791"/>
      <c r="W565" s="40" t="s">
        <v>0</v>
      </c>
      <c r="X565" s="41">
        <f>IFERROR(SUM(X553:X563),"0")</f>
        <v>560</v>
      </c>
      <c r="Y565" s="41">
        <f>IFERROR(SUM(Y553:Y563),"0")</f>
        <v>570.24</v>
      </c>
      <c r="Z565" s="40"/>
      <c r="AA565" s="64"/>
      <c r="AB565" s="64"/>
      <c r="AC565" s="64"/>
    </row>
    <row r="566" spans="1:68" ht="14.25" hidden="1" customHeight="1" x14ac:dyDescent="0.25">
      <c r="A566" s="784" t="s">
        <v>183</v>
      </c>
      <c r="B566" s="784"/>
      <c r="C566" s="784"/>
      <c r="D566" s="784"/>
      <c r="E566" s="784"/>
      <c r="F566" s="784"/>
      <c r="G566" s="784"/>
      <c r="H566" s="784"/>
      <c r="I566" s="784"/>
      <c r="J566" s="784"/>
      <c r="K566" s="784"/>
      <c r="L566" s="784"/>
      <c r="M566" s="784"/>
      <c r="N566" s="784"/>
      <c r="O566" s="784"/>
      <c r="P566" s="784"/>
      <c r="Q566" s="784"/>
      <c r="R566" s="784"/>
      <c r="S566" s="784"/>
      <c r="T566" s="784"/>
      <c r="U566" s="784"/>
      <c r="V566" s="784"/>
      <c r="W566" s="784"/>
      <c r="X566" s="784"/>
      <c r="Y566" s="784"/>
      <c r="Z566" s="784"/>
      <c r="AA566" s="63"/>
      <c r="AB566" s="63"/>
      <c r="AC566" s="63"/>
    </row>
    <row r="567" spans="1:68" ht="16.5" customHeight="1" x14ac:dyDescent="0.25">
      <c r="A567" s="60" t="s">
        <v>921</v>
      </c>
      <c r="B567" s="60" t="s">
        <v>922</v>
      </c>
      <c r="C567" s="34">
        <v>4301020222</v>
      </c>
      <c r="D567" s="785">
        <v>4607091388930</v>
      </c>
      <c r="E567" s="785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129</v>
      </c>
      <c r="N567" s="36"/>
      <c r="O567" s="35">
        <v>55</v>
      </c>
      <c r="P567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7" t="s">
        <v>45</v>
      </c>
      <c r="V567" s="37" t="s">
        <v>45</v>
      </c>
      <c r="W567" s="38" t="s">
        <v>0</v>
      </c>
      <c r="X567" s="56">
        <v>450</v>
      </c>
      <c r="Y567" s="53">
        <f>IFERROR(IF(X567="",0,CEILING((X567/$H567),1)*$H567),"")</f>
        <v>454.08000000000004</v>
      </c>
      <c r="Z567" s="39">
        <f>IFERROR(IF(Y567=0,"",ROUNDUP(Y567/H567,0)*0.01196),"")</f>
        <v>1.0285599999999999</v>
      </c>
      <c r="AA567" s="65" t="s">
        <v>45</v>
      </c>
      <c r="AB567" s="66" t="s">
        <v>45</v>
      </c>
      <c r="AC567" s="677" t="s">
        <v>923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480.68181818181819</v>
      </c>
      <c r="BN567" s="75">
        <f>IFERROR(Y567*I567/H567,"0")</f>
        <v>485.03999999999996</v>
      </c>
      <c r="BO567" s="75">
        <f>IFERROR(1/J567*(X567/H567),"0")</f>
        <v>0.81949300699300698</v>
      </c>
      <c r="BP567" s="75">
        <f>IFERROR(1/J567*(Y567/H567),"0")</f>
        <v>0.82692307692307698</v>
      </c>
    </row>
    <row r="568" spans="1:68" ht="16.5" hidden="1" customHeight="1" x14ac:dyDescent="0.25">
      <c r="A568" s="60" t="s">
        <v>924</v>
      </c>
      <c r="B568" s="60" t="s">
        <v>925</v>
      </c>
      <c r="C568" s="34">
        <v>4301020206</v>
      </c>
      <c r="D568" s="785">
        <v>4680115880054</v>
      </c>
      <c r="E568" s="785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89</v>
      </c>
      <c r="L568" s="35" t="s">
        <v>45</v>
      </c>
      <c r="M568" s="36" t="s">
        <v>129</v>
      </c>
      <c r="N568" s="36"/>
      <c r="O568" s="35">
        <v>55</v>
      </c>
      <c r="P568" s="8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923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hidden="1" customHeight="1" x14ac:dyDescent="0.25">
      <c r="A569" s="60" t="s">
        <v>924</v>
      </c>
      <c r="B569" s="60" t="s">
        <v>926</v>
      </c>
      <c r="C569" s="34">
        <v>4301020364</v>
      </c>
      <c r="D569" s="785">
        <v>4680115880054</v>
      </c>
      <c r="E569" s="785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89</v>
      </c>
      <c r="L569" s="35" t="s">
        <v>45</v>
      </c>
      <c r="M569" s="36" t="s">
        <v>129</v>
      </c>
      <c r="N569" s="36"/>
      <c r="O569" s="35">
        <v>55</v>
      </c>
      <c r="P569" s="853" t="s">
        <v>927</v>
      </c>
      <c r="Q569" s="787"/>
      <c r="R569" s="787"/>
      <c r="S569" s="787"/>
      <c r="T569" s="788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81" t="s">
        <v>923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3"/>
      <c r="P570" s="789" t="s">
        <v>40</v>
      </c>
      <c r="Q570" s="790"/>
      <c r="R570" s="790"/>
      <c r="S570" s="790"/>
      <c r="T570" s="790"/>
      <c r="U570" s="790"/>
      <c r="V570" s="791"/>
      <c r="W570" s="40" t="s">
        <v>39</v>
      </c>
      <c r="X570" s="41">
        <f>IFERROR(X567/H567,"0")+IFERROR(X568/H568,"0")+IFERROR(X569/H569,"0")</f>
        <v>85.22727272727272</v>
      </c>
      <c r="Y570" s="41">
        <f>IFERROR(Y567/H567,"0")+IFERROR(Y568/H568,"0")+IFERROR(Y569/H569,"0")</f>
        <v>86</v>
      </c>
      <c r="Z570" s="41">
        <f>IFERROR(IF(Z567="",0,Z567),"0")+IFERROR(IF(Z568="",0,Z568),"0")+IFERROR(IF(Z569="",0,Z569),"0")</f>
        <v>1.0285599999999999</v>
      </c>
      <c r="AA570" s="64"/>
      <c r="AB570" s="64"/>
      <c r="AC570" s="64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3"/>
      <c r="P571" s="789" t="s">
        <v>40</v>
      </c>
      <c r="Q571" s="790"/>
      <c r="R571" s="790"/>
      <c r="S571" s="790"/>
      <c r="T571" s="790"/>
      <c r="U571" s="790"/>
      <c r="V571" s="791"/>
      <c r="W571" s="40" t="s">
        <v>0</v>
      </c>
      <c r="X571" s="41">
        <f>IFERROR(SUM(X567:X569),"0")</f>
        <v>450</v>
      </c>
      <c r="Y571" s="41">
        <f>IFERROR(SUM(Y567:Y569),"0")</f>
        <v>454.08000000000004</v>
      </c>
      <c r="Z571" s="40"/>
      <c r="AA571" s="64"/>
      <c r="AB571" s="64"/>
      <c r="AC571" s="64"/>
    </row>
    <row r="572" spans="1:68" ht="14.25" hidden="1" customHeight="1" x14ac:dyDescent="0.25">
      <c r="A572" s="784" t="s">
        <v>78</v>
      </c>
      <c r="B572" s="784"/>
      <c r="C572" s="784"/>
      <c r="D572" s="784"/>
      <c r="E572" s="784"/>
      <c r="F572" s="784"/>
      <c r="G572" s="784"/>
      <c r="H572" s="784"/>
      <c r="I572" s="784"/>
      <c r="J572" s="784"/>
      <c r="K572" s="784"/>
      <c r="L572" s="784"/>
      <c r="M572" s="784"/>
      <c r="N572" s="784"/>
      <c r="O572" s="784"/>
      <c r="P572" s="784"/>
      <c r="Q572" s="784"/>
      <c r="R572" s="784"/>
      <c r="S572" s="784"/>
      <c r="T572" s="784"/>
      <c r="U572" s="784"/>
      <c r="V572" s="784"/>
      <c r="W572" s="784"/>
      <c r="X572" s="784"/>
      <c r="Y572" s="784"/>
      <c r="Z572" s="784"/>
      <c r="AA572" s="63"/>
      <c r="AB572" s="63"/>
      <c r="AC572" s="63"/>
    </row>
    <row r="573" spans="1:68" ht="27" customHeight="1" x14ac:dyDescent="0.25">
      <c r="A573" s="60" t="s">
        <v>928</v>
      </c>
      <c r="B573" s="60" t="s">
        <v>929</v>
      </c>
      <c r="C573" s="34">
        <v>4301031252</v>
      </c>
      <c r="D573" s="785">
        <v>4680115883116</v>
      </c>
      <c r="E573" s="785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130</v>
      </c>
      <c r="L573" s="35" t="s">
        <v>45</v>
      </c>
      <c r="M573" s="36" t="s">
        <v>129</v>
      </c>
      <c r="N573" s="36"/>
      <c r="O573" s="35">
        <v>60</v>
      </c>
      <c r="P57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7" t="s">
        <v>45</v>
      </c>
      <c r="V573" s="37" t="s">
        <v>45</v>
      </c>
      <c r="W573" s="38" t="s">
        <v>0</v>
      </c>
      <c r="X573" s="56">
        <v>150</v>
      </c>
      <c r="Y573" s="53">
        <f t="shared" ref="Y573:Y581" si="110">IFERROR(IF(X573="",0,CEILING((X573/$H573),1)*$H573),"")</f>
        <v>153.12</v>
      </c>
      <c r="Z573" s="39">
        <f>IFERROR(IF(Y573=0,"",ROUNDUP(Y573/H573,0)*0.01196),"")</f>
        <v>0.34683999999999998</v>
      </c>
      <c r="AA573" s="65" t="s">
        <v>45</v>
      </c>
      <c r="AB573" s="66" t="s">
        <v>45</v>
      </c>
      <c r="AC573" s="683" t="s">
        <v>930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1" si="111">IFERROR(X573*I573/H573,"0")</f>
        <v>160.22727272727272</v>
      </c>
      <c r="BN573" s="75">
        <f t="shared" ref="BN573:BN581" si="112">IFERROR(Y573*I573/H573,"0")</f>
        <v>163.56</v>
      </c>
      <c r="BO573" s="75">
        <f t="shared" ref="BO573:BO581" si="113">IFERROR(1/J573*(X573/H573),"0")</f>
        <v>0.27316433566433568</v>
      </c>
      <c r="BP573" s="75">
        <f t="shared" ref="BP573:BP581" si="114">IFERROR(1/J573*(Y573/H573),"0")</f>
        <v>0.27884615384615385</v>
      </c>
    </row>
    <row r="574" spans="1:68" ht="27" customHeight="1" x14ac:dyDescent="0.25">
      <c r="A574" s="60" t="s">
        <v>931</v>
      </c>
      <c r="B574" s="60" t="s">
        <v>932</v>
      </c>
      <c r="C574" s="34">
        <v>4301031248</v>
      </c>
      <c r="D574" s="785">
        <v>4680115883093</v>
      </c>
      <c r="E574" s="785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130</v>
      </c>
      <c r="L574" s="35" t="s">
        <v>45</v>
      </c>
      <c r="M574" s="36" t="s">
        <v>82</v>
      </c>
      <c r="N574" s="36"/>
      <c r="O574" s="35">
        <v>60</v>
      </c>
      <c r="P574" s="8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7" t="s">
        <v>45</v>
      </c>
      <c r="V574" s="37" t="s">
        <v>45</v>
      </c>
      <c r="W574" s="38" t="s">
        <v>0</v>
      </c>
      <c r="X574" s="56">
        <v>100</v>
      </c>
      <c r="Y574" s="53">
        <f t="shared" si="110"/>
        <v>100.32000000000001</v>
      </c>
      <c r="Z574" s="39">
        <f>IFERROR(IF(Y574=0,"",ROUNDUP(Y574/H574,0)*0.01196),"")</f>
        <v>0.22724</v>
      </c>
      <c r="AA574" s="65" t="s">
        <v>45</v>
      </c>
      <c r="AB574" s="66" t="s">
        <v>45</v>
      </c>
      <c r="AC574" s="685" t="s">
        <v>933</v>
      </c>
      <c r="AG574" s="75"/>
      <c r="AJ574" s="79" t="s">
        <v>45</v>
      </c>
      <c r="AK574" s="79">
        <v>0</v>
      </c>
      <c r="BB574" s="686" t="s">
        <v>66</v>
      </c>
      <c r="BM574" s="75">
        <f t="shared" si="111"/>
        <v>106.81818181818181</v>
      </c>
      <c r="BN574" s="75">
        <f t="shared" si="112"/>
        <v>107.16</v>
      </c>
      <c r="BO574" s="75">
        <f t="shared" si="113"/>
        <v>0.18210955710955709</v>
      </c>
      <c r="BP574" s="75">
        <f t="shared" si="114"/>
        <v>0.18269230769230771</v>
      </c>
    </row>
    <row r="575" spans="1:68" ht="27" customHeight="1" x14ac:dyDescent="0.25">
      <c r="A575" s="60" t="s">
        <v>934</v>
      </c>
      <c r="B575" s="60" t="s">
        <v>935</v>
      </c>
      <c r="C575" s="34">
        <v>4301031250</v>
      </c>
      <c r="D575" s="785">
        <v>4680115883109</v>
      </c>
      <c r="E575" s="785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130</v>
      </c>
      <c r="L575" s="35" t="s">
        <v>45</v>
      </c>
      <c r="M575" s="36" t="s">
        <v>82</v>
      </c>
      <c r="N575" s="36"/>
      <c r="O575" s="35">
        <v>60</v>
      </c>
      <c r="P575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7" t="s">
        <v>45</v>
      </c>
      <c r="V575" s="37" t="s">
        <v>45</v>
      </c>
      <c r="W575" s="38" t="s">
        <v>0</v>
      </c>
      <c r="X575" s="56">
        <v>80</v>
      </c>
      <c r="Y575" s="53">
        <f t="shared" si="110"/>
        <v>84.48</v>
      </c>
      <c r="Z575" s="39">
        <f>IFERROR(IF(Y575=0,"",ROUNDUP(Y575/H575,0)*0.01196),"")</f>
        <v>0.19136</v>
      </c>
      <c r="AA575" s="65" t="s">
        <v>45</v>
      </c>
      <c r="AB575" s="66" t="s">
        <v>45</v>
      </c>
      <c r="AC575" s="687" t="s">
        <v>936</v>
      </c>
      <c r="AG575" s="75"/>
      <c r="AJ575" s="79" t="s">
        <v>45</v>
      </c>
      <c r="AK575" s="79">
        <v>0</v>
      </c>
      <c r="BB575" s="688" t="s">
        <v>66</v>
      </c>
      <c r="BM575" s="75">
        <f t="shared" si="111"/>
        <v>85.454545454545453</v>
      </c>
      <c r="BN575" s="75">
        <f t="shared" si="112"/>
        <v>90.24</v>
      </c>
      <c r="BO575" s="75">
        <f t="shared" si="113"/>
        <v>0.14568764568764569</v>
      </c>
      <c r="BP575" s="75">
        <f t="shared" si="114"/>
        <v>0.15384615384615385</v>
      </c>
    </row>
    <row r="576" spans="1:68" ht="27" hidden="1" customHeight="1" x14ac:dyDescent="0.25">
      <c r="A576" s="60" t="s">
        <v>937</v>
      </c>
      <c r="B576" s="60" t="s">
        <v>938</v>
      </c>
      <c r="C576" s="34">
        <v>4301031383</v>
      </c>
      <c r="D576" s="785">
        <v>4680115882072</v>
      </c>
      <c r="E576" s="785"/>
      <c r="F576" s="59">
        <v>0.6</v>
      </c>
      <c r="G576" s="35">
        <v>8</v>
      </c>
      <c r="H576" s="59">
        <v>4.8</v>
      </c>
      <c r="I576" s="59">
        <v>6.96</v>
      </c>
      <c r="J576" s="35">
        <v>120</v>
      </c>
      <c r="K576" s="35" t="s">
        <v>89</v>
      </c>
      <c r="L576" s="35" t="s">
        <v>45</v>
      </c>
      <c r="M576" s="36" t="s">
        <v>129</v>
      </c>
      <c r="N576" s="36"/>
      <c r="O576" s="35">
        <v>60</v>
      </c>
      <c r="P576" s="844" t="s">
        <v>939</v>
      </c>
      <c r="Q576" s="787"/>
      <c r="R576" s="787"/>
      <c r="S576" s="787"/>
      <c r="T576" s="788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9" t="s">
        <v>940</v>
      </c>
      <c r="AG576" s="75"/>
      <c r="AJ576" s="79" t="s">
        <v>45</v>
      </c>
      <c r="AK576" s="79">
        <v>0</v>
      </c>
      <c r="BB576" s="690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hidden="1" customHeight="1" x14ac:dyDescent="0.25">
      <c r="A577" s="60" t="s">
        <v>937</v>
      </c>
      <c r="B577" s="60" t="s">
        <v>941</v>
      </c>
      <c r="C577" s="34">
        <v>4301031249</v>
      </c>
      <c r="D577" s="785">
        <v>4680115882072</v>
      </c>
      <c r="E577" s="785"/>
      <c r="F577" s="59">
        <v>0.6</v>
      </c>
      <c r="G577" s="35">
        <v>6</v>
      </c>
      <c r="H577" s="59">
        <v>3.6</v>
      </c>
      <c r="I577" s="59">
        <v>3.81</v>
      </c>
      <c r="J577" s="35">
        <v>132</v>
      </c>
      <c r="K577" s="35" t="s">
        <v>89</v>
      </c>
      <c r="L577" s="35" t="s">
        <v>45</v>
      </c>
      <c r="M577" s="36" t="s">
        <v>129</v>
      </c>
      <c r="N577" s="36"/>
      <c r="O577" s="35">
        <v>60</v>
      </c>
      <c r="P577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1" t="s">
        <v>940</v>
      </c>
      <c r="AG577" s="75"/>
      <c r="AJ577" s="79" t="s">
        <v>45</v>
      </c>
      <c r="AK577" s="79">
        <v>0</v>
      </c>
      <c r="BB577" s="692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hidden="1" customHeight="1" x14ac:dyDescent="0.25">
      <c r="A578" s="60" t="s">
        <v>942</v>
      </c>
      <c r="B578" s="60" t="s">
        <v>943</v>
      </c>
      <c r="C578" s="34">
        <v>4301031385</v>
      </c>
      <c r="D578" s="785">
        <v>4680115882102</v>
      </c>
      <c r="E578" s="785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89</v>
      </c>
      <c r="L578" s="35" t="s">
        <v>45</v>
      </c>
      <c r="M578" s="36" t="s">
        <v>82</v>
      </c>
      <c r="N578" s="36"/>
      <c r="O578" s="35">
        <v>60</v>
      </c>
      <c r="P578" s="846" t="s">
        <v>944</v>
      </c>
      <c r="Q578" s="787"/>
      <c r="R578" s="787"/>
      <c r="S578" s="787"/>
      <c r="T578" s="788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3" t="s">
        <v>945</v>
      </c>
      <c r="AG578" s="75"/>
      <c r="AJ578" s="79" t="s">
        <v>45</v>
      </c>
      <c r="AK578" s="79">
        <v>0</v>
      </c>
      <c r="BB578" s="694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hidden="1" customHeight="1" x14ac:dyDescent="0.25">
      <c r="A579" s="60" t="s">
        <v>942</v>
      </c>
      <c r="B579" s="60" t="s">
        <v>946</v>
      </c>
      <c r="C579" s="34">
        <v>4301031251</v>
      </c>
      <c r="D579" s="785">
        <v>4680115882102</v>
      </c>
      <c r="E579" s="785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82</v>
      </c>
      <c r="N579" s="36"/>
      <c r="O579" s="35">
        <v>60</v>
      </c>
      <c r="P579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933</v>
      </c>
      <c r="AG579" s="75"/>
      <c r="AJ579" s="79" t="s">
        <v>45</v>
      </c>
      <c r="AK579" s="79">
        <v>0</v>
      </c>
      <c r="BB579" s="696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hidden="1" customHeight="1" x14ac:dyDescent="0.25">
      <c r="A580" s="60" t="s">
        <v>947</v>
      </c>
      <c r="B580" s="60" t="s">
        <v>948</v>
      </c>
      <c r="C580" s="34">
        <v>4301031384</v>
      </c>
      <c r="D580" s="785">
        <v>4680115882096</v>
      </c>
      <c r="E580" s="785"/>
      <c r="F580" s="59">
        <v>0.6</v>
      </c>
      <c r="G580" s="35">
        <v>8</v>
      </c>
      <c r="H580" s="59">
        <v>4.8</v>
      </c>
      <c r="I580" s="59">
        <v>6.69</v>
      </c>
      <c r="J580" s="35">
        <v>120</v>
      </c>
      <c r="K580" s="35" t="s">
        <v>89</v>
      </c>
      <c r="L580" s="35" t="s">
        <v>45</v>
      </c>
      <c r="M580" s="36" t="s">
        <v>82</v>
      </c>
      <c r="N580" s="36"/>
      <c r="O580" s="35">
        <v>60</v>
      </c>
      <c r="P580" s="848" t="s">
        <v>949</v>
      </c>
      <c r="Q580" s="787"/>
      <c r="R580" s="787"/>
      <c r="S580" s="787"/>
      <c r="T580" s="788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950</v>
      </c>
      <c r="AG580" s="75"/>
      <c r="AJ580" s="79" t="s">
        <v>45</v>
      </c>
      <c r="AK580" s="79">
        <v>0</v>
      </c>
      <c r="BB580" s="698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hidden="1" customHeight="1" x14ac:dyDescent="0.25">
      <c r="A581" s="60" t="s">
        <v>947</v>
      </c>
      <c r="B581" s="60" t="s">
        <v>951</v>
      </c>
      <c r="C581" s="34">
        <v>4301031253</v>
      </c>
      <c r="D581" s="785">
        <v>4680115882096</v>
      </c>
      <c r="E581" s="785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936</v>
      </c>
      <c r="AG581" s="75"/>
      <c r="AJ581" s="79" t="s">
        <v>45</v>
      </c>
      <c r="AK581" s="79">
        <v>0</v>
      </c>
      <c r="BB581" s="700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3"/>
      <c r="P582" s="789" t="s">
        <v>40</v>
      </c>
      <c r="Q582" s="790"/>
      <c r="R582" s="790"/>
      <c r="S582" s="790"/>
      <c r="T582" s="790"/>
      <c r="U582" s="790"/>
      <c r="V582" s="791"/>
      <c r="W582" s="40" t="s">
        <v>39</v>
      </c>
      <c r="X582" s="41">
        <f>IFERROR(X573/H573,"0")+IFERROR(X574/H574,"0")+IFERROR(X575/H575,"0")+IFERROR(X576/H576,"0")+IFERROR(X577/H577,"0")+IFERROR(X578/H578,"0")+IFERROR(X579/H579,"0")+IFERROR(X580/H580,"0")+IFERROR(X581/H581,"0")</f>
        <v>62.499999999999993</v>
      </c>
      <c r="Y582" s="41">
        <f>IFERROR(Y573/H573,"0")+IFERROR(Y574/H574,"0")+IFERROR(Y575/H575,"0")+IFERROR(Y576/H576,"0")+IFERROR(Y577/H577,"0")+IFERROR(Y578/H578,"0")+IFERROR(Y579/H579,"0")+IFERROR(Y580/H580,"0")+IFERROR(Y581/H581,"0")</f>
        <v>64</v>
      </c>
      <c r="Z582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0.7654399999999999</v>
      </c>
      <c r="AA582" s="64"/>
      <c r="AB582" s="64"/>
      <c r="AC582" s="64"/>
    </row>
    <row r="583" spans="1:68" x14ac:dyDescent="0.2">
      <c r="A583" s="792"/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3"/>
      <c r="P583" s="789" t="s">
        <v>40</v>
      </c>
      <c r="Q583" s="790"/>
      <c r="R583" s="790"/>
      <c r="S583" s="790"/>
      <c r="T583" s="790"/>
      <c r="U583" s="790"/>
      <c r="V583" s="791"/>
      <c r="W583" s="40" t="s">
        <v>0</v>
      </c>
      <c r="X583" s="41">
        <f>IFERROR(SUM(X573:X581),"0")</f>
        <v>330</v>
      </c>
      <c r="Y583" s="41">
        <f>IFERROR(SUM(Y573:Y581),"0")</f>
        <v>337.92</v>
      </c>
      <c r="Z583" s="40"/>
      <c r="AA583" s="64"/>
      <c r="AB583" s="64"/>
      <c r="AC583" s="64"/>
    </row>
    <row r="584" spans="1:68" ht="14.25" hidden="1" customHeight="1" x14ac:dyDescent="0.25">
      <c r="A584" s="784" t="s">
        <v>84</v>
      </c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84"/>
      <c r="P584" s="784"/>
      <c r="Q584" s="784"/>
      <c r="R584" s="784"/>
      <c r="S584" s="784"/>
      <c r="T584" s="784"/>
      <c r="U584" s="784"/>
      <c r="V584" s="784"/>
      <c r="W584" s="784"/>
      <c r="X584" s="784"/>
      <c r="Y584" s="784"/>
      <c r="Z584" s="784"/>
      <c r="AA584" s="63"/>
      <c r="AB584" s="63"/>
      <c r="AC584" s="63"/>
    </row>
    <row r="585" spans="1:68" ht="27" hidden="1" customHeight="1" x14ac:dyDescent="0.25">
      <c r="A585" s="60" t="s">
        <v>952</v>
      </c>
      <c r="B585" s="60" t="s">
        <v>953</v>
      </c>
      <c r="C585" s="34">
        <v>4301051230</v>
      </c>
      <c r="D585" s="785">
        <v>4607091383409</v>
      </c>
      <c r="E585" s="785"/>
      <c r="F585" s="59">
        <v>1.3</v>
      </c>
      <c r="G585" s="35">
        <v>6</v>
      </c>
      <c r="H585" s="59">
        <v>7.8</v>
      </c>
      <c r="I585" s="59">
        <v>8.3460000000000001</v>
      </c>
      <c r="J585" s="35">
        <v>56</v>
      </c>
      <c r="K585" s="35" t="s">
        <v>130</v>
      </c>
      <c r="L585" s="35" t="s">
        <v>45</v>
      </c>
      <c r="M585" s="36" t="s">
        <v>82</v>
      </c>
      <c r="N585" s="36"/>
      <c r="O585" s="35">
        <v>45</v>
      </c>
      <c r="P585" s="8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701" t="s">
        <v>954</v>
      </c>
      <c r="AG585" s="75"/>
      <c r="AJ585" s="79" t="s">
        <v>45</v>
      </c>
      <c r="AK585" s="79">
        <v>0</v>
      </c>
      <c r="BB585" s="702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t="27" hidden="1" customHeight="1" x14ac:dyDescent="0.25">
      <c r="A586" s="60" t="s">
        <v>955</v>
      </c>
      <c r="B586" s="60" t="s">
        <v>956</v>
      </c>
      <c r="C586" s="34">
        <v>4301051231</v>
      </c>
      <c r="D586" s="785">
        <v>4607091383416</v>
      </c>
      <c r="E586" s="785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130</v>
      </c>
      <c r="L586" s="35" t="s">
        <v>45</v>
      </c>
      <c r="M586" s="36" t="s">
        <v>82</v>
      </c>
      <c r="N586" s="36"/>
      <c r="O586" s="35">
        <v>45</v>
      </c>
      <c r="P586" s="8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3" t="s">
        <v>957</v>
      </c>
      <c r="AG586" s="75"/>
      <c r="AJ586" s="79" t="s">
        <v>45</v>
      </c>
      <c r="AK586" s="79">
        <v>0</v>
      </c>
      <c r="BB586" s="704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hidden="1" customHeight="1" x14ac:dyDescent="0.25">
      <c r="A587" s="60" t="s">
        <v>958</v>
      </c>
      <c r="B587" s="60" t="s">
        <v>959</v>
      </c>
      <c r="C587" s="34">
        <v>4301051058</v>
      </c>
      <c r="D587" s="785">
        <v>4680115883536</v>
      </c>
      <c r="E587" s="785"/>
      <c r="F587" s="59">
        <v>0.3</v>
      </c>
      <c r="G587" s="35">
        <v>6</v>
      </c>
      <c r="H587" s="59">
        <v>1.8</v>
      </c>
      <c r="I587" s="59">
        <v>2.0659999999999998</v>
      </c>
      <c r="J587" s="35">
        <v>156</v>
      </c>
      <c r="K587" s="35" t="s">
        <v>89</v>
      </c>
      <c r="L587" s="35" t="s">
        <v>45</v>
      </c>
      <c r="M587" s="36" t="s">
        <v>82</v>
      </c>
      <c r="N587" s="36"/>
      <c r="O587" s="35">
        <v>45</v>
      </c>
      <c r="P587" s="8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IFERROR(IF(Y587=0,"",ROUNDUP(Y587/H587,0)*0.00753),"")</f>
        <v/>
      </c>
      <c r="AA587" s="65" t="s">
        <v>45</v>
      </c>
      <c r="AB587" s="66" t="s">
        <v>45</v>
      </c>
      <c r="AC587" s="705" t="s">
        <v>960</v>
      </c>
      <c r="AG587" s="75"/>
      <c r="AJ587" s="79" t="s">
        <v>45</v>
      </c>
      <c r="AK587" s="79">
        <v>0</v>
      </c>
      <c r="BB587" s="70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3"/>
      <c r="P588" s="789" t="s">
        <v>40</v>
      </c>
      <c r="Q588" s="790"/>
      <c r="R588" s="790"/>
      <c r="S588" s="790"/>
      <c r="T588" s="790"/>
      <c r="U588" s="790"/>
      <c r="V588" s="791"/>
      <c r="W588" s="40" t="s">
        <v>39</v>
      </c>
      <c r="X588" s="41">
        <f>IFERROR(X585/H585,"0")+IFERROR(X586/H586,"0")+IFERROR(X587/H587,"0")</f>
        <v>0</v>
      </c>
      <c r="Y588" s="41">
        <f>IFERROR(Y585/H585,"0")+IFERROR(Y586/H586,"0")+IFERROR(Y587/H587,"0")</f>
        <v>0</v>
      </c>
      <c r="Z588" s="41">
        <f>IFERROR(IF(Z585="",0,Z585),"0")+IFERROR(IF(Z586="",0,Z586),"0")+IFERROR(IF(Z587="",0,Z587),"0")</f>
        <v>0</v>
      </c>
      <c r="AA588" s="64"/>
      <c r="AB588" s="64"/>
      <c r="AC588" s="64"/>
    </row>
    <row r="589" spans="1:68" hidden="1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3"/>
      <c r="P589" s="789" t="s">
        <v>40</v>
      </c>
      <c r="Q589" s="790"/>
      <c r="R589" s="790"/>
      <c r="S589" s="790"/>
      <c r="T589" s="790"/>
      <c r="U589" s="790"/>
      <c r="V589" s="791"/>
      <c r="W589" s="40" t="s">
        <v>0</v>
      </c>
      <c r="X589" s="41">
        <f>IFERROR(SUM(X585:X587),"0")</f>
        <v>0</v>
      </c>
      <c r="Y589" s="41">
        <f>IFERROR(SUM(Y585:Y587),"0")</f>
        <v>0</v>
      </c>
      <c r="Z589" s="40"/>
      <c r="AA589" s="64"/>
      <c r="AB589" s="64"/>
      <c r="AC589" s="64"/>
    </row>
    <row r="590" spans="1:68" ht="14.25" hidden="1" customHeight="1" x14ac:dyDescent="0.25">
      <c r="A590" s="784" t="s">
        <v>229</v>
      </c>
      <c r="B590" s="784"/>
      <c r="C590" s="784"/>
      <c r="D590" s="784"/>
      <c r="E590" s="784"/>
      <c r="F590" s="784"/>
      <c r="G590" s="784"/>
      <c r="H590" s="784"/>
      <c r="I590" s="784"/>
      <c r="J590" s="784"/>
      <c r="K590" s="784"/>
      <c r="L590" s="784"/>
      <c r="M590" s="784"/>
      <c r="N590" s="784"/>
      <c r="O590" s="784"/>
      <c r="P590" s="784"/>
      <c r="Q590" s="784"/>
      <c r="R590" s="784"/>
      <c r="S590" s="784"/>
      <c r="T590" s="784"/>
      <c r="U590" s="784"/>
      <c r="V590" s="784"/>
      <c r="W590" s="784"/>
      <c r="X590" s="784"/>
      <c r="Y590" s="784"/>
      <c r="Z590" s="784"/>
      <c r="AA590" s="63"/>
      <c r="AB590" s="63"/>
      <c r="AC590" s="63"/>
    </row>
    <row r="591" spans="1:68" ht="16.5" hidden="1" customHeight="1" x14ac:dyDescent="0.25">
      <c r="A591" s="60" t="s">
        <v>961</v>
      </c>
      <c r="B591" s="60" t="s">
        <v>962</v>
      </c>
      <c r="C591" s="34">
        <v>4301060363</v>
      </c>
      <c r="D591" s="785">
        <v>4680115885035</v>
      </c>
      <c r="E591" s="785"/>
      <c r="F591" s="59">
        <v>1</v>
      </c>
      <c r="G591" s="35">
        <v>4</v>
      </c>
      <c r="H591" s="59">
        <v>4</v>
      </c>
      <c r="I591" s="59">
        <v>4.4160000000000004</v>
      </c>
      <c r="J591" s="35">
        <v>104</v>
      </c>
      <c r="K591" s="35" t="s">
        <v>130</v>
      </c>
      <c r="L591" s="35" t="s">
        <v>45</v>
      </c>
      <c r="M591" s="36" t="s">
        <v>82</v>
      </c>
      <c r="N591" s="36"/>
      <c r="O591" s="35">
        <v>35</v>
      </c>
      <c r="P591" s="8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IFERROR(IF(Y591=0,"",ROUNDUP(Y591/H591,0)*0.01196),"")</f>
        <v/>
      </c>
      <c r="AA591" s="65" t="s">
        <v>45</v>
      </c>
      <c r="AB591" s="66" t="s">
        <v>45</v>
      </c>
      <c r="AC591" s="707" t="s">
        <v>963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hidden="1" customHeight="1" x14ac:dyDescent="0.25">
      <c r="A592" s="60" t="s">
        <v>964</v>
      </c>
      <c r="B592" s="60" t="s">
        <v>965</v>
      </c>
      <c r="C592" s="34">
        <v>4301060436</v>
      </c>
      <c r="D592" s="785">
        <v>4680115885936</v>
      </c>
      <c r="E592" s="785"/>
      <c r="F592" s="59">
        <v>1.3</v>
      </c>
      <c r="G592" s="35">
        <v>6</v>
      </c>
      <c r="H592" s="59">
        <v>7.8</v>
      </c>
      <c r="I592" s="59">
        <v>8.2799999999999994</v>
      </c>
      <c r="J592" s="35">
        <v>56</v>
      </c>
      <c r="K592" s="35" t="s">
        <v>130</v>
      </c>
      <c r="L592" s="35" t="s">
        <v>45</v>
      </c>
      <c r="M592" s="36" t="s">
        <v>82</v>
      </c>
      <c r="N592" s="36"/>
      <c r="O592" s="35">
        <v>35</v>
      </c>
      <c r="P592" s="829" t="s">
        <v>966</v>
      </c>
      <c r="Q592" s="787"/>
      <c r="R592" s="787"/>
      <c r="S592" s="787"/>
      <c r="T592" s="788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963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3"/>
      <c r="P593" s="789" t="s">
        <v>40</v>
      </c>
      <c r="Q593" s="790"/>
      <c r="R593" s="790"/>
      <c r="S593" s="790"/>
      <c r="T593" s="790"/>
      <c r="U593" s="790"/>
      <c r="V593" s="791"/>
      <c r="W593" s="40" t="s">
        <v>39</v>
      </c>
      <c r="X593" s="41">
        <f>IFERROR(X591/H591,"0")+IFERROR(X592/H592,"0")</f>
        <v>0</v>
      </c>
      <c r="Y593" s="41">
        <f>IFERROR(Y591/H591,"0")+IFERROR(Y592/H592,"0")</f>
        <v>0</v>
      </c>
      <c r="Z593" s="41">
        <f>IFERROR(IF(Z591="",0,Z591),"0")+IFERROR(IF(Z592="",0,Z592),"0")</f>
        <v>0</v>
      </c>
      <c r="AA593" s="64"/>
      <c r="AB593" s="64"/>
      <c r="AC593" s="64"/>
    </row>
    <row r="594" spans="1:68" hidden="1" x14ac:dyDescent="0.2">
      <c r="A594" s="792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3"/>
      <c r="P594" s="789" t="s">
        <v>40</v>
      </c>
      <c r="Q594" s="790"/>
      <c r="R594" s="790"/>
      <c r="S594" s="790"/>
      <c r="T594" s="790"/>
      <c r="U594" s="790"/>
      <c r="V594" s="791"/>
      <c r="W594" s="40" t="s">
        <v>0</v>
      </c>
      <c r="X594" s="41">
        <f>IFERROR(SUM(X591:X592),"0")</f>
        <v>0</v>
      </c>
      <c r="Y594" s="41">
        <f>IFERROR(SUM(Y591:Y592),"0")</f>
        <v>0</v>
      </c>
      <c r="Z594" s="40"/>
      <c r="AA594" s="64"/>
      <c r="AB594" s="64"/>
      <c r="AC594" s="64"/>
    </row>
    <row r="595" spans="1:68" ht="27.75" hidden="1" customHeight="1" x14ac:dyDescent="0.2">
      <c r="A595" s="830" t="s">
        <v>967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52"/>
      <c r="AB595" s="52"/>
      <c r="AC595" s="52"/>
    </row>
    <row r="596" spans="1:68" ht="16.5" hidden="1" customHeight="1" x14ac:dyDescent="0.25">
      <c r="A596" s="807" t="s">
        <v>967</v>
      </c>
      <c r="B596" s="807"/>
      <c r="C596" s="807"/>
      <c r="D596" s="807"/>
      <c r="E596" s="807"/>
      <c r="F596" s="807"/>
      <c r="G596" s="807"/>
      <c r="H596" s="807"/>
      <c r="I596" s="807"/>
      <c r="J596" s="807"/>
      <c r="K596" s="807"/>
      <c r="L596" s="807"/>
      <c r="M596" s="807"/>
      <c r="N596" s="807"/>
      <c r="O596" s="807"/>
      <c r="P596" s="807"/>
      <c r="Q596" s="807"/>
      <c r="R596" s="807"/>
      <c r="S596" s="807"/>
      <c r="T596" s="807"/>
      <c r="U596" s="807"/>
      <c r="V596" s="807"/>
      <c r="W596" s="807"/>
      <c r="X596" s="807"/>
      <c r="Y596" s="807"/>
      <c r="Z596" s="807"/>
      <c r="AA596" s="62"/>
      <c r="AB596" s="62"/>
      <c r="AC596" s="62"/>
    </row>
    <row r="597" spans="1:68" ht="14.25" hidden="1" customHeight="1" x14ac:dyDescent="0.25">
      <c r="A597" s="784" t="s">
        <v>125</v>
      </c>
      <c r="B597" s="784"/>
      <c r="C597" s="784"/>
      <c r="D597" s="784"/>
      <c r="E597" s="784"/>
      <c r="F597" s="784"/>
      <c r="G597" s="784"/>
      <c r="H597" s="784"/>
      <c r="I597" s="784"/>
      <c r="J597" s="784"/>
      <c r="K597" s="784"/>
      <c r="L597" s="784"/>
      <c r="M597" s="784"/>
      <c r="N597" s="784"/>
      <c r="O597" s="784"/>
      <c r="P597" s="784"/>
      <c r="Q597" s="784"/>
      <c r="R597" s="784"/>
      <c r="S597" s="784"/>
      <c r="T597" s="784"/>
      <c r="U597" s="784"/>
      <c r="V597" s="784"/>
      <c r="W597" s="784"/>
      <c r="X597" s="784"/>
      <c r="Y597" s="784"/>
      <c r="Z597" s="784"/>
      <c r="AA597" s="63"/>
      <c r="AB597" s="63"/>
      <c r="AC597" s="63"/>
    </row>
    <row r="598" spans="1:68" ht="27" hidden="1" customHeight="1" x14ac:dyDescent="0.25">
      <c r="A598" s="60" t="s">
        <v>968</v>
      </c>
      <c r="B598" s="60" t="s">
        <v>969</v>
      </c>
      <c r="C598" s="34">
        <v>4301011763</v>
      </c>
      <c r="D598" s="785">
        <v>4640242181011</v>
      </c>
      <c r="E598" s="785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 t="s">
        <v>45</v>
      </c>
      <c r="M598" s="36" t="s">
        <v>133</v>
      </c>
      <c r="N598" s="36"/>
      <c r="O598" s="35">
        <v>55</v>
      </c>
      <c r="P598" s="831" t="s">
        <v>970</v>
      </c>
      <c r="Q598" s="787"/>
      <c r="R598" s="787"/>
      <c r="S598" s="787"/>
      <c r="T598" s="788"/>
      <c r="U598" s="37" t="s">
        <v>45</v>
      </c>
      <c r="V598" s="37" t="s">
        <v>45</v>
      </c>
      <c r="W598" s="38" t="s">
        <v>0</v>
      </c>
      <c r="X598" s="56">
        <v>0</v>
      </c>
      <c r="Y598" s="53">
        <f t="shared" ref="Y598:Y604" si="115"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1" t="s">
        <v>971</v>
      </c>
      <c r="AG598" s="75"/>
      <c r="AJ598" s="79" t="s">
        <v>45</v>
      </c>
      <c r="AK598" s="79">
        <v>0</v>
      </c>
      <c r="BB598" s="712" t="s">
        <v>66</v>
      </c>
      <c r="BM598" s="75">
        <f t="shared" ref="BM598:BM604" si="116">IFERROR(X598*I598/H598,"0")</f>
        <v>0</v>
      </c>
      <c r="BN598" s="75">
        <f t="shared" ref="BN598:BN604" si="117">IFERROR(Y598*I598/H598,"0")</f>
        <v>0</v>
      </c>
      <c r="BO598" s="75">
        <f t="shared" ref="BO598:BO604" si="118">IFERROR(1/J598*(X598/H598),"0")</f>
        <v>0</v>
      </c>
      <c r="BP598" s="75">
        <f t="shared" ref="BP598:BP604" si="119">IFERROR(1/J598*(Y598/H598),"0")</f>
        <v>0</v>
      </c>
    </row>
    <row r="599" spans="1:68" ht="27" hidden="1" customHeight="1" x14ac:dyDescent="0.25">
      <c r="A599" s="60" t="s">
        <v>972</v>
      </c>
      <c r="B599" s="60" t="s">
        <v>973</v>
      </c>
      <c r="C599" s="34">
        <v>4301011585</v>
      </c>
      <c r="D599" s="785">
        <v>4640242180441</v>
      </c>
      <c r="E599" s="785"/>
      <c r="F599" s="59">
        <v>1.5</v>
      </c>
      <c r="G599" s="35">
        <v>8</v>
      </c>
      <c r="H599" s="59">
        <v>12</v>
      </c>
      <c r="I599" s="59">
        <v>12.48</v>
      </c>
      <c r="J599" s="35">
        <v>56</v>
      </c>
      <c r="K599" s="35" t="s">
        <v>130</v>
      </c>
      <c r="L599" s="35" t="s">
        <v>45</v>
      </c>
      <c r="M599" s="36" t="s">
        <v>129</v>
      </c>
      <c r="N599" s="36"/>
      <c r="O599" s="35">
        <v>50</v>
      </c>
      <c r="P599" s="832" t="s">
        <v>974</v>
      </c>
      <c r="Q599" s="787"/>
      <c r="R599" s="787"/>
      <c r="S599" s="787"/>
      <c r="T599" s="788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si="115"/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13" t="s">
        <v>975</v>
      </c>
      <c r="AG599" s="75"/>
      <c r="AJ599" s="79" t="s">
        <v>45</v>
      </c>
      <c r="AK599" s="79">
        <v>0</v>
      </c>
      <c r="BB599" s="714" t="s">
        <v>66</v>
      </c>
      <c r="BM599" s="75">
        <f t="shared" si="116"/>
        <v>0</v>
      </c>
      <c r="BN599" s="75">
        <f t="shared" si="117"/>
        <v>0</v>
      </c>
      <c r="BO599" s="75">
        <f t="shared" si="118"/>
        <v>0</v>
      </c>
      <c r="BP599" s="75">
        <f t="shared" si="119"/>
        <v>0</v>
      </c>
    </row>
    <row r="600" spans="1:68" ht="27" customHeight="1" x14ac:dyDescent="0.25">
      <c r="A600" s="60" t="s">
        <v>976</v>
      </c>
      <c r="B600" s="60" t="s">
        <v>977</v>
      </c>
      <c r="C600" s="34">
        <v>4301011584</v>
      </c>
      <c r="D600" s="785">
        <v>4640242180564</v>
      </c>
      <c r="E600" s="785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130</v>
      </c>
      <c r="L600" s="35" t="s">
        <v>45</v>
      </c>
      <c r="M600" s="36" t="s">
        <v>129</v>
      </c>
      <c r="N600" s="36"/>
      <c r="O600" s="35">
        <v>50</v>
      </c>
      <c r="P600" s="833" t="s">
        <v>978</v>
      </c>
      <c r="Q600" s="787"/>
      <c r="R600" s="787"/>
      <c r="S600" s="787"/>
      <c r="T600" s="788"/>
      <c r="U600" s="37" t="s">
        <v>45</v>
      </c>
      <c r="V600" s="37" t="s">
        <v>45</v>
      </c>
      <c r="W600" s="38" t="s">
        <v>0</v>
      </c>
      <c r="X600" s="56">
        <v>130</v>
      </c>
      <c r="Y600" s="53">
        <f t="shared" si="115"/>
        <v>132</v>
      </c>
      <c r="Z600" s="39">
        <f>IFERROR(IF(Y600=0,"",ROUNDUP(Y600/H600,0)*0.02175),"")</f>
        <v>0.23924999999999999</v>
      </c>
      <c r="AA600" s="65" t="s">
        <v>45</v>
      </c>
      <c r="AB600" s="66" t="s">
        <v>45</v>
      </c>
      <c r="AC600" s="715" t="s">
        <v>979</v>
      </c>
      <c r="AG600" s="75"/>
      <c r="AJ600" s="79" t="s">
        <v>45</v>
      </c>
      <c r="AK600" s="79">
        <v>0</v>
      </c>
      <c r="BB600" s="716" t="s">
        <v>66</v>
      </c>
      <c r="BM600" s="75">
        <f t="shared" si="116"/>
        <v>135.20000000000002</v>
      </c>
      <c r="BN600" s="75">
        <f t="shared" si="117"/>
        <v>137.28</v>
      </c>
      <c r="BO600" s="75">
        <f t="shared" si="118"/>
        <v>0.19345238095238096</v>
      </c>
      <c r="BP600" s="75">
        <f t="shared" si="119"/>
        <v>0.19642857142857142</v>
      </c>
    </row>
    <row r="601" spans="1:68" ht="27" customHeight="1" x14ac:dyDescent="0.25">
      <c r="A601" s="60" t="s">
        <v>980</v>
      </c>
      <c r="B601" s="60" t="s">
        <v>981</v>
      </c>
      <c r="C601" s="34">
        <v>4301011762</v>
      </c>
      <c r="D601" s="785">
        <v>4640242180922</v>
      </c>
      <c r="E601" s="785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55</v>
      </c>
      <c r="P601" s="834" t="s">
        <v>982</v>
      </c>
      <c r="Q601" s="787"/>
      <c r="R601" s="787"/>
      <c r="S601" s="787"/>
      <c r="T601" s="788"/>
      <c r="U601" s="37" t="s">
        <v>45</v>
      </c>
      <c r="V601" s="37" t="s">
        <v>45</v>
      </c>
      <c r="W601" s="38" t="s">
        <v>0</v>
      </c>
      <c r="X601" s="56">
        <v>30</v>
      </c>
      <c r="Y601" s="53">
        <f t="shared" si="115"/>
        <v>32.400000000000006</v>
      </c>
      <c r="Z601" s="39">
        <f>IFERROR(IF(Y601=0,"",ROUNDUP(Y601/H601,0)*0.02175),"")</f>
        <v>6.5250000000000002E-2</v>
      </c>
      <c r="AA601" s="65" t="s">
        <v>45</v>
      </c>
      <c r="AB601" s="66" t="s">
        <v>45</v>
      </c>
      <c r="AC601" s="717" t="s">
        <v>983</v>
      </c>
      <c r="AG601" s="75"/>
      <c r="AJ601" s="79" t="s">
        <v>45</v>
      </c>
      <c r="AK601" s="79">
        <v>0</v>
      </c>
      <c r="BB601" s="718" t="s">
        <v>66</v>
      </c>
      <c r="BM601" s="75">
        <f t="shared" si="116"/>
        <v>31.333333333333329</v>
      </c>
      <c r="BN601" s="75">
        <f t="shared" si="117"/>
        <v>33.840000000000003</v>
      </c>
      <c r="BO601" s="75">
        <f t="shared" si="118"/>
        <v>4.96031746031746E-2</v>
      </c>
      <c r="BP601" s="75">
        <f t="shared" si="119"/>
        <v>5.3571428571428575E-2</v>
      </c>
    </row>
    <row r="602" spans="1:68" ht="27" hidden="1" customHeight="1" x14ac:dyDescent="0.25">
      <c r="A602" s="60" t="s">
        <v>984</v>
      </c>
      <c r="B602" s="60" t="s">
        <v>985</v>
      </c>
      <c r="C602" s="34">
        <v>4301011764</v>
      </c>
      <c r="D602" s="785">
        <v>4640242181189</v>
      </c>
      <c r="E602" s="785"/>
      <c r="F602" s="59">
        <v>0.4</v>
      </c>
      <c r="G602" s="35">
        <v>10</v>
      </c>
      <c r="H602" s="59">
        <v>4</v>
      </c>
      <c r="I602" s="59">
        <v>4.21</v>
      </c>
      <c r="J602" s="35">
        <v>132</v>
      </c>
      <c r="K602" s="35" t="s">
        <v>89</v>
      </c>
      <c r="L602" s="35" t="s">
        <v>45</v>
      </c>
      <c r="M602" s="36" t="s">
        <v>133</v>
      </c>
      <c r="N602" s="36"/>
      <c r="O602" s="35">
        <v>55</v>
      </c>
      <c r="P602" s="835" t="s">
        <v>986</v>
      </c>
      <c r="Q602" s="787"/>
      <c r="R602" s="787"/>
      <c r="S602" s="787"/>
      <c r="T602" s="788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19" t="s">
        <v>971</v>
      </c>
      <c r="AG602" s="75"/>
      <c r="AJ602" s="79" t="s">
        <v>45</v>
      </c>
      <c r="AK602" s="79">
        <v>0</v>
      </c>
      <c r="BB602" s="720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hidden="1" customHeight="1" x14ac:dyDescent="0.25">
      <c r="A603" s="60" t="s">
        <v>987</v>
      </c>
      <c r="B603" s="60" t="s">
        <v>988</v>
      </c>
      <c r="C603" s="34">
        <v>4301011551</v>
      </c>
      <c r="D603" s="785">
        <v>4640242180038</v>
      </c>
      <c r="E603" s="785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823" t="s">
        <v>989</v>
      </c>
      <c r="Q603" s="787"/>
      <c r="R603" s="787"/>
      <c r="S603" s="787"/>
      <c r="T603" s="788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21" t="s">
        <v>979</v>
      </c>
      <c r="AG603" s="75"/>
      <c r="AJ603" s="79" t="s">
        <v>45</v>
      </c>
      <c r="AK603" s="79">
        <v>0</v>
      </c>
      <c r="BB603" s="722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hidden="1" customHeight="1" x14ac:dyDescent="0.25">
      <c r="A604" s="60" t="s">
        <v>990</v>
      </c>
      <c r="B604" s="60" t="s">
        <v>991</v>
      </c>
      <c r="C604" s="34">
        <v>4301011765</v>
      </c>
      <c r="D604" s="785">
        <v>4640242181172</v>
      </c>
      <c r="E604" s="785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89</v>
      </c>
      <c r="L604" s="35" t="s">
        <v>45</v>
      </c>
      <c r="M604" s="36" t="s">
        <v>129</v>
      </c>
      <c r="N604" s="36"/>
      <c r="O604" s="35">
        <v>55</v>
      </c>
      <c r="P604" s="824" t="s">
        <v>992</v>
      </c>
      <c r="Q604" s="787"/>
      <c r="R604" s="787"/>
      <c r="S604" s="787"/>
      <c r="T604" s="788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23" t="s">
        <v>983</v>
      </c>
      <c r="AG604" s="75"/>
      <c r="AJ604" s="79" t="s">
        <v>45</v>
      </c>
      <c r="AK604" s="79">
        <v>0</v>
      </c>
      <c r="BB604" s="724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x14ac:dyDescent="0.2">
      <c r="A605" s="792"/>
      <c r="B605" s="792"/>
      <c r="C605" s="792"/>
      <c r="D605" s="792"/>
      <c r="E605" s="792"/>
      <c r="F605" s="792"/>
      <c r="G605" s="792"/>
      <c r="H605" s="792"/>
      <c r="I605" s="792"/>
      <c r="J605" s="792"/>
      <c r="K605" s="792"/>
      <c r="L605" s="792"/>
      <c r="M605" s="792"/>
      <c r="N605" s="792"/>
      <c r="O605" s="793"/>
      <c r="P605" s="789" t="s">
        <v>40</v>
      </c>
      <c r="Q605" s="790"/>
      <c r="R605" s="790"/>
      <c r="S605" s="790"/>
      <c r="T605" s="790"/>
      <c r="U605" s="790"/>
      <c r="V605" s="791"/>
      <c r="W605" s="40" t="s">
        <v>39</v>
      </c>
      <c r="X605" s="41">
        <f>IFERROR(X598/H598,"0")+IFERROR(X599/H599,"0")+IFERROR(X600/H600,"0")+IFERROR(X601/H601,"0")+IFERROR(X602/H602,"0")+IFERROR(X603/H603,"0")+IFERROR(X604/H604,"0")</f>
        <v>13.611111111111111</v>
      </c>
      <c r="Y605" s="41">
        <f>IFERROR(Y598/H598,"0")+IFERROR(Y599/H599,"0")+IFERROR(Y600/H600,"0")+IFERROR(Y601/H601,"0")+IFERROR(Y602/H602,"0")+IFERROR(Y603/H603,"0")+IFERROR(Y604/H604,"0")</f>
        <v>14</v>
      </c>
      <c r="Z605" s="41">
        <f>IFERROR(IF(Z598="",0,Z598),"0")+IFERROR(IF(Z599="",0,Z599),"0")+IFERROR(IF(Z600="",0,Z600),"0")+IFERROR(IF(Z601="",0,Z601),"0")+IFERROR(IF(Z602="",0,Z602),"0")+IFERROR(IF(Z603="",0,Z603),"0")+IFERROR(IF(Z604="",0,Z604),"0")</f>
        <v>0.30449999999999999</v>
      </c>
      <c r="AA605" s="64"/>
      <c r="AB605" s="64"/>
      <c r="AC605" s="64"/>
    </row>
    <row r="606" spans="1:68" x14ac:dyDescent="0.2">
      <c r="A606" s="792"/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3"/>
      <c r="P606" s="789" t="s">
        <v>40</v>
      </c>
      <c r="Q606" s="790"/>
      <c r="R606" s="790"/>
      <c r="S606" s="790"/>
      <c r="T606" s="790"/>
      <c r="U606" s="790"/>
      <c r="V606" s="791"/>
      <c r="W606" s="40" t="s">
        <v>0</v>
      </c>
      <c r="X606" s="41">
        <f>IFERROR(SUM(X598:X604),"0")</f>
        <v>160</v>
      </c>
      <c r="Y606" s="41">
        <f>IFERROR(SUM(Y598:Y604),"0")</f>
        <v>164.4</v>
      </c>
      <c r="Z606" s="40"/>
      <c r="AA606" s="64"/>
      <c r="AB606" s="64"/>
      <c r="AC606" s="64"/>
    </row>
    <row r="607" spans="1:68" ht="14.25" hidden="1" customHeight="1" x14ac:dyDescent="0.25">
      <c r="A607" s="784" t="s">
        <v>183</v>
      </c>
      <c r="B607" s="784"/>
      <c r="C607" s="784"/>
      <c r="D607" s="784"/>
      <c r="E607" s="784"/>
      <c r="F607" s="784"/>
      <c r="G607" s="784"/>
      <c r="H607" s="784"/>
      <c r="I607" s="784"/>
      <c r="J607" s="784"/>
      <c r="K607" s="784"/>
      <c r="L607" s="784"/>
      <c r="M607" s="784"/>
      <c r="N607" s="784"/>
      <c r="O607" s="784"/>
      <c r="P607" s="784"/>
      <c r="Q607" s="784"/>
      <c r="R607" s="784"/>
      <c r="S607" s="784"/>
      <c r="T607" s="784"/>
      <c r="U607" s="784"/>
      <c r="V607" s="784"/>
      <c r="W607" s="784"/>
      <c r="X607" s="784"/>
      <c r="Y607" s="784"/>
      <c r="Z607" s="784"/>
      <c r="AA607" s="63"/>
      <c r="AB607" s="63"/>
      <c r="AC607" s="63"/>
    </row>
    <row r="608" spans="1:68" ht="16.5" hidden="1" customHeight="1" x14ac:dyDescent="0.25">
      <c r="A608" s="60" t="s">
        <v>993</v>
      </c>
      <c r="B608" s="60" t="s">
        <v>994</v>
      </c>
      <c r="C608" s="34">
        <v>4301020269</v>
      </c>
      <c r="D608" s="785">
        <v>4640242180519</v>
      </c>
      <c r="E608" s="785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130</v>
      </c>
      <c r="L608" s="35" t="s">
        <v>45</v>
      </c>
      <c r="M608" s="36" t="s">
        <v>133</v>
      </c>
      <c r="N608" s="36"/>
      <c r="O608" s="35">
        <v>50</v>
      </c>
      <c r="P608" s="825" t="s">
        <v>995</v>
      </c>
      <c r="Q608" s="787"/>
      <c r="R608" s="787"/>
      <c r="S608" s="787"/>
      <c r="T608" s="788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5" t="s">
        <v>996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t="27" hidden="1" customHeight="1" x14ac:dyDescent="0.25">
      <c r="A609" s="60" t="s">
        <v>997</v>
      </c>
      <c r="B609" s="60" t="s">
        <v>998</v>
      </c>
      <c r="C609" s="34">
        <v>4301020260</v>
      </c>
      <c r="D609" s="785">
        <v>4640242180526</v>
      </c>
      <c r="E609" s="785"/>
      <c r="F609" s="59">
        <v>1.8</v>
      </c>
      <c r="G609" s="35">
        <v>6</v>
      </c>
      <c r="H609" s="59">
        <v>10.8</v>
      </c>
      <c r="I609" s="59">
        <v>11.28</v>
      </c>
      <c r="J609" s="35">
        <v>56</v>
      </c>
      <c r="K609" s="35" t="s">
        <v>130</v>
      </c>
      <c r="L609" s="35" t="s">
        <v>45</v>
      </c>
      <c r="M609" s="36" t="s">
        <v>129</v>
      </c>
      <c r="N609" s="36"/>
      <c r="O609" s="35">
        <v>50</v>
      </c>
      <c r="P609" s="826" t="s">
        <v>999</v>
      </c>
      <c r="Q609" s="787"/>
      <c r="R609" s="787"/>
      <c r="S609" s="787"/>
      <c r="T609" s="788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7" t="s">
        <v>996</v>
      </c>
      <c r="AG609" s="75"/>
      <c r="AJ609" s="79" t="s">
        <v>45</v>
      </c>
      <c r="AK609" s="79">
        <v>0</v>
      </c>
      <c r="BB609" s="728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hidden="1" customHeight="1" x14ac:dyDescent="0.25">
      <c r="A610" s="60" t="s">
        <v>1000</v>
      </c>
      <c r="B610" s="60" t="s">
        <v>1001</v>
      </c>
      <c r="C610" s="34">
        <v>4301020309</v>
      </c>
      <c r="D610" s="785">
        <v>4640242180090</v>
      </c>
      <c r="E610" s="785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130</v>
      </c>
      <c r="L610" s="35" t="s">
        <v>45</v>
      </c>
      <c r="M610" s="36" t="s">
        <v>129</v>
      </c>
      <c r="N610" s="36"/>
      <c r="O610" s="35">
        <v>50</v>
      </c>
      <c r="P610" s="827" t="s">
        <v>1002</v>
      </c>
      <c r="Q610" s="787"/>
      <c r="R610" s="787"/>
      <c r="S610" s="787"/>
      <c r="T610" s="788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9" t="s">
        <v>1003</v>
      </c>
      <c r="AG610" s="75"/>
      <c r="AJ610" s="79" t="s">
        <v>45</v>
      </c>
      <c r="AK610" s="79">
        <v>0</v>
      </c>
      <c r="BB610" s="730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hidden="1" customHeight="1" x14ac:dyDescent="0.25">
      <c r="A611" s="60" t="s">
        <v>1004</v>
      </c>
      <c r="B611" s="60" t="s">
        <v>1005</v>
      </c>
      <c r="C611" s="34">
        <v>4301020295</v>
      </c>
      <c r="D611" s="785">
        <v>4640242181363</v>
      </c>
      <c r="E611" s="785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89</v>
      </c>
      <c r="L611" s="35" t="s">
        <v>45</v>
      </c>
      <c r="M611" s="36" t="s">
        <v>129</v>
      </c>
      <c r="N611" s="36"/>
      <c r="O611" s="35">
        <v>50</v>
      </c>
      <c r="P611" s="828" t="s">
        <v>1006</v>
      </c>
      <c r="Q611" s="787"/>
      <c r="R611" s="787"/>
      <c r="S611" s="787"/>
      <c r="T611" s="788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31" t="s">
        <v>1003</v>
      </c>
      <c r="AG611" s="75"/>
      <c r="AJ611" s="79" t="s">
        <v>45</v>
      </c>
      <c r="AK611" s="79">
        <v>0</v>
      </c>
      <c r="BB611" s="73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idden="1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3"/>
      <c r="P612" s="789" t="s">
        <v>40</v>
      </c>
      <c r="Q612" s="790"/>
      <c r="R612" s="790"/>
      <c r="S612" s="790"/>
      <c r="T612" s="790"/>
      <c r="U612" s="790"/>
      <c r="V612" s="791"/>
      <c r="W612" s="40" t="s">
        <v>39</v>
      </c>
      <c r="X612" s="41">
        <f>IFERROR(X608/H608,"0")+IFERROR(X609/H609,"0")+IFERROR(X610/H610,"0")+IFERROR(X611/H611,"0")</f>
        <v>0</v>
      </c>
      <c r="Y612" s="41">
        <f>IFERROR(Y608/H608,"0")+IFERROR(Y609/H609,"0")+IFERROR(Y610/H610,"0")+IFERROR(Y611/H611,"0")</f>
        <v>0</v>
      </c>
      <c r="Z612" s="41">
        <f>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hidden="1" x14ac:dyDescent="0.2">
      <c r="A613" s="792"/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3"/>
      <c r="P613" s="789" t="s">
        <v>40</v>
      </c>
      <c r="Q613" s="790"/>
      <c r="R613" s="790"/>
      <c r="S613" s="790"/>
      <c r="T613" s="790"/>
      <c r="U613" s="790"/>
      <c r="V613" s="791"/>
      <c r="W613" s="40" t="s">
        <v>0</v>
      </c>
      <c r="X613" s="41">
        <f>IFERROR(SUM(X608:X611),"0")</f>
        <v>0</v>
      </c>
      <c r="Y613" s="41">
        <f>IFERROR(SUM(Y608:Y611),"0")</f>
        <v>0</v>
      </c>
      <c r="Z613" s="40"/>
      <c r="AA613" s="64"/>
      <c r="AB613" s="64"/>
      <c r="AC613" s="64"/>
    </row>
    <row r="614" spans="1:68" ht="14.25" hidden="1" customHeight="1" x14ac:dyDescent="0.25">
      <c r="A614" s="784" t="s">
        <v>78</v>
      </c>
      <c r="B614" s="784"/>
      <c r="C614" s="784"/>
      <c r="D614" s="784"/>
      <c r="E614" s="784"/>
      <c r="F614" s="784"/>
      <c r="G614" s="784"/>
      <c r="H614" s="784"/>
      <c r="I614" s="784"/>
      <c r="J614" s="784"/>
      <c r="K614" s="784"/>
      <c r="L614" s="784"/>
      <c r="M614" s="784"/>
      <c r="N614" s="784"/>
      <c r="O614" s="784"/>
      <c r="P614" s="784"/>
      <c r="Q614" s="784"/>
      <c r="R614" s="784"/>
      <c r="S614" s="784"/>
      <c r="T614" s="784"/>
      <c r="U614" s="784"/>
      <c r="V614" s="784"/>
      <c r="W614" s="784"/>
      <c r="X614" s="784"/>
      <c r="Y614" s="784"/>
      <c r="Z614" s="784"/>
      <c r="AA614" s="63"/>
      <c r="AB614" s="63"/>
      <c r="AC614" s="63"/>
    </row>
    <row r="615" spans="1:68" ht="27" customHeight="1" x14ac:dyDescent="0.25">
      <c r="A615" s="60" t="s">
        <v>1007</v>
      </c>
      <c r="B615" s="60" t="s">
        <v>1008</v>
      </c>
      <c r="C615" s="34">
        <v>4301031280</v>
      </c>
      <c r="D615" s="785">
        <v>4640242180816</v>
      </c>
      <c r="E615" s="785"/>
      <c r="F615" s="59">
        <v>0.7</v>
      </c>
      <c r="G615" s="35">
        <v>6</v>
      </c>
      <c r="H615" s="59">
        <v>4.2</v>
      </c>
      <c r="I615" s="59">
        <v>4.46</v>
      </c>
      <c r="J615" s="35">
        <v>156</v>
      </c>
      <c r="K615" s="35" t="s">
        <v>89</v>
      </c>
      <c r="L615" s="35" t="s">
        <v>45</v>
      </c>
      <c r="M615" s="36" t="s">
        <v>82</v>
      </c>
      <c r="N615" s="36"/>
      <c r="O615" s="35">
        <v>40</v>
      </c>
      <c r="P615" s="816" t="s">
        <v>1009</v>
      </c>
      <c r="Q615" s="787"/>
      <c r="R615" s="787"/>
      <c r="S615" s="787"/>
      <c r="T615" s="788"/>
      <c r="U615" s="37" t="s">
        <v>45</v>
      </c>
      <c r="V615" s="37" t="s">
        <v>45</v>
      </c>
      <c r="W615" s="38" t="s">
        <v>0</v>
      </c>
      <c r="X615" s="56">
        <v>110</v>
      </c>
      <c r="Y615" s="53">
        <f t="shared" ref="Y615:Y621" si="120">IFERROR(IF(X615="",0,CEILING((X615/$H615),1)*$H615),"")</f>
        <v>113.4</v>
      </c>
      <c r="Z615" s="39">
        <f>IFERROR(IF(Y615=0,"",ROUNDUP(Y615/H615,0)*0.00753),"")</f>
        <v>0.20331000000000002</v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 t="shared" ref="BM615:BM621" si="121">IFERROR(X615*I615/H615,"0")</f>
        <v>116.80952380952381</v>
      </c>
      <c r="BN615" s="75">
        <f t="shared" ref="BN615:BN621" si="122">IFERROR(Y615*I615/H615,"0")</f>
        <v>120.42</v>
      </c>
      <c r="BO615" s="75">
        <f t="shared" ref="BO615:BO621" si="123">IFERROR(1/J615*(X615/H615),"0")</f>
        <v>0.16788766788766787</v>
      </c>
      <c r="BP615" s="75">
        <f t="shared" ref="BP615:BP621" si="124">IFERROR(1/J615*(Y615/H615),"0")</f>
        <v>0.17307692307692307</v>
      </c>
    </row>
    <row r="616" spans="1:68" ht="27" customHeight="1" x14ac:dyDescent="0.25">
      <c r="A616" s="60" t="s">
        <v>1011</v>
      </c>
      <c r="B616" s="60" t="s">
        <v>1012</v>
      </c>
      <c r="C616" s="34">
        <v>4301031244</v>
      </c>
      <c r="D616" s="785">
        <v>4640242180595</v>
      </c>
      <c r="E616" s="785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89</v>
      </c>
      <c r="L616" s="35" t="s">
        <v>45</v>
      </c>
      <c r="M616" s="36" t="s">
        <v>82</v>
      </c>
      <c r="N616" s="36"/>
      <c r="O616" s="35">
        <v>40</v>
      </c>
      <c r="P616" s="817" t="s">
        <v>1013</v>
      </c>
      <c r="Q616" s="787"/>
      <c r="R616" s="787"/>
      <c r="S616" s="787"/>
      <c r="T616" s="788"/>
      <c r="U616" s="37" t="s">
        <v>45</v>
      </c>
      <c r="V616" s="37" t="s">
        <v>45</v>
      </c>
      <c r="W616" s="38" t="s">
        <v>0</v>
      </c>
      <c r="X616" s="56">
        <v>500</v>
      </c>
      <c r="Y616" s="53">
        <f t="shared" si="120"/>
        <v>504</v>
      </c>
      <c r="Z616" s="39">
        <f>IFERROR(IF(Y616=0,"",ROUNDUP(Y616/H616,0)*0.00753),"")</f>
        <v>0.90360000000000007</v>
      </c>
      <c r="AA616" s="65" t="s">
        <v>45</v>
      </c>
      <c r="AB616" s="66" t="s">
        <v>45</v>
      </c>
      <c r="AC616" s="735" t="s">
        <v>1014</v>
      </c>
      <c r="AG616" s="75"/>
      <c r="AJ616" s="79" t="s">
        <v>45</v>
      </c>
      <c r="AK616" s="79">
        <v>0</v>
      </c>
      <c r="BB616" s="736" t="s">
        <v>66</v>
      </c>
      <c r="BM616" s="75">
        <f t="shared" si="121"/>
        <v>530.95238095238096</v>
      </c>
      <c r="BN616" s="75">
        <f t="shared" si="122"/>
        <v>535.20000000000005</v>
      </c>
      <c r="BO616" s="75">
        <f t="shared" si="123"/>
        <v>0.76312576312576308</v>
      </c>
      <c r="BP616" s="75">
        <f t="shared" si="124"/>
        <v>0.76923076923076916</v>
      </c>
    </row>
    <row r="617" spans="1:68" ht="27" hidden="1" customHeight="1" x14ac:dyDescent="0.25">
      <c r="A617" s="60" t="s">
        <v>1015</v>
      </c>
      <c r="B617" s="60" t="s">
        <v>1016</v>
      </c>
      <c r="C617" s="34">
        <v>4301031289</v>
      </c>
      <c r="D617" s="785">
        <v>4640242181615</v>
      </c>
      <c r="E617" s="785"/>
      <c r="F617" s="59">
        <v>0.7</v>
      </c>
      <c r="G617" s="35">
        <v>6</v>
      </c>
      <c r="H617" s="59">
        <v>4.2</v>
      </c>
      <c r="I617" s="59">
        <v>4.4000000000000004</v>
      </c>
      <c r="J617" s="35">
        <v>156</v>
      </c>
      <c r="K617" s="35" t="s">
        <v>89</v>
      </c>
      <c r="L617" s="35" t="s">
        <v>45</v>
      </c>
      <c r="M617" s="36" t="s">
        <v>82</v>
      </c>
      <c r="N617" s="36"/>
      <c r="O617" s="35">
        <v>45</v>
      </c>
      <c r="P617" s="818" t="s">
        <v>1017</v>
      </c>
      <c r="Q617" s="787"/>
      <c r="R617" s="787"/>
      <c r="S617" s="787"/>
      <c r="T617" s="788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20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7" t="s">
        <v>1018</v>
      </c>
      <c r="AG617" s="75"/>
      <c r="AJ617" s="79" t="s">
        <v>45</v>
      </c>
      <c r="AK617" s="79">
        <v>0</v>
      </c>
      <c r="BB617" s="738" t="s">
        <v>66</v>
      </c>
      <c r="BM617" s="75">
        <f t="shared" si="121"/>
        <v>0</v>
      </c>
      <c r="BN617" s="75">
        <f t="shared" si="122"/>
        <v>0</v>
      </c>
      <c r="BO617" s="75">
        <f t="shared" si="123"/>
        <v>0</v>
      </c>
      <c r="BP617" s="75">
        <f t="shared" si="124"/>
        <v>0</v>
      </c>
    </row>
    <row r="618" spans="1:68" ht="27" hidden="1" customHeight="1" x14ac:dyDescent="0.25">
      <c r="A618" s="60" t="s">
        <v>1019</v>
      </c>
      <c r="B618" s="60" t="s">
        <v>1020</v>
      </c>
      <c r="C618" s="34">
        <v>4301031285</v>
      </c>
      <c r="D618" s="785">
        <v>4640242181639</v>
      </c>
      <c r="E618" s="785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45</v>
      </c>
      <c r="P618" s="819" t="s">
        <v>1021</v>
      </c>
      <c r="Q618" s="787"/>
      <c r="R618" s="787"/>
      <c r="S618" s="787"/>
      <c r="T618" s="788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9" t="s">
        <v>1022</v>
      </c>
      <c r="AG618" s="75"/>
      <c r="AJ618" s="79" t="s">
        <v>45</v>
      </c>
      <c r="AK618" s="79">
        <v>0</v>
      </c>
      <c r="BB618" s="740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hidden="1" customHeight="1" x14ac:dyDescent="0.25">
      <c r="A619" s="60" t="s">
        <v>1023</v>
      </c>
      <c r="B619" s="60" t="s">
        <v>1024</v>
      </c>
      <c r="C619" s="34">
        <v>4301031287</v>
      </c>
      <c r="D619" s="785">
        <v>4640242181622</v>
      </c>
      <c r="E619" s="785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45</v>
      </c>
      <c r="P619" s="820" t="s">
        <v>1025</v>
      </c>
      <c r="Q619" s="787"/>
      <c r="R619" s="787"/>
      <c r="S619" s="787"/>
      <c r="T619" s="788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41" t="s">
        <v>1026</v>
      </c>
      <c r="AG619" s="75"/>
      <c r="AJ619" s="79" t="s">
        <v>45</v>
      </c>
      <c r="AK619" s="79">
        <v>0</v>
      </c>
      <c r="BB619" s="742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hidden="1" customHeight="1" x14ac:dyDescent="0.25">
      <c r="A620" s="60" t="s">
        <v>1027</v>
      </c>
      <c r="B620" s="60" t="s">
        <v>1028</v>
      </c>
      <c r="C620" s="34">
        <v>4301031203</v>
      </c>
      <c r="D620" s="785">
        <v>4640242180908</v>
      </c>
      <c r="E620" s="785"/>
      <c r="F620" s="59">
        <v>0.28000000000000003</v>
      </c>
      <c r="G620" s="35">
        <v>6</v>
      </c>
      <c r="H620" s="59">
        <v>1.68</v>
      </c>
      <c r="I620" s="59">
        <v>1.81</v>
      </c>
      <c r="J620" s="35">
        <v>234</v>
      </c>
      <c r="K620" s="35" t="s">
        <v>83</v>
      </c>
      <c r="L620" s="35" t="s">
        <v>45</v>
      </c>
      <c r="M620" s="36" t="s">
        <v>82</v>
      </c>
      <c r="N620" s="36"/>
      <c r="O620" s="35">
        <v>40</v>
      </c>
      <c r="P620" s="821" t="s">
        <v>1029</v>
      </c>
      <c r="Q620" s="787"/>
      <c r="R620" s="787"/>
      <c r="S620" s="787"/>
      <c r="T620" s="788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43" t="s">
        <v>1010</v>
      </c>
      <c r="AG620" s="75"/>
      <c r="AJ620" s="79" t="s">
        <v>45</v>
      </c>
      <c r="AK620" s="79">
        <v>0</v>
      </c>
      <c r="BB620" s="744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hidden="1" customHeight="1" x14ac:dyDescent="0.25">
      <c r="A621" s="60" t="s">
        <v>1030</v>
      </c>
      <c r="B621" s="60" t="s">
        <v>1031</v>
      </c>
      <c r="C621" s="34">
        <v>4301031200</v>
      </c>
      <c r="D621" s="785">
        <v>4640242180489</v>
      </c>
      <c r="E621" s="785"/>
      <c r="F621" s="59">
        <v>0.28000000000000003</v>
      </c>
      <c r="G621" s="35">
        <v>6</v>
      </c>
      <c r="H621" s="59">
        <v>1.68</v>
      </c>
      <c r="I621" s="59">
        <v>1.84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822" t="s">
        <v>1032</v>
      </c>
      <c r="Q621" s="787"/>
      <c r="R621" s="787"/>
      <c r="S621" s="787"/>
      <c r="T621" s="788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45" t="s">
        <v>1014</v>
      </c>
      <c r="AG621" s="75"/>
      <c r="AJ621" s="79" t="s">
        <v>45</v>
      </c>
      <c r="AK621" s="79">
        <v>0</v>
      </c>
      <c r="BB621" s="746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x14ac:dyDescent="0.2">
      <c r="A622" s="792"/>
      <c r="B622" s="792"/>
      <c r="C622" s="792"/>
      <c r="D622" s="792"/>
      <c r="E622" s="792"/>
      <c r="F622" s="792"/>
      <c r="G622" s="792"/>
      <c r="H622" s="792"/>
      <c r="I622" s="792"/>
      <c r="J622" s="792"/>
      <c r="K622" s="792"/>
      <c r="L622" s="792"/>
      <c r="M622" s="792"/>
      <c r="N622" s="792"/>
      <c r="O622" s="793"/>
      <c r="P622" s="789" t="s">
        <v>40</v>
      </c>
      <c r="Q622" s="790"/>
      <c r="R622" s="790"/>
      <c r="S622" s="790"/>
      <c r="T622" s="790"/>
      <c r="U622" s="790"/>
      <c r="V622" s="791"/>
      <c r="W622" s="40" t="s">
        <v>39</v>
      </c>
      <c r="X622" s="41">
        <f>IFERROR(X615/H615,"0")+IFERROR(X616/H616,"0")+IFERROR(X617/H617,"0")+IFERROR(X618/H618,"0")+IFERROR(X619/H619,"0")+IFERROR(X620/H620,"0")+IFERROR(X621/H621,"0")</f>
        <v>145.23809523809524</v>
      </c>
      <c r="Y622" s="41">
        <f>IFERROR(Y615/H615,"0")+IFERROR(Y616/H616,"0")+IFERROR(Y617/H617,"0")+IFERROR(Y618/H618,"0")+IFERROR(Y619/H619,"0")+IFERROR(Y620/H620,"0")+IFERROR(Y621/H621,"0")</f>
        <v>147</v>
      </c>
      <c r="Z622" s="41">
        <f>IFERROR(IF(Z615="",0,Z615),"0")+IFERROR(IF(Z616="",0,Z616),"0")+IFERROR(IF(Z617="",0,Z617),"0")+IFERROR(IF(Z618="",0,Z618),"0")+IFERROR(IF(Z619="",0,Z619),"0")+IFERROR(IF(Z620="",0,Z620),"0")+IFERROR(IF(Z621="",0,Z621),"0")</f>
        <v>1.1069100000000001</v>
      </c>
      <c r="AA622" s="64"/>
      <c r="AB622" s="64"/>
      <c r="AC622" s="64"/>
    </row>
    <row r="623" spans="1:68" x14ac:dyDescent="0.2">
      <c r="A623" s="792"/>
      <c r="B623" s="792"/>
      <c r="C623" s="792"/>
      <c r="D623" s="792"/>
      <c r="E623" s="792"/>
      <c r="F623" s="792"/>
      <c r="G623" s="792"/>
      <c r="H623" s="792"/>
      <c r="I623" s="792"/>
      <c r="J623" s="792"/>
      <c r="K623" s="792"/>
      <c r="L623" s="792"/>
      <c r="M623" s="792"/>
      <c r="N623" s="792"/>
      <c r="O623" s="793"/>
      <c r="P623" s="789" t="s">
        <v>40</v>
      </c>
      <c r="Q623" s="790"/>
      <c r="R623" s="790"/>
      <c r="S623" s="790"/>
      <c r="T623" s="790"/>
      <c r="U623" s="790"/>
      <c r="V623" s="791"/>
      <c r="W623" s="40" t="s">
        <v>0</v>
      </c>
      <c r="X623" s="41">
        <f>IFERROR(SUM(X615:X621),"0")</f>
        <v>610</v>
      </c>
      <c r="Y623" s="41">
        <f>IFERROR(SUM(Y615:Y621),"0")</f>
        <v>617.4</v>
      </c>
      <c r="Z623" s="40"/>
      <c r="AA623" s="64"/>
      <c r="AB623" s="64"/>
      <c r="AC623" s="64"/>
    </row>
    <row r="624" spans="1:68" ht="14.25" hidden="1" customHeight="1" x14ac:dyDescent="0.25">
      <c r="A624" s="784" t="s">
        <v>84</v>
      </c>
      <c r="B624" s="784"/>
      <c r="C624" s="784"/>
      <c r="D624" s="784"/>
      <c r="E624" s="784"/>
      <c r="F624" s="784"/>
      <c r="G624" s="784"/>
      <c r="H624" s="784"/>
      <c r="I624" s="784"/>
      <c r="J624" s="784"/>
      <c r="K624" s="784"/>
      <c r="L624" s="784"/>
      <c r="M624" s="784"/>
      <c r="N624" s="784"/>
      <c r="O624" s="784"/>
      <c r="P624" s="784"/>
      <c r="Q624" s="784"/>
      <c r="R624" s="784"/>
      <c r="S624" s="784"/>
      <c r="T624" s="784"/>
      <c r="U624" s="784"/>
      <c r="V624" s="784"/>
      <c r="W624" s="784"/>
      <c r="X624" s="784"/>
      <c r="Y624" s="784"/>
      <c r="Z624" s="784"/>
      <c r="AA624" s="63"/>
      <c r="AB624" s="63"/>
      <c r="AC624" s="63"/>
    </row>
    <row r="625" spans="1:68" ht="27" hidden="1" customHeight="1" x14ac:dyDescent="0.25">
      <c r="A625" s="60" t="s">
        <v>1033</v>
      </c>
      <c r="B625" s="60" t="s">
        <v>1034</v>
      </c>
      <c r="C625" s="34">
        <v>4301051887</v>
      </c>
      <c r="D625" s="785">
        <v>4640242180533</v>
      </c>
      <c r="E625" s="785"/>
      <c r="F625" s="59">
        <v>1.3</v>
      </c>
      <c r="G625" s="35">
        <v>6</v>
      </c>
      <c r="H625" s="59">
        <v>7.8</v>
      </c>
      <c r="I625" s="59">
        <v>8.3640000000000008</v>
      </c>
      <c r="J625" s="35">
        <v>56</v>
      </c>
      <c r="K625" s="35" t="s">
        <v>130</v>
      </c>
      <c r="L625" s="35" t="s">
        <v>45</v>
      </c>
      <c r="M625" s="36" t="s">
        <v>133</v>
      </c>
      <c r="N625" s="36"/>
      <c r="O625" s="35">
        <v>45</v>
      </c>
      <c r="P625" s="808" t="s">
        <v>1035</v>
      </c>
      <c r="Q625" s="787"/>
      <c r="R625" s="787"/>
      <c r="S625" s="787"/>
      <c r="T625" s="788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2" si="125"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7" t="s">
        <v>1036</v>
      </c>
      <c r="AG625" s="75"/>
      <c r="AJ625" s="79" t="s">
        <v>45</v>
      </c>
      <c r="AK625" s="79">
        <v>0</v>
      </c>
      <c r="BB625" s="748" t="s">
        <v>66</v>
      </c>
      <c r="BM625" s="75">
        <f t="shared" ref="BM625:BM632" si="126">IFERROR(X625*I625/H625,"0")</f>
        <v>0</v>
      </c>
      <c r="BN625" s="75">
        <f t="shared" ref="BN625:BN632" si="127">IFERROR(Y625*I625/H625,"0")</f>
        <v>0</v>
      </c>
      <c r="BO625" s="75">
        <f t="shared" ref="BO625:BO632" si="128">IFERROR(1/J625*(X625/H625),"0")</f>
        <v>0</v>
      </c>
      <c r="BP625" s="75">
        <f t="shared" ref="BP625:BP632" si="129">IFERROR(1/J625*(Y625/H625),"0")</f>
        <v>0</v>
      </c>
    </row>
    <row r="626" spans="1:68" ht="27" hidden="1" customHeight="1" x14ac:dyDescent="0.25">
      <c r="A626" s="60" t="s">
        <v>1033</v>
      </c>
      <c r="B626" s="60" t="s">
        <v>1037</v>
      </c>
      <c r="C626" s="34">
        <v>4301051746</v>
      </c>
      <c r="D626" s="785">
        <v>4640242180533</v>
      </c>
      <c r="E626" s="785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130</v>
      </c>
      <c r="L626" s="35" t="s">
        <v>45</v>
      </c>
      <c r="M626" s="36" t="s">
        <v>133</v>
      </c>
      <c r="N626" s="36"/>
      <c r="O626" s="35">
        <v>40</v>
      </c>
      <c r="P626" s="809" t="s">
        <v>1038</v>
      </c>
      <c r="Q626" s="787"/>
      <c r="R626" s="787"/>
      <c r="S626" s="787"/>
      <c r="T626" s="788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9" t="s">
        <v>1036</v>
      </c>
      <c r="AG626" s="75"/>
      <c r="AJ626" s="79" t="s">
        <v>45</v>
      </c>
      <c r="AK626" s="79">
        <v>0</v>
      </c>
      <c r="BB626" s="750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hidden="1" customHeight="1" x14ac:dyDescent="0.25">
      <c r="A627" s="60" t="s">
        <v>1039</v>
      </c>
      <c r="B627" s="60" t="s">
        <v>1040</v>
      </c>
      <c r="C627" s="34">
        <v>4301051933</v>
      </c>
      <c r="D627" s="785">
        <v>4640242180540</v>
      </c>
      <c r="E627" s="785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130</v>
      </c>
      <c r="L627" s="35" t="s">
        <v>45</v>
      </c>
      <c r="M627" s="36" t="s">
        <v>133</v>
      </c>
      <c r="N627" s="36"/>
      <c r="O627" s="35">
        <v>45</v>
      </c>
      <c r="P627" s="810" t="s">
        <v>1041</v>
      </c>
      <c r="Q627" s="787"/>
      <c r="R627" s="787"/>
      <c r="S627" s="787"/>
      <c r="T627" s="788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51" t="s">
        <v>1042</v>
      </c>
      <c r="AG627" s="75"/>
      <c r="AJ627" s="79" t="s">
        <v>45</v>
      </c>
      <c r="AK627" s="79">
        <v>0</v>
      </c>
      <c r="BB627" s="752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hidden="1" customHeight="1" x14ac:dyDescent="0.25">
      <c r="A628" s="60" t="s">
        <v>1039</v>
      </c>
      <c r="B628" s="60" t="s">
        <v>1043</v>
      </c>
      <c r="C628" s="34">
        <v>4301051510</v>
      </c>
      <c r="D628" s="785">
        <v>4640242180540</v>
      </c>
      <c r="E628" s="785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30</v>
      </c>
      <c r="P628" s="811" t="s">
        <v>1044</v>
      </c>
      <c r="Q628" s="787"/>
      <c r="R628" s="787"/>
      <c r="S628" s="787"/>
      <c r="T628" s="788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53" t="s">
        <v>1042</v>
      </c>
      <c r="AG628" s="75"/>
      <c r="AJ628" s="79" t="s">
        <v>45</v>
      </c>
      <c r="AK628" s="79">
        <v>0</v>
      </c>
      <c r="BB628" s="754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hidden="1" customHeight="1" x14ac:dyDescent="0.25">
      <c r="A629" s="60" t="s">
        <v>1045</v>
      </c>
      <c r="B629" s="60" t="s">
        <v>1046</v>
      </c>
      <c r="C629" s="34">
        <v>4301051390</v>
      </c>
      <c r="D629" s="785">
        <v>4640242181233</v>
      </c>
      <c r="E629" s="785"/>
      <c r="F629" s="59">
        <v>0.3</v>
      </c>
      <c r="G629" s="35">
        <v>6</v>
      </c>
      <c r="H629" s="59">
        <v>1.8</v>
      </c>
      <c r="I629" s="59">
        <v>1.984</v>
      </c>
      <c r="J629" s="35">
        <v>234</v>
      </c>
      <c r="K629" s="35" t="s">
        <v>83</v>
      </c>
      <c r="L629" s="35" t="s">
        <v>45</v>
      </c>
      <c r="M629" s="36" t="s">
        <v>82</v>
      </c>
      <c r="N629" s="36"/>
      <c r="O629" s="35">
        <v>40</v>
      </c>
      <c r="P629" s="812" t="s">
        <v>1047</v>
      </c>
      <c r="Q629" s="787"/>
      <c r="R629" s="787"/>
      <c r="S629" s="787"/>
      <c r="T629" s="788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IFERROR(IF(Y629=0,"",ROUNDUP(Y629/H629,0)*0.00502),"")</f>
        <v/>
      </c>
      <c r="AA629" s="65" t="s">
        <v>45</v>
      </c>
      <c r="AB629" s="66" t="s">
        <v>45</v>
      </c>
      <c r="AC629" s="755" t="s">
        <v>1036</v>
      </c>
      <c r="AG629" s="75"/>
      <c r="AJ629" s="79" t="s">
        <v>45</v>
      </c>
      <c r="AK629" s="79">
        <v>0</v>
      </c>
      <c r="BB629" s="756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hidden="1" customHeight="1" x14ac:dyDescent="0.25">
      <c r="A630" s="60" t="s">
        <v>1045</v>
      </c>
      <c r="B630" s="60" t="s">
        <v>1048</v>
      </c>
      <c r="C630" s="34">
        <v>4301051920</v>
      </c>
      <c r="D630" s="785">
        <v>4640242181233</v>
      </c>
      <c r="E630" s="785"/>
      <c r="F630" s="59">
        <v>0.3</v>
      </c>
      <c r="G630" s="35">
        <v>6</v>
      </c>
      <c r="H630" s="59">
        <v>1.8</v>
      </c>
      <c r="I630" s="59">
        <v>1.984</v>
      </c>
      <c r="J630" s="35">
        <v>234</v>
      </c>
      <c r="K630" s="35" t="s">
        <v>83</v>
      </c>
      <c r="L630" s="35" t="s">
        <v>45</v>
      </c>
      <c r="M630" s="36" t="s">
        <v>171</v>
      </c>
      <c r="N630" s="36"/>
      <c r="O630" s="35">
        <v>45</v>
      </c>
      <c r="P630" s="813" t="s">
        <v>1049</v>
      </c>
      <c r="Q630" s="787"/>
      <c r="R630" s="787"/>
      <c r="S630" s="787"/>
      <c r="T630" s="788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7" t="s">
        <v>1036</v>
      </c>
      <c r="AG630" s="75"/>
      <c r="AJ630" s="79" t="s">
        <v>45</v>
      </c>
      <c r="AK630" s="79">
        <v>0</v>
      </c>
      <c r="BB630" s="758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hidden="1" customHeight="1" x14ac:dyDescent="0.25">
      <c r="A631" s="60" t="s">
        <v>1050</v>
      </c>
      <c r="B631" s="60" t="s">
        <v>1051</v>
      </c>
      <c r="C631" s="34">
        <v>4301051448</v>
      </c>
      <c r="D631" s="785">
        <v>4640242181226</v>
      </c>
      <c r="E631" s="785"/>
      <c r="F631" s="59">
        <v>0.3</v>
      </c>
      <c r="G631" s="35">
        <v>6</v>
      </c>
      <c r="H631" s="59">
        <v>1.8</v>
      </c>
      <c r="I631" s="59">
        <v>1.972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30</v>
      </c>
      <c r="P631" s="814" t="s">
        <v>1052</v>
      </c>
      <c r="Q631" s="787"/>
      <c r="R631" s="787"/>
      <c r="S631" s="787"/>
      <c r="T631" s="788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9" t="s">
        <v>1042</v>
      </c>
      <c r="AG631" s="75"/>
      <c r="AJ631" s="79" t="s">
        <v>45</v>
      </c>
      <c r="AK631" s="79">
        <v>0</v>
      </c>
      <c r="BB631" s="760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hidden="1" customHeight="1" x14ac:dyDescent="0.25">
      <c r="A632" s="60" t="s">
        <v>1050</v>
      </c>
      <c r="B632" s="60" t="s">
        <v>1053</v>
      </c>
      <c r="C632" s="34">
        <v>4301051921</v>
      </c>
      <c r="D632" s="785">
        <v>4640242181226</v>
      </c>
      <c r="E632" s="785"/>
      <c r="F632" s="59">
        <v>0.3</v>
      </c>
      <c r="G632" s="35">
        <v>6</v>
      </c>
      <c r="H632" s="59">
        <v>1.8</v>
      </c>
      <c r="I632" s="59">
        <v>1.972</v>
      </c>
      <c r="J632" s="35">
        <v>234</v>
      </c>
      <c r="K632" s="35" t="s">
        <v>83</v>
      </c>
      <c r="L632" s="35" t="s">
        <v>45</v>
      </c>
      <c r="M632" s="36" t="s">
        <v>171</v>
      </c>
      <c r="N632" s="36"/>
      <c r="O632" s="35">
        <v>45</v>
      </c>
      <c r="P632" s="815" t="s">
        <v>1054</v>
      </c>
      <c r="Q632" s="787"/>
      <c r="R632" s="787"/>
      <c r="S632" s="787"/>
      <c r="T632" s="788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61" t="s">
        <v>1042</v>
      </c>
      <c r="AG632" s="75"/>
      <c r="AJ632" s="79" t="s">
        <v>45</v>
      </c>
      <c r="AK632" s="79">
        <v>0</v>
      </c>
      <c r="BB632" s="762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idden="1" x14ac:dyDescent="0.2">
      <c r="A633" s="792"/>
      <c r="B633" s="792"/>
      <c r="C633" s="792"/>
      <c r="D633" s="792"/>
      <c r="E633" s="792"/>
      <c r="F633" s="792"/>
      <c r="G633" s="792"/>
      <c r="H633" s="792"/>
      <c r="I633" s="792"/>
      <c r="J633" s="792"/>
      <c r="K633" s="792"/>
      <c r="L633" s="792"/>
      <c r="M633" s="792"/>
      <c r="N633" s="792"/>
      <c r="O633" s="793"/>
      <c r="P633" s="789" t="s">
        <v>40</v>
      </c>
      <c r="Q633" s="790"/>
      <c r="R633" s="790"/>
      <c r="S633" s="790"/>
      <c r="T633" s="790"/>
      <c r="U633" s="790"/>
      <c r="V633" s="791"/>
      <c r="W633" s="40" t="s">
        <v>39</v>
      </c>
      <c r="X633" s="41">
        <f>IFERROR(X625/H625,"0")+IFERROR(X626/H626,"0")+IFERROR(X627/H627,"0")+IFERROR(X628/H628,"0")+IFERROR(X629/H629,"0")+IFERROR(X630/H630,"0")+IFERROR(X631/H631,"0")+IFERROR(X632/H632,"0")</f>
        <v>0</v>
      </c>
      <c r="Y633" s="41">
        <f>IFERROR(Y625/H625,"0")+IFERROR(Y626/H626,"0")+IFERROR(Y627/H627,"0")+IFERROR(Y628/H628,"0")+IFERROR(Y629/H629,"0")+IFERROR(Y630/H630,"0")+IFERROR(Y631/H631,"0")+IFERROR(Y632/H632,"0")</f>
        <v>0</v>
      </c>
      <c r="Z633" s="41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4"/>
      <c r="AB633" s="64"/>
      <c r="AC633" s="64"/>
    </row>
    <row r="634" spans="1:68" hidden="1" x14ac:dyDescent="0.2">
      <c r="A634" s="792"/>
      <c r="B634" s="792"/>
      <c r="C634" s="792"/>
      <c r="D634" s="792"/>
      <c r="E634" s="792"/>
      <c r="F634" s="792"/>
      <c r="G634" s="792"/>
      <c r="H634" s="792"/>
      <c r="I634" s="792"/>
      <c r="J634" s="792"/>
      <c r="K634" s="792"/>
      <c r="L634" s="792"/>
      <c r="M634" s="792"/>
      <c r="N634" s="792"/>
      <c r="O634" s="793"/>
      <c r="P634" s="789" t="s">
        <v>40</v>
      </c>
      <c r="Q634" s="790"/>
      <c r="R634" s="790"/>
      <c r="S634" s="790"/>
      <c r="T634" s="790"/>
      <c r="U634" s="790"/>
      <c r="V634" s="791"/>
      <c r="W634" s="40" t="s">
        <v>0</v>
      </c>
      <c r="X634" s="41">
        <f>IFERROR(SUM(X625:X632),"0")</f>
        <v>0</v>
      </c>
      <c r="Y634" s="41">
        <f>IFERROR(SUM(Y625:Y632),"0")</f>
        <v>0</v>
      </c>
      <c r="Z634" s="40"/>
      <c r="AA634" s="64"/>
      <c r="AB634" s="64"/>
      <c r="AC634" s="64"/>
    </row>
    <row r="635" spans="1:68" ht="14.25" hidden="1" customHeight="1" x14ac:dyDescent="0.25">
      <c r="A635" s="784" t="s">
        <v>229</v>
      </c>
      <c r="B635" s="784"/>
      <c r="C635" s="784"/>
      <c r="D635" s="784"/>
      <c r="E635" s="784"/>
      <c r="F635" s="784"/>
      <c r="G635" s="784"/>
      <c r="H635" s="784"/>
      <c r="I635" s="784"/>
      <c r="J635" s="784"/>
      <c r="K635" s="784"/>
      <c r="L635" s="784"/>
      <c r="M635" s="784"/>
      <c r="N635" s="784"/>
      <c r="O635" s="784"/>
      <c r="P635" s="784"/>
      <c r="Q635" s="784"/>
      <c r="R635" s="784"/>
      <c r="S635" s="784"/>
      <c r="T635" s="784"/>
      <c r="U635" s="784"/>
      <c r="V635" s="784"/>
      <c r="W635" s="784"/>
      <c r="X635" s="784"/>
      <c r="Y635" s="784"/>
      <c r="Z635" s="784"/>
      <c r="AA635" s="63"/>
      <c r="AB635" s="63"/>
      <c r="AC635" s="63"/>
    </row>
    <row r="636" spans="1:68" ht="27" hidden="1" customHeight="1" x14ac:dyDescent="0.25">
      <c r="A636" s="60" t="s">
        <v>1055</v>
      </c>
      <c r="B636" s="60" t="s">
        <v>1056</v>
      </c>
      <c r="C636" s="34">
        <v>4301060354</v>
      </c>
      <c r="D636" s="785">
        <v>4640242180120</v>
      </c>
      <c r="E636" s="785"/>
      <c r="F636" s="59">
        <v>1.3</v>
      </c>
      <c r="G636" s="35">
        <v>6</v>
      </c>
      <c r="H636" s="59">
        <v>7.8</v>
      </c>
      <c r="I636" s="59">
        <v>8.2799999999999994</v>
      </c>
      <c r="J636" s="35">
        <v>56</v>
      </c>
      <c r="K636" s="35" t="s">
        <v>130</v>
      </c>
      <c r="L636" s="35" t="s">
        <v>45</v>
      </c>
      <c r="M636" s="36" t="s">
        <v>82</v>
      </c>
      <c r="N636" s="36"/>
      <c r="O636" s="35">
        <v>40</v>
      </c>
      <c r="P636" s="803" t="s">
        <v>1057</v>
      </c>
      <c r="Q636" s="787"/>
      <c r="R636" s="787"/>
      <c r="S636" s="787"/>
      <c r="T636" s="788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63" t="s">
        <v>1058</v>
      </c>
      <c r="AG636" s="75"/>
      <c r="AJ636" s="79" t="s">
        <v>45</v>
      </c>
      <c r="AK636" s="79">
        <v>0</v>
      </c>
      <c r="BB636" s="764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hidden="1" customHeight="1" x14ac:dyDescent="0.25">
      <c r="A637" s="60" t="s">
        <v>1055</v>
      </c>
      <c r="B637" s="60" t="s">
        <v>1059</v>
      </c>
      <c r="C637" s="34">
        <v>4301060408</v>
      </c>
      <c r="D637" s="785">
        <v>4640242180120</v>
      </c>
      <c r="E637" s="785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130</v>
      </c>
      <c r="L637" s="35" t="s">
        <v>45</v>
      </c>
      <c r="M637" s="36" t="s">
        <v>82</v>
      </c>
      <c r="N637" s="36"/>
      <c r="O637" s="35">
        <v>40</v>
      </c>
      <c r="P637" s="804" t="s">
        <v>1060</v>
      </c>
      <c r="Q637" s="787"/>
      <c r="R637" s="787"/>
      <c r="S637" s="787"/>
      <c r="T637" s="788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5" t="s">
        <v>1058</v>
      </c>
      <c r="AG637" s="75"/>
      <c r="AJ637" s="79" t="s">
        <v>45</v>
      </c>
      <c r="AK637" s="79">
        <v>0</v>
      </c>
      <c r="BB637" s="766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hidden="1" customHeight="1" x14ac:dyDescent="0.25">
      <c r="A638" s="60" t="s">
        <v>1061</v>
      </c>
      <c r="B638" s="60" t="s">
        <v>1062</v>
      </c>
      <c r="C638" s="34">
        <v>4301060355</v>
      </c>
      <c r="D638" s="785">
        <v>4640242180137</v>
      </c>
      <c r="E638" s="785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130</v>
      </c>
      <c r="L638" s="35" t="s">
        <v>45</v>
      </c>
      <c r="M638" s="36" t="s">
        <v>82</v>
      </c>
      <c r="N638" s="36"/>
      <c r="O638" s="35">
        <v>40</v>
      </c>
      <c r="P638" s="805" t="s">
        <v>1063</v>
      </c>
      <c r="Q638" s="787"/>
      <c r="R638" s="787"/>
      <c r="S638" s="787"/>
      <c r="T638" s="788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7" t="s">
        <v>1064</v>
      </c>
      <c r="AG638" s="75"/>
      <c r="AJ638" s="79" t="s">
        <v>45</v>
      </c>
      <c r="AK638" s="79">
        <v>0</v>
      </c>
      <c r="BB638" s="768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hidden="1" customHeight="1" x14ac:dyDescent="0.25">
      <c r="A639" s="60" t="s">
        <v>1061</v>
      </c>
      <c r="B639" s="60" t="s">
        <v>1065</v>
      </c>
      <c r="C639" s="34">
        <v>4301060407</v>
      </c>
      <c r="D639" s="785">
        <v>4640242180137</v>
      </c>
      <c r="E639" s="785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806" t="s">
        <v>1066</v>
      </c>
      <c r="Q639" s="787"/>
      <c r="R639" s="787"/>
      <c r="S639" s="787"/>
      <c r="T639" s="788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9" t="s">
        <v>1064</v>
      </c>
      <c r="AG639" s="75"/>
      <c r="AJ639" s="79" t="s">
        <v>45</v>
      </c>
      <c r="AK639" s="79">
        <v>0</v>
      </c>
      <c r="BB639" s="77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3"/>
      <c r="P640" s="789" t="s">
        <v>40</v>
      </c>
      <c r="Q640" s="790"/>
      <c r="R640" s="790"/>
      <c r="S640" s="790"/>
      <c r="T640" s="790"/>
      <c r="U640" s="790"/>
      <c r="V640" s="791"/>
      <c r="W640" s="40" t="s">
        <v>39</v>
      </c>
      <c r="X640" s="41">
        <f>IFERROR(X636/H636,"0")+IFERROR(X637/H637,"0")+IFERROR(X638/H638,"0")+IFERROR(X639/H639,"0")</f>
        <v>0</v>
      </c>
      <c r="Y640" s="41">
        <f>IFERROR(Y636/H636,"0")+IFERROR(Y637/H637,"0")+IFERROR(Y638/H638,"0")+IFERROR(Y639/H639,"0")</f>
        <v>0</v>
      </c>
      <c r="Z640" s="41">
        <f>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hidden="1" x14ac:dyDescent="0.2">
      <c r="A641" s="792"/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3"/>
      <c r="P641" s="789" t="s">
        <v>40</v>
      </c>
      <c r="Q641" s="790"/>
      <c r="R641" s="790"/>
      <c r="S641" s="790"/>
      <c r="T641" s="790"/>
      <c r="U641" s="790"/>
      <c r="V641" s="791"/>
      <c r="W641" s="40" t="s">
        <v>0</v>
      </c>
      <c r="X641" s="41">
        <f>IFERROR(SUM(X636:X639),"0")</f>
        <v>0</v>
      </c>
      <c r="Y641" s="41">
        <f>IFERROR(SUM(Y636:Y639),"0")</f>
        <v>0</v>
      </c>
      <c r="Z641" s="40"/>
      <c r="AA641" s="64"/>
      <c r="AB641" s="64"/>
      <c r="AC641" s="64"/>
    </row>
    <row r="642" spans="1:68" ht="16.5" hidden="1" customHeight="1" x14ac:dyDescent="0.25">
      <c r="A642" s="807" t="s">
        <v>1067</v>
      </c>
      <c r="B642" s="807"/>
      <c r="C642" s="807"/>
      <c r="D642" s="807"/>
      <c r="E642" s="807"/>
      <c r="F642" s="807"/>
      <c r="G642" s="807"/>
      <c r="H642" s="807"/>
      <c r="I642" s="807"/>
      <c r="J642" s="807"/>
      <c r="K642" s="807"/>
      <c r="L642" s="807"/>
      <c r="M642" s="807"/>
      <c r="N642" s="807"/>
      <c r="O642" s="807"/>
      <c r="P642" s="807"/>
      <c r="Q642" s="807"/>
      <c r="R642" s="807"/>
      <c r="S642" s="807"/>
      <c r="T642" s="807"/>
      <c r="U642" s="807"/>
      <c r="V642" s="807"/>
      <c r="W642" s="807"/>
      <c r="X642" s="807"/>
      <c r="Y642" s="807"/>
      <c r="Z642" s="807"/>
      <c r="AA642" s="62"/>
      <c r="AB642" s="62"/>
      <c r="AC642" s="62"/>
    </row>
    <row r="643" spans="1:68" ht="14.25" hidden="1" customHeight="1" x14ac:dyDescent="0.25">
      <c r="A643" s="784" t="s">
        <v>125</v>
      </c>
      <c r="B643" s="784"/>
      <c r="C643" s="784"/>
      <c r="D643" s="784"/>
      <c r="E643" s="784"/>
      <c r="F643" s="784"/>
      <c r="G643" s="784"/>
      <c r="H643" s="784"/>
      <c r="I643" s="784"/>
      <c r="J643" s="784"/>
      <c r="K643" s="784"/>
      <c r="L643" s="784"/>
      <c r="M643" s="784"/>
      <c r="N643" s="784"/>
      <c r="O643" s="784"/>
      <c r="P643" s="784"/>
      <c r="Q643" s="784"/>
      <c r="R643" s="784"/>
      <c r="S643" s="784"/>
      <c r="T643" s="784"/>
      <c r="U643" s="784"/>
      <c r="V643" s="784"/>
      <c r="W643" s="784"/>
      <c r="X643" s="784"/>
      <c r="Y643" s="784"/>
      <c r="Z643" s="784"/>
      <c r="AA643" s="63"/>
      <c r="AB643" s="63"/>
      <c r="AC643" s="63"/>
    </row>
    <row r="644" spans="1:68" ht="27" hidden="1" customHeight="1" x14ac:dyDescent="0.25">
      <c r="A644" s="60" t="s">
        <v>1068</v>
      </c>
      <c r="B644" s="60" t="s">
        <v>1069</v>
      </c>
      <c r="C644" s="34">
        <v>4301011951</v>
      </c>
      <c r="D644" s="785">
        <v>4640242180045</v>
      </c>
      <c r="E644" s="785"/>
      <c r="F644" s="59">
        <v>1.5</v>
      </c>
      <c r="G644" s="35">
        <v>8</v>
      </c>
      <c r="H644" s="59">
        <v>12</v>
      </c>
      <c r="I644" s="59">
        <v>12.48</v>
      </c>
      <c r="J644" s="35">
        <v>56</v>
      </c>
      <c r="K644" s="35" t="s">
        <v>130</v>
      </c>
      <c r="L644" s="35" t="s">
        <v>45</v>
      </c>
      <c r="M644" s="36" t="s">
        <v>129</v>
      </c>
      <c r="N644" s="36"/>
      <c r="O644" s="35">
        <v>55</v>
      </c>
      <c r="P644" s="799" t="s">
        <v>1070</v>
      </c>
      <c r="Q644" s="787"/>
      <c r="R644" s="787"/>
      <c r="S644" s="787"/>
      <c r="T644" s="788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1" t="s">
        <v>1071</v>
      </c>
      <c r="AG644" s="75"/>
      <c r="AJ644" s="79" t="s">
        <v>45</v>
      </c>
      <c r="AK644" s="79">
        <v>0</v>
      </c>
      <c r="BB644" s="77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hidden="1" customHeight="1" x14ac:dyDescent="0.25">
      <c r="A645" s="60" t="s">
        <v>1072</v>
      </c>
      <c r="B645" s="60" t="s">
        <v>1073</v>
      </c>
      <c r="C645" s="34">
        <v>4301011950</v>
      </c>
      <c r="D645" s="785">
        <v>4640242180601</v>
      </c>
      <c r="E645" s="785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130</v>
      </c>
      <c r="L645" s="35" t="s">
        <v>45</v>
      </c>
      <c r="M645" s="36" t="s">
        <v>129</v>
      </c>
      <c r="N645" s="36"/>
      <c r="O645" s="35">
        <v>55</v>
      </c>
      <c r="P645" s="800" t="s">
        <v>1074</v>
      </c>
      <c r="Q645" s="787"/>
      <c r="R645" s="787"/>
      <c r="S645" s="787"/>
      <c r="T645" s="788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3" t="s">
        <v>1075</v>
      </c>
      <c r="AG645" s="75"/>
      <c r="AJ645" s="79" t="s">
        <v>45</v>
      </c>
      <c r="AK645" s="79">
        <v>0</v>
      </c>
      <c r="BB645" s="774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3"/>
      <c r="P646" s="789" t="s">
        <v>40</v>
      </c>
      <c r="Q646" s="790"/>
      <c r="R646" s="790"/>
      <c r="S646" s="790"/>
      <c r="T646" s="790"/>
      <c r="U646" s="790"/>
      <c r="V646" s="791"/>
      <c r="W646" s="40" t="s">
        <v>39</v>
      </c>
      <c r="X646" s="41">
        <f>IFERROR(X644/H644,"0")+IFERROR(X645/H645,"0")</f>
        <v>0</v>
      </c>
      <c r="Y646" s="41">
        <f>IFERROR(Y644/H644,"0")+IFERROR(Y645/H645,"0")</f>
        <v>0</v>
      </c>
      <c r="Z646" s="41">
        <f>IFERROR(IF(Z644="",0,Z644),"0")+IFERROR(IF(Z645="",0,Z645),"0")</f>
        <v>0</v>
      </c>
      <c r="AA646" s="64"/>
      <c r="AB646" s="64"/>
      <c r="AC646" s="64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3"/>
      <c r="P647" s="789" t="s">
        <v>40</v>
      </c>
      <c r="Q647" s="790"/>
      <c r="R647" s="790"/>
      <c r="S647" s="790"/>
      <c r="T647" s="790"/>
      <c r="U647" s="790"/>
      <c r="V647" s="791"/>
      <c r="W647" s="40" t="s">
        <v>0</v>
      </c>
      <c r="X647" s="41">
        <f>IFERROR(SUM(X644:X645),"0")</f>
        <v>0</v>
      </c>
      <c r="Y647" s="41">
        <f>IFERROR(SUM(Y644:Y645),"0")</f>
        <v>0</v>
      </c>
      <c r="Z647" s="40"/>
      <c r="AA647" s="64"/>
      <c r="AB647" s="64"/>
      <c r="AC647" s="64"/>
    </row>
    <row r="648" spans="1:68" ht="14.25" hidden="1" customHeight="1" x14ac:dyDescent="0.25">
      <c r="A648" s="784" t="s">
        <v>183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63"/>
      <c r="AB648" s="63"/>
      <c r="AC648" s="63"/>
    </row>
    <row r="649" spans="1:68" ht="27" hidden="1" customHeight="1" x14ac:dyDescent="0.25">
      <c r="A649" s="60" t="s">
        <v>1076</v>
      </c>
      <c r="B649" s="60" t="s">
        <v>1077</v>
      </c>
      <c r="C649" s="34">
        <v>4301020314</v>
      </c>
      <c r="D649" s="785">
        <v>4640242180090</v>
      </c>
      <c r="E649" s="785"/>
      <c r="F649" s="59">
        <v>1.5</v>
      </c>
      <c r="G649" s="35">
        <v>8</v>
      </c>
      <c r="H649" s="59">
        <v>12</v>
      </c>
      <c r="I649" s="59">
        <v>12.48</v>
      </c>
      <c r="J649" s="35">
        <v>56</v>
      </c>
      <c r="K649" s="35" t="s">
        <v>130</v>
      </c>
      <c r="L649" s="35" t="s">
        <v>45</v>
      </c>
      <c r="M649" s="36" t="s">
        <v>129</v>
      </c>
      <c r="N649" s="36"/>
      <c r="O649" s="35">
        <v>50</v>
      </c>
      <c r="P649" s="801" t="s">
        <v>1078</v>
      </c>
      <c r="Q649" s="787"/>
      <c r="R649" s="787"/>
      <c r="S649" s="787"/>
      <c r="T649" s="788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5" t="s">
        <v>1079</v>
      </c>
      <c r="AG649" s="75"/>
      <c r="AJ649" s="79" t="s">
        <v>45</v>
      </c>
      <c r="AK649" s="79">
        <v>0</v>
      </c>
      <c r="BB649" s="776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idden="1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89" t="s">
        <v>40</v>
      </c>
      <c r="Q650" s="790"/>
      <c r="R650" s="790"/>
      <c r="S650" s="790"/>
      <c r="T650" s="790"/>
      <c r="U650" s="790"/>
      <c r="V650" s="791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hidden="1" x14ac:dyDescent="0.2">
      <c r="A651" s="792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3"/>
      <c r="P651" s="789" t="s">
        <v>40</v>
      </c>
      <c r="Q651" s="790"/>
      <c r="R651" s="790"/>
      <c r="S651" s="790"/>
      <c r="T651" s="790"/>
      <c r="U651" s="790"/>
      <c r="V651" s="791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4.25" hidden="1" customHeight="1" x14ac:dyDescent="0.25">
      <c r="A652" s="784" t="s">
        <v>78</v>
      </c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84"/>
      <c r="P652" s="784"/>
      <c r="Q652" s="784"/>
      <c r="R652" s="784"/>
      <c r="S652" s="784"/>
      <c r="T652" s="784"/>
      <c r="U652" s="784"/>
      <c r="V652" s="784"/>
      <c r="W652" s="784"/>
      <c r="X652" s="784"/>
      <c r="Y652" s="784"/>
      <c r="Z652" s="784"/>
      <c r="AA652" s="63"/>
      <c r="AB652" s="63"/>
      <c r="AC652" s="63"/>
    </row>
    <row r="653" spans="1:68" ht="27" hidden="1" customHeight="1" x14ac:dyDescent="0.25">
      <c r="A653" s="60" t="s">
        <v>1080</v>
      </c>
      <c r="B653" s="60" t="s">
        <v>1081</v>
      </c>
      <c r="C653" s="34">
        <v>4301031321</v>
      </c>
      <c r="D653" s="785">
        <v>4640242180076</v>
      </c>
      <c r="E653" s="785"/>
      <c r="F653" s="59">
        <v>0.7</v>
      </c>
      <c r="G653" s="35">
        <v>6</v>
      </c>
      <c r="H653" s="59">
        <v>4.2</v>
      </c>
      <c r="I653" s="59">
        <v>4.4000000000000004</v>
      </c>
      <c r="J653" s="35">
        <v>156</v>
      </c>
      <c r="K653" s="35" t="s">
        <v>89</v>
      </c>
      <c r="L653" s="35" t="s">
        <v>45</v>
      </c>
      <c r="M653" s="36" t="s">
        <v>82</v>
      </c>
      <c r="N653" s="36"/>
      <c r="O653" s="35">
        <v>40</v>
      </c>
      <c r="P653" s="802" t="s">
        <v>1082</v>
      </c>
      <c r="Q653" s="787"/>
      <c r="R653" s="787"/>
      <c r="S653" s="787"/>
      <c r="T653" s="788"/>
      <c r="U653" s="37" t="s">
        <v>45</v>
      </c>
      <c r="V653" s="37" t="s">
        <v>45</v>
      </c>
      <c r="W653" s="38" t="s">
        <v>0</v>
      </c>
      <c r="X653" s="56">
        <v>0</v>
      </c>
      <c r="Y653" s="53">
        <f>IFERROR(IF(X653="",0,CEILING((X653/$H653),1)*$H653),"")</f>
        <v>0</v>
      </c>
      <c r="Z653" s="39" t="str">
        <f>IFERROR(IF(Y653=0,"",ROUNDUP(Y653/H653,0)*0.00753),"")</f>
        <v/>
      </c>
      <c r="AA653" s="65" t="s">
        <v>45</v>
      </c>
      <c r="AB653" s="66" t="s">
        <v>45</v>
      </c>
      <c r="AC653" s="777" t="s">
        <v>1083</v>
      </c>
      <c r="AG653" s="75"/>
      <c r="AJ653" s="79" t="s">
        <v>45</v>
      </c>
      <c r="AK653" s="79">
        <v>0</v>
      </c>
      <c r="BB653" s="778" t="s">
        <v>66</v>
      </c>
      <c r="BM653" s="75">
        <f>IFERROR(X653*I653/H653,"0")</f>
        <v>0</v>
      </c>
      <c r="BN653" s="75">
        <f>IFERROR(Y653*I653/H653,"0")</f>
        <v>0</v>
      </c>
      <c r="BO653" s="75">
        <f>IFERROR(1/J653*(X653/H653),"0")</f>
        <v>0</v>
      </c>
      <c r="BP653" s="75">
        <f>IFERROR(1/J653*(Y653/H653),"0")</f>
        <v>0</v>
      </c>
    </row>
    <row r="654" spans="1:68" hidden="1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89" t="s">
        <v>40</v>
      </c>
      <c r="Q654" s="790"/>
      <c r="R654" s="790"/>
      <c r="S654" s="790"/>
      <c r="T654" s="790"/>
      <c r="U654" s="790"/>
      <c r="V654" s="791"/>
      <c r="W654" s="40" t="s">
        <v>39</v>
      </c>
      <c r="X654" s="41">
        <f>IFERROR(X653/H653,"0")</f>
        <v>0</v>
      </c>
      <c r="Y654" s="41">
        <f>IFERROR(Y653/H653,"0")</f>
        <v>0</v>
      </c>
      <c r="Z654" s="41">
        <f>IFERROR(IF(Z653="",0,Z653),"0")</f>
        <v>0</v>
      </c>
      <c r="AA654" s="64"/>
      <c r="AB654" s="64"/>
      <c r="AC654" s="64"/>
    </row>
    <row r="655" spans="1:68" hidden="1" x14ac:dyDescent="0.2">
      <c r="A655" s="792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3"/>
      <c r="P655" s="789" t="s">
        <v>40</v>
      </c>
      <c r="Q655" s="790"/>
      <c r="R655" s="790"/>
      <c r="S655" s="790"/>
      <c r="T655" s="790"/>
      <c r="U655" s="790"/>
      <c r="V655" s="791"/>
      <c r="W655" s="40" t="s">
        <v>0</v>
      </c>
      <c r="X655" s="41">
        <f>IFERROR(SUM(X653:X653),"0")</f>
        <v>0</v>
      </c>
      <c r="Y655" s="41">
        <f>IFERROR(SUM(Y653:Y653),"0")</f>
        <v>0</v>
      </c>
      <c r="Z655" s="40"/>
      <c r="AA655" s="64"/>
      <c r="AB655" s="64"/>
      <c r="AC655" s="64"/>
    </row>
    <row r="656" spans="1:68" ht="14.25" hidden="1" customHeight="1" x14ac:dyDescent="0.25">
      <c r="A656" s="784" t="s">
        <v>84</v>
      </c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84"/>
      <c r="P656" s="784"/>
      <c r="Q656" s="784"/>
      <c r="R656" s="784"/>
      <c r="S656" s="784"/>
      <c r="T656" s="784"/>
      <c r="U656" s="784"/>
      <c r="V656" s="784"/>
      <c r="W656" s="784"/>
      <c r="X656" s="784"/>
      <c r="Y656" s="784"/>
      <c r="Z656" s="784"/>
      <c r="AA656" s="63"/>
      <c r="AB656" s="63"/>
      <c r="AC656" s="63"/>
    </row>
    <row r="657" spans="1:68" ht="27" hidden="1" customHeight="1" x14ac:dyDescent="0.25">
      <c r="A657" s="60" t="s">
        <v>1084</v>
      </c>
      <c r="B657" s="60" t="s">
        <v>1085</v>
      </c>
      <c r="C657" s="34">
        <v>4301051780</v>
      </c>
      <c r="D657" s="785">
        <v>4640242180106</v>
      </c>
      <c r="E657" s="785"/>
      <c r="F657" s="59">
        <v>1.3</v>
      </c>
      <c r="G657" s="35">
        <v>6</v>
      </c>
      <c r="H657" s="59">
        <v>7.8</v>
      </c>
      <c r="I657" s="59">
        <v>8.2799999999999994</v>
      </c>
      <c r="J657" s="35">
        <v>56</v>
      </c>
      <c r="K657" s="35" t="s">
        <v>130</v>
      </c>
      <c r="L657" s="35" t="s">
        <v>45</v>
      </c>
      <c r="M657" s="36" t="s">
        <v>82</v>
      </c>
      <c r="N657" s="36"/>
      <c r="O657" s="35">
        <v>45</v>
      </c>
      <c r="P657" s="786" t="s">
        <v>1086</v>
      </c>
      <c r="Q657" s="787"/>
      <c r="R657" s="787"/>
      <c r="S657" s="787"/>
      <c r="T657" s="788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IFERROR(IF(Y657=0,"",ROUNDUP(Y657/H657,0)*0.02175),"")</f>
        <v/>
      </c>
      <c r="AA657" s="65" t="s">
        <v>45</v>
      </c>
      <c r="AB657" s="66" t="s">
        <v>45</v>
      </c>
      <c r="AC657" s="779" t="s">
        <v>1087</v>
      </c>
      <c r="AG657" s="75"/>
      <c r="AJ657" s="79" t="s">
        <v>45</v>
      </c>
      <c r="AK657" s="79">
        <v>0</v>
      </c>
      <c r="BB657" s="78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hidden="1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89" t="s">
        <v>40</v>
      </c>
      <c r="Q658" s="790"/>
      <c r="R658" s="790"/>
      <c r="S658" s="790"/>
      <c r="T658" s="790"/>
      <c r="U658" s="790"/>
      <c r="V658" s="791"/>
      <c r="W658" s="40" t="s">
        <v>39</v>
      </c>
      <c r="X658" s="41">
        <f>IFERROR(X657/H657,"0")</f>
        <v>0</v>
      </c>
      <c r="Y658" s="41">
        <f>IFERROR(Y657/H657,"0")</f>
        <v>0</v>
      </c>
      <c r="Z658" s="41">
        <f>IFERROR(IF(Z657="",0,Z657),"0")</f>
        <v>0</v>
      </c>
      <c r="AA658" s="64"/>
      <c r="AB658" s="64"/>
      <c r="AC658" s="64"/>
    </row>
    <row r="659" spans="1:68" hidden="1" x14ac:dyDescent="0.2">
      <c r="A659" s="792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3"/>
      <c r="P659" s="789" t="s">
        <v>40</v>
      </c>
      <c r="Q659" s="790"/>
      <c r="R659" s="790"/>
      <c r="S659" s="790"/>
      <c r="T659" s="790"/>
      <c r="U659" s="790"/>
      <c r="V659" s="791"/>
      <c r="W659" s="40" t="s">
        <v>0</v>
      </c>
      <c r="X659" s="41">
        <f>IFERROR(SUM(X657:X657),"0")</f>
        <v>0</v>
      </c>
      <c r="Y659" s="41">
        <f>IFERROR(SUM(Y657:Y657),"0")</f>
        <v>0</v>
      </c>
      <c r="Z659" s="40"/>
      <c r="AA659" s="64"/>
      <c r="AB659" s="64"/>
      <c r="AC659" s="64"/>
    </row>
    <row r="660" spans="1:68" ht="15" customHeight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7"/>
      <c r="P660" s="794" t="s">
        <v>33</v>
      </c>
      <c r="Q660" s="795"/>
      <c r="R660" s="795"/>
      <c r="S660" s="795"/>
      <c r="T660" s="795"/>
      <c r="U660" s="795"/>
      <c r="V660" s="796"/>
      <c r="W660" s="40" t="s">
        <v>0</v>
      </c>
      <c r="X660" s="41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17982</v>
      </c>
      <c r="Y660" s="41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18126.220000000005</v>
      </c>
      <c r="Z660" s="40"/>
      <c r="AA660" s="64"/>
      <c r="AB660" s="64"/>
      <c r="AC660" s="64"/>
    </row>
    <row r="661" spans="1:68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7"/>
      <c r="P661" s="794" t="s">
        <v>34</v>
      </c>
      <c r="Q661" s="795"/>
      <c r="R661" s="795"/>
      <c r="S661" s="795"/>
      <c r="T661" s="795"/>
      <c r="U661" s="795"/>
      <c r="V661" s="796"/>
      <c r="W661" s="40" t="s">
        <v>0</v>
      </c>
      <c r="X661" s="41">
        <f>IFERROR(SUM(BM22:BM657),"0")</f>
        <v>18855.656498028602</v>
      </c>
      <c r="Y661" s="41">
        <f>IFERROR(SUM(BN22:BN657),"0")</f>
        <v>19008.754000000004</v>
      </c>
      <c r="Z661" s="40"/>
      <c r="AA661" s="64"/>
      <c r="AB661" s="64"/>
      <c r="AC661" s="64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7"/>
      <c r="P662" s="794" t="s">
        <v>35</v>
      </c>
      <c r="Q662" s="795"/>
      <c r="R662" s="795"/>
      <c r="S662" s="795"/>
      <c r="T662" s="795"/>
      <c r="U662" s="795"/>
      <c r="V662" s="796"/>
      <c r="W662" s="40" t="s">
        <v>20</v>
      </c>
      <c r="X662" s="42">
        <f>ROUNDUP(SUM(BO22:BO657),0)</f>
        <v>30</v>
      </c>
      <c r="Y662" s="42">
        <f>ROUNDUP(SUM(BP22:BP657),0)</f>
        <v>31</v>
      </c>
      <c r="Z662" s="40"/>
      <c r="AA662" s="64"/>
      <c r="AB662" s="64"/>
      <c r="AC662" s="64"/>
    </row>
    <row r="663" spans="1:68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7"/>
      <c r="P663" s="794" t="s">
        <v>36</v>
      </c>
      <c r="Q663" s="795"/>
      <c r="R663" s="795"/>
      <c r="S663" s="795"/>
      <c r="T663" s="795"/>
      <c r="U663" s="795"/>
      <c r="V663" s="796"/>
      <c r="W663" s="40" t="s">
        <v>0</v>
      </c>
      <c r="X663" s="41">
        <f>GrossWeightTotal+PalletQtyTotal*25</f>
        <v>19605.656498028602</v>
      </c>
      <c r="Y663" s="41">
        <f>GrossWeightTotalR+PalletQtyTotalR*25</f>
        <v>19783.754000000004</v>
      </c>
      <c r="Z663" s="40"/>
      <c r="AA663" s="64"/>
      <c r="AB663" s="64"/>
      <c r="AC663" s="64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7"/>
      <c r="P664" s="794" t="s">
        <v>37</v>
      </c>
      <c r="Q664" s="795"/>
      <c r="R664" s="795"/>
      <c r="S664" s="795"/>
      <c r="T664" s="795"/>
      <c r="U664" s="795"/>
      <c r="V664" s="796"/>
      <c r="W664" s="40" t="s">
        <v>20</v>
      </c>
      <c r="X664" s="41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2207.8181081046678</v>
      </c>
      <c r="Y664" s="41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2231</v>
      </c>
      <c r="Z664" s="40"/>
      <c r="AA664" s="64"/>
      <c r="AB664" s="64"/>
      <c r="AC664" s="64"/>
    </row>
    <row r="665" spans="1:68" ht="14.25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7"/>
      <c r="P665" s="794" t="s">
        <v>38</v>
      </c>
      <c r="Q665" s="795"/>
      <c r="R665" s="795"/>
      <c r="S665" s="795"/>
      <c r="T665" s="795"/>
      <c r="U665" s="795"/>
      <c r="V665" s="796"/>
      <c r="W665" s="43" t="s">
        <v>51</v>
      </c>
      <c r="X665" s="40"/>
      <c r="Y665" s="40"/>
      <c r="Z665" s="40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33.982349999999997</v>
      </c>
      <c r="AA665" s="64"/>
      <c r="AB665" s="64"/>
      <c r="AC665" s="64"/>
    </row>
    <row r="666" spans="1:68" ht="13.5" thickBot="1" x14ac:dyDescent="0.25"/>
    <row r="667" spans="1:68" ht="27" thickTop="1" thickBot="1" x14ac:dyDescent="0.25">
      <c r="A667" s="44" t="s">
        <v>9</v>
      </c>
      <c r="B667" s="80" t="s">
        <v>77</v>
      </c>
      <c r="C667" s="781" t="s">
        <v>123</v>
      </c>
      <c r="D667" s="781" t="s">
        <v>123</v>
      </c>
      <c r="E667" s="781" t="s">
        <v>123</v>
      </c>
      <c r="F667" s="781" t="s">
        <v>123</v>
      </c>
      <c r="G667" s="781" t="s">
        <v>123</v>
      </c>
      <c r="H667" s="781" t="s">
        <v>123</v>
      </c>
      <c r="I667" s="781" t="s">
        <v>353</v>
      </c>
      <c r="J667" s="781" t="s">
        <v>353</v>
      </c>
      <c r="K667" s="781" t="s">
        <v>353</v>
      </c>
      <c r="L667" s="781" t="s">
        <v>353</v>
      </c>
      <c r="M667" s="781" t="s">
        <v>353</v>
      </c>
      <c r="N667" s="798"/>
      <c r="O667" s="781" t="s">
        <v>353</v>
      </c>
      <c r="P667" s="781" t="s">
        <v>353</v>
      </c>
      <c r="Q667" s="781" t="s">
        <v>353</v>
      </c>
      <c r="R667" s="781" t="s">
        <v>353</v>
      </c>
      <c r="S667" s="781" t="s">
        <v>353</v>
      </c>
      <c r="T667" s="781" t="s">
        <v>353</v>
      </c>
      <c r="U667" s="781" t="s">
        <v>353</v>
      </c>
      <c r="V667" s="781" t="s">
        <v>353</v>
      </c>
      <c r="W667" s="781" t="s">
        <v>688</v>
      </c>
      <c r="X667" s="781" t="s">
        <v>688</v>
      </c>
      <c r="Y667" s="781" t="s">
        <v>792</v>
      </c>
      <c r="Z667" s="781" t="s">
        <v>792</v>
      </c>
      <c r="AA667" s="781" t="s">
        <v>792</v>
      </c>
      <c r="AB667" s="781" t="s">
        <v>792</v>
      </c>
      <c r="AC667" s="80" t="s">
        <v>892</v>
      </c>
      <c r="AD667" s="781" t="s">
        <v>967</v>
      </c>
      <c r="AE667" s="781" t="s">
        <v>967</v>
      </c>
      <c r="AF667" s="1"/>
    </row>
    <row r="668" spans="1:68" ht="14.25" customHeight="1" thickTop="1" x14ac:dyDescent="0.2">
      <c r="A668" s="782" t="s">
        <v>10</v>
      </c>
      <c r="B668" s="781" t="s">
        <v>77</v>
      </c>
      <c r="C668" s="781" t="s">
        <v>124</v>
      </c>
      <c r="D668" s="781" t="s">
        <v>151</v>
      </c>
      <c r="E668" s="781" t="s">
        <v>237</v>
      </c>
      <c r="F668" s="781" t="s">
        <v>266</v>
      </c>
      <c r="G668" s="781" t="s">
        <v>317</v>
      </c>
      <c r="H668" s="781" t="s">
        <v>123</v>
      </c>
      <c r="I668" s="781" t="s">
        <v>354</v>
      </c>
      <c r="J668" s="781" t="s">
        <v>379</v>
      </c>
      <c r="K668" s="781" t="s">
        <v>453</v>
      </c>
      <c r="L668" s="781" t="s">
        <v>473</v>
      </c>
      <c r="M668" s="781" t="s">
        <v>499</v>
      </c>
      <c r="N668" s="1"/>
      <c r="O668" s="781" t="s">
        <v>528</v>
      </c>
      <c r="P668" s="781" t="s">
        <v>531</v>
      </c>
      <c r="Q668" s="781" t="s">
        <v>540</v>
      </c>
      <c r="R668" s="781" t="s">
        <v>558</v>
      </c>
      <c r="S668" s="781" t="s">
        <v>568</v>
      </c>
      <c r="T668" s="781" t="s">
        <v>581</v>
      </c>
      <c r="U668" s="781" t="s">
        <v>589</v>
      </c>
      <c r="V668" s="781" t="s">
        <v>675</v>
      </c>
      <c r="W668" s="781" t="s">
        <v>689</v>
      </c>
      <c r="X668" s="781" t="s">
        <v>743</v>
      </c>
      <c r="Y668" s="781" t="s">
        <v>793</v>
      </c>
      <c r="Z668" s="781" t="s">
        <v>852</v>
      </c>
      <c r="AA668" s="781" t="s">
        <v>875</v>
      </c>
      <c r="AB668" s="781" t="s">
        <v>888</v>
      </c>
      <c r="AC668" s="781" t="s">
        <v>892</v>
      </c>
      <c r="AD668" s="781" t="s">
        <v>967</v>
      </c>
      <c r="AE668" s="781" t="s">
        <v>1067</v>
      </c>
      <c r="AF668" s="1"/>
    </row>
    <row r="669" spans="1:68" ht="13.5" thickBot="1" x14ac:dyDescent="0.25">
      <c r="A669" s="783"/>
      <c r="B669" s="781"/>
      <c r="C669" s="781"/>
      <c r="D669" s="781"/>
      <c r="E669" s="781"/>
      <c r="F669" s="781"/>
      <c r="G669" s="781"/>
      <c r="H669" s="781"/>
      <c r="I669" s="781"/>
      <c r="J669" s="781"/>
      <c r="K669" s="781"/>
      <c r="L669" s="781"/>
      <c r="M669" s="781"/>
      <c r="N669" s="1"/>
      <c r="O669" s="781"/>
      <c r="P669" s="781"/>
      <c r="Q669" s="781"/>
      <c r="R669" s="781"/>
      <c r="S669" s="781"/>
      <c r="T669" s="781"/>
      <c r="U669" s="781"/>
      <c r="V669" s="781"/>
      <c r="W669" s="781"/>
      <c r="X669" s="781"/>
      <c r="Y669" s="781"/>
      <c r="Z669" s="781"/>
      <c r="AA669" s="781"/>
      <c r="AB669" s="781"/>
      <c r="AC669" s="781"/>
      <c r="AD669" s="781"/>
      <c r="AE669" s="781"/>
      <c r="AF669" s="1"/>
    </row>
    <row r="670" spans="1:68" ht="18" thickTop="1" thickBot="1" x14ac:dyDescent="0.25">
      <c r="A670" s="44" t="s">
        <v>13</v>
      </c>
      <c r="B67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0">
        <f>IFERROR(Y48*1,"0")+IFERROR(Y49*1,"0")+IFERROR(Y50*1,"0")+IFERROR(Y51*1,"0")+IFERROR(Y52*1,"0")+IFERROR(Y53*1,"0")+IFERROR(Y57*1,"0")+IFERROR(Y58*1,"0")</f>
        <v>0</v>
      </c>
      <c r="D670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312.60000000000002</v>
      </c>
      <c r="E670" s="50">
        <f>IFERROR(Y107*1,"0")+IFERROR(Y108*1,"0")+IFERROR(Y109*1,"0")+IFERROR(Y110*1,"0")+IFERROR(Y114*1,"0")+IFERROR(Y115*1,"0")+IFERROR(Y116*1,"0")+IFERROR(Y117*1,"0")+IFERROR(Y118*1,"0")+IFERROR(Y119*1,"0")</f>
        <v>48.6</v>
      </c>
      <c r="F670" s="50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117.3</v>
      </c>
      <c r="G670" s="50">
        <f>IFERROR(Y156*1,"0")+IFERROR(Y157*1,"0")+IFERROR(Y161*1,"0")+IFERROR(Y162*1,"0")+IFERROR(Y166*1,"0")+IFERROR(Y167*1,"0")</f>
        <v>42</v>
      </c>
      <c r="H670" s="50">
        <f>IFERROR(Y172*1,"0")+IFERROR(Y176*1,"0")+IFERROR(Y177*1,"0")+IFERROR(Y178*1,"0")+IFERROR(Y179*1,"0")+IFERROR(Y180*1,"0")+IFERROR(Y184*1,"0")+IFERROR(Y185*1,"0")+IFERROR(Y186*1,"0")</f>
        <v>266.39999999999998</v>
      </c>
      <c r="I670" s="50">
        <f>IFERROR(Y192*1,"0")+IFERROR(Y196*1,"0")+IFERROR(Y197*1,"0")+IFERROR(Y198*1,"0")+IFERROR(Y199*1,"0")+IFERROR(Y200*1,"0")+IFERROR(Y201*1,"0")+IFERROR(Y202*1,"0")+IFERROR(Y203*1,"0")</f>
        <v>197.4</v>
      </c>
      <c r="J670" s="50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2945.1000000000004</v>
      </c>
      <c r="K670" s="50">
        <f>IFERROR(Y252*1,"0")+IFERROR(Y253*1,"0")+IFERROR(Y254*1,"0")+IFERROR(Y255*1,"0")+IFERROR(Y256*1,"0")+IFERROR(Y257*1,"0")+IFERROR(Y258*1,"0")+IFERROR(Y259*1,"0")</f>
        <v>0</v>
      </c>
      <c r="L670" s="50">
        <f>IFERROR(Y264*1,"0")+IFERROR(Y265*1,"0")+IFERROR(Y266*1,"0")+IFERROR(Y267*1,"0")+IFERROR(Y268*1,"0")+IFERROR(Y269*1,"0")+IFERROR(Y270*1,"0")+IFERROR(Y271*1,"0")+IFERROR(Y272*1,"0")+IFERROR(Y276*1,"0")</f>
        <v>0</v>
      </c>
      <c r="M670" s="50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0">
        <f>IFERROR(Y295*1,"0")</f>
        <v>0</v>
      </c>
      <c r="P670" s="50">
        <f>IFERROR(Y300*1,"0")+IFERROR(Y301*1,"0")+IFERROR(Y302*1,"0")</f>
        <v>0</v>
      </c>
      <c r="Q670" s="50">
        <f>IFERROR(Y307*1,"0")+IFERROR(Y308*1,"0")+IFERROR(Y309*1,"0")+IFERROR(Y310*1,"0")+IFERROR(Y311*1,"0")+IFERROR(Y312*1,"0")</f>
        <v>0</v>
      </c>
      <c r="R670" s="50">
        <f>IFERROR(Y317*1,"0")+IFERROR(Y321*1,"0")+IFERROR(Y325*1,"0")</f>
        <v>0</v>
      </c>
      <c r="S670" s="50">
        <f>IFERROR(Y330*1,"0")+IFERROR(Y334*1,"0")+IFERROR(Y338*1,"0")+IFERROR(Y339*1,"0")</f>
        <v>0</v>
      </c>
      <c r="T670" s="50">
        <f>IFERROR(Y344*1,"0")+IFERROR(Y348*1,"0")+IFERROR(Y349*1,"0")</f>
        <v>0</v>
      </c>
      <c r="U670" s="50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981.6</v>
      </c>
      <c r="V670" s="50">
        <f>IFERROR(Y402*1,"0")+IFERROR(Y406*1,"0")+IFERROR(Y407*1,"0")+IFERROR(Y408*1,"0")</f>
        <v>68.099999999999994</v>
      </c>
      <c r="W670" s="50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10678</v>
      </c>
      <c r="X670" s="50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178.07999999999998</v>
      </c>
      <c r="Y670" s="50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63</v>
      </c>
      <c r="Z670" s="50">
        <f>IFERROR(Y518*1,"0")+IFERROR(Y522*1,"0")+IFERROR(Y523*1,"0")+IFERROR(Y524*1,"0")+IFERROR(Y525*1,"0")+IFERROR(Y526*1,"0")+IFERROR(Y530*1,"0")+IFERROR(Y534*1,"0")</f>
        <v>84</v>
      </c>
      <c r="AA670" s="50">
        <f>IFERROR(Y539*1,"0")+IFERROR(Y540*1,"0")+IFERROR(Y541*1,"0")+IFERROR(Y542*1,"0")</f>
        <v>0</v>
      </c>
      <c r="AB670" s="50">
        <f>IFERROR(Y547*1,"0")</f>
        <v>0</v>
      </c>
      <c r="AC670" s="50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1362.24</v>
      </c>
      <c r="AD670" s="50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781.8</v>
      </c>
      <c r="AE670" s="50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452,00"/>
        <filter val="1 800,00"/>
        <filter val="1 895,00"/>
        <filter val="1,85"/>
        <filter val="10,26"/>
        <filter val="100,00"/>
        <filter val="105,00"/>
        <filter val="106,06"/>
        <filter val="109,89"/>
        <filter val="11,11"/>
        <filter val="11,85"/>
        <filter val="110,00"/>
        <filter val="114,00"/>
        <filter val="12,00"/>
        <filter val="12,35"/>
        <filter val="12,96"/>
        <filter val="120,00"/>
        <filter val="13,00"/>
        <filter val="13,61"/>
        <filter val="130,00"/>
        <filter val="14,29"/>
        <filter val="145,24"/>
        <filter val="15,00"/>
        <filter val="15,98"/>
        <filter val="150,00"/>
        <filter val="160,00"/>
        <filter val="17 982,00"/>
        <filter val="179,50"/>
        <filter val="18 855,66"/>
        <filter val="18,52"/>
        <filter val="19 605,66"/>
        <filter val="19,00"/>
        <filter val="19,05"/>
        <filter val="19,89"/>
        <filter val="190,00"/>
        <filter val="192,00"/>
        <filter val="2 207,82"/>
        <filter val="2 340,00"/>
        <filter val="2,89"/>
        <filter val="20,00"/>
        <filter val="200,00"/>
        <filter val="21,43"/>
        <filter val="22,00"/>
        <filter val="22,22"/>
        <filter val="230,00"/>
        <filter val="24,36"/>
        <filter val="25,00"/>
        <filter val="269,23"/>
        <filter val="280,00"/>
        <filter val="30"/>
        <filter val="30,00"/>
        <filter val="32,00"/>
        <filter val="330,00"/>
        <filter val="35,00"/>
        <filter val="350,93"/>
        <filter val="390,00"/>
        <filter val="4 000,00"/>
        <filter val="4,00"/>
        <filter val="425,00"/>
        <filter val="448,33"/>
        <filter val="45,00"/>
        <filter val="45,71"/>
        <filter val="450,00"/>
        <filter val="46,56"/>
        <filter val="460,00"/>
        <filter val="5,00"/>
        <filter val="50,00"/>
        <filter val="500,00"/>
        <filter val="510,00"/>
        <filter val="54,00"/>
        <filter val="540,00"/>
        <filter val="560,00"/>
        <filter val="6 675,00"/>
        <filter val="6,79"/>
        <filter val="6,88"/>
        <filter val="60,00"/>
        <filter val="610,00"/>
        <filter val="62,50"/>
        <filter val="64,00"/>
        <filter val="70,00"/>
        <filter val="8,36"/>
        <filter val="80,00"/>
        <filter val="84,00"/>
        <filter val="85,23"/>
        <filter val="850,00"/>
        <filter val="880,00"/>
        <filter val="883,00"/>
        <filter val="9,00"/>
        <filter val="90,00"/>
        <filter val="99,00"/>
      </filters>
    </filterColumn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1" t="s">
        <v>1089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1090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1091</v>
      </c>
      <c r="D6" s="51" t="s">
        <v>1092</v>
      </c>
      <c r="E6" s="51" t="s">
        <v>45</v>
      </c>
    </row>
    <row r="8" spans="2:8" x14ac:dyDescent="0.2">
      <c r="B8" s="51" t="s">
        <v>76</v>
      </c>
      <c r="C8" s="51" t="s">
        <v>1091</v>
      </c>
      <c r="D8" s="51" t="s">
        <v>45</v>
      </c>
      <c r="E8" s="51" t="s">
        <v>45</v>
      </c>
    </row>
    <row r="10" spans="2:8" x14ac:dyDescent="0.2">
      <c r="B10" s="51" t="s">
        <v>1093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1100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1101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1102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1103</v>
      </c>
      <c r="C20" s="51" t="s">
        <v>45</v>
      </c>
      <c r="D20" s="51" t="s">
        <v>45</v>
      </c>
      <c r="E20" s="51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