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FF652E-71B8-4637-AF97-BD1A5BFB50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BP585" i="1" s="1"/>
  <c r="P585" i="1"/>
  <c r="X583" i="1"/>
  <c r="X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BP513" i="1" s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N489" i="1"/>
  <c r="BM489" i="1"/>
  <c r="Z489" i="1"/>
  <c r="Y489" i="1"/>
  <c r="BP489" i="1" s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BP406" i="1" s="1"/>
  <c r="P406" i="1"/>
  <c r="X404" i="1"/>
  <c r="X403" i="1"/>
  <c r="BO402" i="1"/>
  <c r="BM402" i="1"/>
  <c r="Y402" i="1"/>
  <c r="Y403" i="1" s="1"/>
  <c r="P402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Y380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7" i="1" s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O133" i="1"/>
  <c r="BM133" i="1"/>
  <c r="Y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3" i="1" l="1"/>
  <c r="BN33" i="1"/>
  <c r="Z109" i="1"/>
  <c r="BN109" i="1"/>
  <c r="Y121" i="1"/>
  <c r="Z135" i="1"/>
  <c r="BN135" i="1"/>
  <c r="Z136" i="1"/>
  <c r="BN136" i="1"/>
  <c r="Z145" i="1"/>
  <c r="BN145" i="1"/>
  <c r="Z221" i="1"/>
  <c r="BN221" i="1"/>
  <c r="Z265" i="1"/>
  <c r="BN265" i="1"/>
  <c r="Z270" i="1"/>
  <c r="BN270" i="1"/>
  <c r="Z397" i="1"/>
  <c r="BN397" i="1"/>
  <c r="Z402" i="1"/>
  <c r="Z403" i="1" s="1"/>
  <c r="BN402" i="1"/>
  <c r="BP402" i="1"/>
  <c r="Z406" i="1"/>
  <c r="BN406" i="1"/>
  <c r="J9" i="1"/>
  <c r="F9" i="1"/>
  <c r="F10" i="1"/>
  <c r="Z57" i="1"/>
  <c r="BN57" i="1"/>
  <c r="Y60" i="1"/>
  <c r="Z63" i="1"/>
  <c r="BN63" i="1"/>
  <c r="Y73" i="1"/>
  <c r="Z85" i="1"/>
  <c r="BN85" i="1"/>
  <c r="Z177" i="1"/>
  <c r="BN177" i="1"/>
  <c r="Z200" i="1"/>
  <c r="BN200" i="1"/>
  <c r="Z231" i="1"/>
  <c r="BN231" i="1"/>
  <c r="Z252" i="1"/>
  <c r="BN252" i="1"/>
  <c r="Z289" i="1"/>
  <c r="BN289" i="1"/>
  <c r="Z339" i="1"/>
  <c r="BN339" i="1"/>
  <c r="Z358" i="1"/>
  <c r="BN358" i="1"/>
  <c r="Z382" i="1"/>
  <c r="BN382" i="1"/>
  <c r="Z418" i="1"/>
  <c r="BN418" i="1"/>
  <c r="Z513" i="1"/>
  <c r="BN513" i="1"/>
  <c r="Z585" i="1"/>
  <c r="BN585" i="1"/>
  <c r="BP245" i="1"/>
  <c r="BN245" i="1"/>
  <c r="Z245" i="1"/>
  <c r="BP285" i="1"/>
  <c r="BN285" i="1"/>
  <c r="Z285" i="1"/>
  <c r="BP309" i="1"/>
  <c r="BN309" i="1"/>
  <c r="Z309" i="1"/>
  <c r="BP376" i="1"/>
  <c r="BN376" i="1"/>
  <c r="Z376" i="1"/>
  <c r="BP414" i="1"/>
  <c r="BN414" i="1"/>
  <c r="Z414" i="1"/>
  <c r="BP454" i="1"/>
  <c r="BN454" i="1"/>
  <c r="Z454" i="1"/>
  <c r="BP468" i="1"/>
  <c r="BN468" i="1"/>
  <c r="Z468" i="1"/>
  <c r="BP503" i="1"/>
  <c r="BN503" i="1"/>
  <c r="Z503" i="1"/>
  <c r="BP525" i="1"/>
  <c r="BN525" i="1"/>
  <c r="Z525" i="1"/>
  <c r="BP563" i="1"/>
  <c r="BN563" i="1"/>
  <c r="Z56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0" i="1"/>
  <c r="Z27" i="1"/>
  <c r="BN27" i="1"/>
  <c r="Z51" i="1"/>
  <c r="BN51" i="1"/>
  <c r="Z76" i="1"/>
  <c r="BN76" i="1"/>
  <c r="Z77" i="1"/>
  <c r="BN77" i="1"/>
  <c r="Y98" i="1"/>
  <c r="Z95" i="1"/>
  <c r="BN95" i="1"/>
  <c r="Z117" i="1"/>
  <c r="BN117" i="1"/>
  <c r="Z125" i="1"/>
  <c r="BN125" i="1"/>
  <c r="Z162" i="1"/>
  <c r="BN162" i="1"/>
  <c r="Z185" i="1"/>
  <c r="BN185" i="1"/>
  <c r="Z192" i="1"/>
  <c r="Z193" i="1" s="1"/>
  <c r="BN192" i="1"/>
  <c r="BP192" i="1"/>
  <c r="Z196" i="1"/>
  <c r="BN196" i="1"/>
  <c r="Z209" i="1"/>
  <c r="BN209" i="1"/>
  <c r="Z213" i="1"/>
  <c r="BN213" i="1"/>
  <c r="Z225" i="1"/>
  <c r="BN225" i="1"/>
  <c r="Z235" i="1"/>
  <c r="BN235" i="1"/>
  <c r="BP256" i="1"/>
  <c r="BN256" i="1"/>
  <c r="Z256" i="1"/>
  <c r="BP308" i="1"/>
  <c r="BN308" i="1"/>
  <c r="Z308" i="1"/>
  <c r="BP362" i="1"/>
  <c r="BN362" i="1"/>
  <c r="Z362" i="1"/>
  <c r="BP390" i="1"/>
  <c r="BN390" i="1"/>
  <c r="Z390" i="1"/>
  <c r="BP422" i="1"/>
  <c r="BN422" i="1"/>
  <c r="Z422" i="1"/>
  <c r="BP465" i="1"/>
  <c r="BN465" i="1"/>
  <c r="Z465" i="1"/>
  <c r="Y482" i="1"/>
  <c r="BP481" i="1"/>
  <c r="BN481" i="1"/>
  <c r="Z481" i="1"/>
  <c r="Z482" i="1" s="1"/>
  <c r="BP485" i="1"/>
  <c r="BN485" i="1"/>
  <c r="Z485" i="1"/>
  <c r="BP524" i="1"/>
  <c r="BN524" i="1"/>
  <c r="Z524" i="1"/>
  <c r="BP556" i="1"/>
  <c r="BN556" i="1"/>
  <c r="Z556" i="1"/>
  <c r="BP616" i="1"/>
  <c r="BN616" i="1"/>
  <c r="Z616" i="1"/>
  <c r="BP618" i="1"/>
  <c r="BN618" i="1"/>
  <c r="Z618" i="1"/>
  <c r="BP620" i="1"/>
  <c r="BN620" i="1"/>
  <c r="Z620" i="1"/>
  <c r="Y393" i="1"/>
  <c r="BP87" i="1"/>
  <c r="BN87" i="1"/>
  <c r="Z87" i="1"/>
  <c r="BP115" i="1"/>
  <c r="BN115" i="1"/>
  <c r="Z115" i="1"/>
  <c r="BP140" i="1"/>
  <c r="BN140" i="1"/>
  <c r="Z140" i="1"/>
  <c r="BP151" i="1"/>
  <c r="BN151" i="1"/>
  <c r="Z151" i="1"/>
  <c r="BP156" i="1"/>
  <c r="BN156" i="1"/>
  <c r="Z156" i="1"/>
  <c r="BP179" i="1"/>
  <c r="BN179" i="1"/>
  <c r="Z179" i="1"/>
  <c r="BP202" i="1"/>
  <c r="BN202" i="1"/>
  <c r="Z202" i="1"/>
  <c r="BP223" i="1"/>
  <c r="BN223" i="1"/>
  <c r="Z223" i="1"/>
  <c r="BP233" i="1"/>
  <c r="BN233" i="1"/>
  <c r="Z233" i="1"/>
  <c r="Y249" i="1"/>
  <c r="BP243" i="1"/>
  <c r="BN243" i="1"/>
  <c r="Z243" i="1"/>
  <c r="BP254" i="1"/>
  <c r="BN254" i="1"/>
  <c r="Z254" i="1"/>
  <c r="BP267" i="1"/>
  <c r="BN267" i="1"/>
  <c r="Z267" i="1"/>
  <c r="BP272" i="1"/>
  <c r="BN272" i="1"/>
  <c r="Z272" i="1"/>
  <c r="BP283" i="1"/>
  <c r="BN283" i="1"/>
  <c r="Z283" i="1"/>
  <c r="BP301" i="1"/>
  <c r="BN301" i="1"/>
  <c r="Z301" i="1"/>
  <c r="Y346" i="1"/>
  <c r="Y345" i="1"/>
  <c r="BP344" i="1"/>
  <c r="BN344" i="1"/>
  <c r="Z344" i="1"/>
  <c r="Z345" i="1" s="1"/>
  <c r="Y350" i="1"/>
  <c r="BP348" i="1"/>
  <c r="BN348" i="1"/>
  <c r="Z348" i="1"/>
  <c r="BP360" i="1"/>
  <c r="BN360" i="1"/>
  <c r="Z360" i="1"/>
  <c r="BP374" i="1"/>
  <c r="BN374" i="1"/>
  <c r="Z374" i="1"/>
  <c r="BP384" i="1"/>
  <c r="BN384" i="1"/>
  <c r="Z384" i="1"/>
  <c r="BP408" i="1"/>
  <c r="BN408" i="1"/>
  <c r="Z408" i="1"/>
  <c r="BP420" i="1"/>
  <c r="BN420" i="1"/>
  <c r="Z420" i="1"/>
  <c r="BP435" i="1"/>
  <c r="BN435" i="1"/>
  <c r="Z435" i="1"/>
  <c r="BP451" i="1"/>
  <c r="BN451" i="1"/>
  <c r="Z451" i="1"/>
  <c r="BP452" i="1"/>
  <c r="BN452" i="1"/>
  <c r="Z452" i="1"/>
  <c r="BP475" i="1"/>
  <c r="BN475" i="1"/>
  <c r="Z475" i="1"/>
  <c r="BP494" i="1"/>
  <c r="BN494" i="1"/>
  <c r="Z494" i="1"/>
  <c r="BP501" i="1"/>
  <c r="BN501" i="1"/>
  <c r="Z501" i="1"/>
  <c r="Z670" i="1"/>
  <c r="Y519" i="1"/>
  <c r="BP518" i="1"/>
  <c r="BN518" i="1"/>
  <c r="Z518" i="1"/>
  <c r="Z519" i="1" s="1"/>
  <c r="Y527" i="1"/>
  <c r="BP522" i="1"/>
  <c r="BN522" i="1"/>
  <c r="Z522" i="1"/>
  <c r="BP554" i="1"/>
  <c r="BN554" i="1"/>
  <c r="Z554" i="1"/>
  <c r="BP559" i="1"/>
  <c r="BN559" i="1"/>
  <c r="Z559" i="1"/>
  <c r="BP574" i="1"/>
  <c r="BN574" i="1"/>
  <c r="Z574" i="1"/>
  <c r="BP578" i="1"/>
  <c r="BN578" i="1"/>
  <c r="Z578" i="1"/>
  <c r="BP587" i="1"/>
  <c r="BN587" i="1"/>
  <c r="Z587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68" i="1"/>
  <c r="BN68" i="1"/>
  <c r="BP70" i="1"/>
  <c r="BN70" i="1"/>
  <c r="Y88" i="1"/>
  <c r="BP83" i="1"/>
  <c r="BN83" i="1"/>
  <c r="Z83" i="1"/>
  <c r="BP101" i="1"/>
  <c r="BN101" i="1"/>
  <c r="Z101" i="1"/>
  <c r="BP127" i="1"/>
  <c r="BN127" i="1"/>
  <c r="Z127" i="1"/>
  <c r="BP143" i="1"/>
  <c r="BN143" i="1"/>
  <c r="Z143" i="1"/>
  <c r="Y168" i="1"/>
  <c r="BP166" i="1"/>
  <c r="BN166" i="1"/>
  <c r="Z166" i="1"/>
  <c r="Y205" i="1"/>
  <c r="BP198" i="1"/>
  <c r="BN198" i="1"/>
  <c r="Z198" i="1"/>
  <c r="BP219" i="1"/>
  <c r="BN219" i="1"/>
  <c r="Z219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68" i="1"/>
  <c r="BN268" i="1"/>
  <c r="Z268" i="1"/>
  <c r="M670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Y370" i="1"/>
  <c r="BP366" i="1"/>
  <c r="BN366" i="1"/>
  <c r="Z366" i="1"/>
  <c r="BP378" i="1"/>
  <c r="BN378" i="1"/>
  <c r="Z378" i="1"/>
  <c r="Y399" i="1"/>
  <c r="BP395" i="1"/>
  <c r="BN395" i="1"/>
  <c r="Z395" i="1"/>
  <c r="BP416" i="1"/>
  <c r="BN416" i="1"/>
  <c r="Z416" i="1"/>
  <c r="BP424" i="1"/>
  <c r="BN424" i="1"/>
  <c r="Z424" i="1"/>
  <c r="BP436" i="1"/>
  <c r="BN436" i="1"/>
  <c r="Z436" i="1"/>
  <c r="BP460" i="1"/>
  <c r="BN460" i="1"/>
  <c r="Z460" i="1"/>
  <c r="BP470" i="1"/>
  <c r="BN470" i="1"/>
  <c r="Z470" i="1"/>
  <c r="BP487" i="1"/>
  <c r="BN487" i="1"/>
  <c r="Z487" i="1"/>
  <c r="Y80" i="1"/>
  <c r="Y148" i="1"/>
  <c r="Y240" i="1"/>
  <c r="K670" i="1"/>
  <c r="L670" i="1"/>
  <c r="Q670" i="1"/>
  <c r="U670" i="1"/>
  <c r="Y386" i="1"/>
  <c r="Y505" i="1"/>
  <c r="BP497" i="1"/>
  <c r="BN497" i="1"/>
  <c r="Z497" i="1"/>
  <c r="BP507" i="1"/>
  <c r="BN507" i="1"/>
  <c r="Z507" i="1"/>
  <c r="BP540" i="1"/>
  <c r="BN540" i="1"/>
  <c r="Z540" i="1"/>
  <c r="BP558" i="1"/>
  <c r="BN558" i="1"/>
  <c r="Z558" i="1"/>
  <c r="BP567" i="1"/>
  <c r="BN567" i="1"/>
  <c r="Z567" i="1"/>
  <c r="BP577" i="1"/>
  <c r="BN577" i="1"/>
  <c r="Z577" i="1"/>
  <c r="BP581" i="1"/>
  <c r="BN581" i="1"/>
  <c r="Z58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H9" i="1"/>
  <c r="B670" i="1"/>
  <c r="X661" i="1"/>
  <c r="X662" i="1"/>
  <c r="X66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70" i="1"/>
  <c r="Z64" i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8" i="1"/>
  <c r="BN108" i="1"/>
  <c r="Z108" i="1"/>
  <c r="BP116" i="1"/>
  <c r="BN116" i="1"/>
  <c r="Z116" i="1"/>
  <c r="BP119" i="1"/>
  <c r="BN119" i="1"/>
  <c r="Z119" i="1"/>
  <c r="F670" i="1"/>
  <c r="Y129" i="1"/>
  <c r="BP124" i="1"/>
  <c r="BN124" i="1"/>
  <c r="Z124" i="1"/>
  <c r="BP128" i="1"/>
  <c r="BN128" i="1"/>
  <c r="Z128" i="1"/>
  <c r="Y130" i="1"/>
  <c r="Y138" i="1"/>
  <c r="BP132" i="1"/>
  <c r="BN132" i="1"/>
  <c r="Z132" i="1"/>
  <c r="BP134" i="1"/>
  <c r="BN134" i="1"/>
  <c r="Z134" i="1"/>
  <c r="Y147" i="1"/>
  <c r="BP142" i="1"/>
  <c r="BN142" i="1"/>
  <c r="Z142" i="1"/>
  <c r="BP146" i="1"/>
  <c r="BN146" i="1"/>
  <c r="Z146" i="1"/>
  <c r="Y153" i="1"/>
  <c r="BP150" i="1"/>
  <c r="BN150" i="1"/>
  <c r="Z150" i="1"/>
  <c r="BP167" i="1"/>
  <c r="BN167" i="1"/>
  <c r="Z167" i="1"/>
  <c r="Y169" i="1"/>
  <c r="H670" i="1"/>
  <c r="Y173" i="1"/>
  <c r="BP172" i="1"/>
  <c r="BN172" i="1"/>
  <c r="Z172" i="1"/>
  <c r="Z173" i="1" s="1"/>
  <c r="Y174" i="1"/>
  <c r="Y181" i="1"/>
  <c r="BP176" i="1"/>
  <c r="BN176" i="1"/>
  <c r="Z176" i="1"/>
  <c r="BP180" i="1"/>
  <c r="BN180" i="1"/>
  <c r="Z180" i="1"/>
  <c r="Y182" i="1"/>
  <c r="Y187" i="1"/>
  <c r="BP184" i="1"/>
  <c r="BN184" i="1"/>
  <c r="Z184" i="1"/>
  <c r="Y204" i="1"/>
  <c r="BP199" i="1"/>
  <c r="BN199" i="1"/>
  <c r="Z199" i="1"/>
  <c r="BP203" i="1"/>
  <c r="BN203" i="1"/>
  <c r="Z203" i="1"/>
  <c r="J670" i="1"/>
  <c r="Y211" i="1"/>
  <c r="BP208" i="1"/>
  <c r="BN208" i="1"/>
  <c r="Z208" i="1"/>
  <c r="Y215" i="1"/>
  <c r="BP220" i="1"/>
  <c r="BN220" i="1"/>
  <c r="Z220" i="1"/>
  <c r="BP224" i="1"/>
  <c r="BN224" i="1"/>
  <c r="Z224" i="1"/>
  <c r="Y241" i="1"/>
  <c r="BP232" i="1"/>
  <c r="BN232" i="1"/>
  <c r="Z232" i="1"/>
  <c r="BP236" i="1"/>
  <c r="BN236" i="1"/>
  <c r="Z236" i="1"/>
  <c r="Y54" i="1"/>
  <c r="E670" i="1"/>
  <c r="Y111" i="1"/>
  <c r="BP110" i="1"/>
  <c r="BN110" i="1"/>
  <c r="Z110" i="1"/>
  <c r="Y112" i="1"/>
  <c r="Y120" i="1"/>
  <c r="BP114" i="1"/>
  <c r="BN114" i="1"/>
  <c r="Z114" i="1"/>
  <c r="BP118" i="1"/>
  <c r="BN118" i="1"/>
  <c r="Z118" i="1"/>
  <c r="BP126" i="1"/>
  <c r="BN126" i="1"/>
  <c r="Z126" i="1"/>
  <c r="BP133" i="1"/>
  <c r="BN133" i="1"/>
  <c r="Z133" i="1"/>
  <c r="Y137" i="1"/>
  <c r="BP141" i="1"/>
  <c r="BN141" i="1"/>
  <c r="Z141" i="1"/>
  <c r="BP144" i="1"/>
  <c r="BN144" i="1"/>
  <c r="Z144" i="1"/>
  <c r="BP157" i="1"/>
  <c r="BN157" i="1"/>
  <c r="Z157" i="1"/>
  <c r="Z158" i="1" s="1"/>
  <c r="Y159" i="1"/>
  <c r="Y164" i="1"/>
  <c r="BP161" i="1"/>
  <c r="BN161" i="1"/>
  <c r="Z161" i="1"/>
  <c r="BP178" i="1"/>
  <c r="BN178" i="1"/>
  <c r="Z178" i="1"/>
  <c r="BP186" i="1"/>
  <c r="BN186" i="1"/>
  <c r="Z186" i="1"/>
  <c r="Y188" i="1"/>
  <c r="BP197" i="1"/>
  <c r="BN197" i="1"/>
  <c r="Z197" i="1"/>
  <c r="BP201" i="1"/>
  <c r="BN201" i="1"/>
  <c r="Z201" i="1"/>
  <c r="BP214" i="1"/>
  <c r="BN214" i="1"/>
  <c r="Z214" i="1"/>
  <c r="Z215" i="1" s="1"/>
  <c r="Y216" i="1"/>
  <c r="Y227" i="1"/>
  <c r="BP218" i="1"/>
  <c r="BN218" i="1"/>
  <c r="Z218" i="1"/>
  <c r="BP222" i="1"/>
  <c r="BN222" i="1"/>
  <c r="Z222" i="1"/>
  <c r="Y226" i="1"/>
  <c r="BP230" i="1"/>
  <c r="BN230" i="1"/>
  <c r="Z230" i="1"/>
  <c r="BP234" i="1"/>
  <c r="BN234" i="1"/>
  <c r="Z234" i="1"/>
  <c r="BP238" i="1"/>
  <c r="BN238" i="1"/>
  <c r="Z238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Y363" i="1"/>
  <c r="Y371" i="1"/>
  <c r="Y379" i="1"/>
  <c r="Y385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BP434" i="1"/>
  <c r="BN434" i="1"/>
  <c r="Z434" i="1"/>
  <c r="BP450" i="1"/>
  <c r="BN450" i="1"/>
  <c r="Z45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Y514" i="1"/>
  <c r="T670" i="1"/>
  <c r="G670" i="1"/>
  <c r="Y158" i="1"/>
  <c r="I670" i="1"/>
  <c r="Y194" i="1"/>
  <c r="Z244" i="1"/>
  <c r="BN244" i="1"/>
  <c r="Z246" i="1"/>
  <c r="BN246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BN338" i="1"/>
  <c r="BP338" i="1"/>
  <c r="Z349" i="1"/>
  <c r="Z350" i="1" s="1"/>
  <c r="BN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Z369" i="1"/>
  <c r="BN369" i="1"/>
  <c r="Z373" i="1"/>
  <c r="BN373" i="1"/>
  <c r="BP373" i="1"/>
  <c r="Z375" i="1"/>
  <c r="BN375" i="1"/>
  <c r="Z377" i="1"/>
  <c r="BN377" i="1"/>
  <c r="Z383" i="1"/>
  <c r="BN383" i="1"/>
  <c r="Z388" i="1"/>
  <c r="BN388" i="1"/>
  <c r="BP388" i="1"/>
  <c r="Z389" i="1"/>
  <c r="BN389" i="1"/>
  <c r="Z391" i="1"/>
  <c r="BN391" i="1"/>
  <c r="Y392" i="1"/>
  <c r="BP396" i="1"/>
  <c r="BN396" i="1"/>
  <c r="Z396" i="1"/>
  <c r="Y410" i="1"/>
  <c r="Y409" i="1"/>
  <c r="BP415" i="1"/>
  <c r="BN415" i="1"/>
  <c r="Z415" i="1"/>
  <c r="BP419" i="1"/>
  <c r="BN419" i="1"/>
  <c r="Z419" i="1"/>
  <c r="BP423" i="1"/>
  <c r="BN423" i="1"/>
  <c r="Z423" i="1"/>
  <c r="Y430" i="1"/>
  <c r="Y438" i="1"/>
  <c r="BP437" i="1"/>
  <c r="BN437" i="1"/>
  <c r="Z437" i="1"/>
  <c r="Y439" i="1"/>
  <c r="Y445" i="1"/>
  <c r="BP441" i="1"/>
  <c r="BN441" i="1"/>
  <c r="Z441" i="1"/>
  <c r="Z444" i="1" s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BP568" i="1"/>
  <c r="BN568" i="1"/>
  <c r="Z568" i="1"/>
  <c r="Y571" i="1"/>
  <c r="BP575" i="1"/>
  <c r="BN575" i="1"/>
  <c r="Z575" i="1"/>
  <c r="BP579" i="1"/>
  <c r="BN579" i="1"/>
  <c r="Z579" i="1"/>
  <c r="Y582" i="1"/>
  <c r="BP586" i="1"/>
  <c r="BN586" i="1"/>
  <c r="Z586" i="1"/>
  <c r="Y588" i="1"/>
  <c r="AB670" i="1"/>
  <c r="V670" i="1"/>
  <c r="Y404" i="1"/>
  <c r="W670" i="1"/>
  <c r="Y426" i="1"/>
  <c r="Y456" i="1"/>
  <c r="BP455" i="1"/>
  <c r="BN455" i="1"/>
  <c r="Z455" i="1"/>
  <c r="Y457" i="1"/>
  <c r="Y462" i="1"/>
  <c r="BP459" i="1"/>
  <c r="BN459" i="1"/>
  <c r="Z459" i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Y570" i="1"/>
  <c r="BP569" i="1"/>
  <c r="BN569" i="1"/>
  <c r="Z569" i="1"/>
  <c r="Y583" i="1"/>
  <c r="BP573" i="1"/>
  <c r="BN573" i="1"/>
  <c r="Z573" i="1"/>
  <c r="BP576" i="1"/>
  <c r="BN576" i="1"/>
  <c r="Z576" i="1"/>
  <c r="BP580" i="1"/>
  <c r="BN580" i="1"/>
  <c r="Z580" i="1"/>
  <c r="Y589" i="1"/>
  <c r="BP609" i="1"/>
  <c r="BN609" i="1"/>
  <c r="Z609" i="1"/>
  <c r="BP611" i="1"/>
  <c r="BN611" i="1"/>
  <c r="Z611" i="1"/>
  <c r="Y613" i="1"/>
  <c r="Y633" i="1"/>
  <c r="BP625" i="1"/>
  <c r="BN625" i="1"/>
  <c r="Z625" i="1"/>
  <c r="Y634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X670" i="1"/>
  <c r="Y670" i="1"/>
  <c r="Y483" i="1"/>
  <c r="Y520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AE670" i="1"/>
  <c r="Y646" i="1"/>
  <c r="BP644" i="1"/>
  <c r="BN644" i="1"/>
  <c r="Z644" i="1"/>
  <c r="AD670" i="1"/>
  <c r="Z461" i="1" l="1"/>
  <c r="Z570" i="1"/>
  <c r="Z398" i="1"/>
  <c r="Z385" i="1"/>
  <c r="Z340" i="1"/>
  <c r="Z514" i="1"/>
  <c r="Z409" i="1"/>
  <c r="Z204" i="1"/>
  <c r="Z163" i="1"/>
  <c r="Z168" i="1"/>
  <c r="Z103" i="1"/>
  <c r="Z97" i="1"/>
  <c r="Z88" i="1"/>
  <c r="Z79" i="1"/>
  <c r="Z72" i="1"/>
  <c r="Z59" i="1"/>
  <c r="Z54" i="1"/>
  <c r="Z35" i="1"/>
  <c r="Z640" i="1"/>
  <c r="Z210" i="1"/>
  <c r="Z622" i="1"/>
  <c r="Z504" i="1"/>
  <c r="Z438" i="1"/>
  <c r="Z240" i="1"/>
  <c r="Y662" i="1"/>
  <c r="Z605" i="1"/>
  <c r="Z646" i="1"/>
  <c r="Z527" i="1"/>
  <c r="Z588" i="1"/>
  <c r="Z425" i="1"/>
  <c r="Z379" i="1"/>
  <c r="Z370" i="1"/>
  <c r="Z363" i="1"/>
  <c r="Z313" i="1"/>
  <c r="Z303" i="1"/>
  <c r="Z291" i="1"/>
  <c r="Z260" i="1"/>
  <c r="Z248" i="1"/>
  <c r="Z509" i="1"/>
  <c r="Z456" i="1"/>
  <c r="Z226" i="1"/>
  <c r="Z147" i="1"/>
  <c r="Z152" i="1"/>
  <c r="Y664" i="1"/>
  <c r="Y661" i="1"/>
  <c r="Y663" i="1" s="1"/>
  <c r="Z612" i="1"/>
  <c r="Z633" i="1"/>
  <c r="Z111" i="1"/>
  <c r="X663" i="1"/>
  <c r="Z582" i="1"/>
  <c r="Z564" i="1"/>
  <c r="Z543" i="1"/>
  <c r="Z471" i="1"/>
  <c r="Z392" i="1"/>
  <c r="Z273" i="1"/>
  <c r="Z120" i="1"/>
  <c r="Z187" i="1"/>
  <c r="Z181" i="1"/>
  <c r="Z137" i="1"/>
  <c r="Z129" i="1"/>
  <c r="Y660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<sst xmlns="http://schemas.openxmlformats.org/spreadsheetml/2006/main" count="3151" uniqueCount="1104">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</sst>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07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9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43" t="s">
        <v>0</v>
      </c>
      <c r="E1" s="804"/>
      <c r="F1" s="804"/>
      <c r="G1" s="12" t="s">
        <v>1</v>
      </c>
      <c r="H1" s="1143" t="s">
        <v>2</v>
      </c>
      <c r="I1" s="804"/>
      <c r="J1" s="804"/>
      <c r="K1" s="804"/>
      <c r="L1" s="804"/>
      <c r="M1" s="804"/>
      <c r="N1" s="804"/>
      <c r="O1" s="804"/>
      <c r="P1" s="804"/>
      <c r="Q1" s="804"/>
      <c r="R1" s="1005" t="s">
        <v>3</v>
      </c>
      <c r="S1" s="804"/>
      <c r="T1" s="8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91" t="s">
        <v>8</v>
      </c>
      <c r="B5" s="818"/>
      <c r="C5" s="814"/>
      <c r="D5" s="941"/>
      <c r="E5" s="943"/>
      <c r="F5" s="876" t="s">
        <v>9</v>
      </c>
      <c r="G5" s="814"/>
      <c r="H5" s="941" t="s">
        <v>1103</v>
      </c>
      <c r="I5" s="942"/>
      <c r="J5" s="942"/>
      <c r="K5" s="942"/>
      <c r="L5" s="942"/>
      <c r="M5" s="943"/>
      <c r="N5" s="58"/>
      <c r="P5" s="24" t="s">
        <v>10</v>
      </c>
      <c r="Q5" s="838">
        <v>45617</v>
      </c>
      <c r="R5" s="839"/>
      <c r="T5" s="1038" t="s">
        <v>11</v>
      </c>
      <c r="U5" s="1039"/>
      <c r="V5" s="1041" t="s">
        <v>12</v>
      </c>
      <c r="W5" s="839"/>
      <c r="AB5" s="51"/>
      <c r="AC5" s="51"/>
      <c r="AD5" s="51"/>
      <c r="AE5" s="51"/>
    </row>
    <row r="6" spans="1:32" s="771" customFormat="1" ht="24" customHeight="1" x14ac:dyDescent="0.2">
      <c r="A6" s="1091" t="s">
        <v>13</v>
      </c>
      <c r="B6" s="818"/>
      <c r="C6" s="814"/>
      <c r="D6" s="947" t="s">
        <v>14</v>
      </c>
      <c r="E6" s="948"/>
      <c r="F6" s="948"/>
      <c r="G6" s="948"/>
      <c r="H6" s="948"/>
      <c r="I6" s="948"/>
      <c r="J6" s="948"/>
      <c r="K6" s="948"/>
      <c r="L6" s="948"/>
      <c r="M6" s="83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Четверг</v>
      </c>
      <c r="R6" s="784"/>
      <c r="T6" s="1052" t="s">
        <v>16</v>
      </c>
      <c r="U6" s="1039"/>
      <c r="V6" s="869" t="s">
        <v>17</v>
      </c>
      <c r="W6" s="87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048"/>
      <c r="N7" s="60"/>
      <c r="P7" s="24"/>
      <c r="Q7" s="42"/>
      <c r="R7" s="42"/>
      <c r="T7" s="790"/>
      <c r="U7" s="1039"/>
      <c r="V7" s="871"/>
      <c r="W7" s="872"/>
      <c r="AB7" s="51"/>
      <c r="AC7" s="51"/>
      <c r="AD7" s="51"/>
      <c r="AE7" s="51"/>
    </row>
    <row r="8" spans="1:32" s="771" customFormat="1" ht="25.5" customHeight="1" x14ac:dyDescent="0.2">
      <c r="A8" s="788" t="s">
        <v>18</v>
      </c>
      <c r="B8" s="786"/>
      <c r="C8" s="787"/>
      <c r="D8" s="1160" t="s">
        <v>19</v>
      </c>
      <c r="E8" s="1161"/>
      <c r="F8" s="1161"/>
      <c r="G8" s="1161"/>
      <c r="H8" s="1161"/>
      <c r="I8" s="1161"/>
      <c r="J8" s="1161"/>
      <c r="K8" s="1161"/>
      <c r="L8" s="1161"/>
      <c r="M8" s="1162"/>
      <c r="N8" s="61"/>
      <c r="P8" s="24" t="s">
        <v>20</v>
      </c>
      <c r="Q8" s="1047">
        <v>0.58333333333333337</v>
      </c>
      <c r="R8" s="1048"/>
      <c r="T8" s="790"/>
      <c r="U8" s="1039"/>
      <c r="V8" s="871"/>
      <c r="W8" s="872"/>
      <c r="AB8" s="51"/>
      <c r="AC8" s="51"/>
      <c r="AD8" s="51"/>
      <c r="AE8" s="51"/>
    </row>
    <row r="9" spans="1:32" s="771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94"/>
      <c r="E9" s="895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69"/>
      <c r="P9" s="26" t="s">
        <v>21</v>
      </c>
      <c r="Q9" s="1120"/>
      <c r="R9" s="885"/>
      <c r="T9" s="790"/>
      <c r="U9" s="1039"/>
      <c r="V9" s="873"/>
      <c r="W9" s="87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94"/>
      <c r="E10" s="895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67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1053"/>
      <c r="R10" s="1054"/>
      <c r="U10" s="24" t="s">
        <v>23</v>
      </c>
      <c r="V10" s="1183" t="s">
        <v>24</v>
      </c>
      <c r="W10" s="87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4"/>
      <c r="R11" s="839"/>
      <c r="U11" s="24" t="s">
        <v>27</v>
      </c>
      <c r="V11" s="884" t="s">
        <v>28</v>
      </c>
      <c r="W11" s="885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21" t="s">
        <v>29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4"/>
      <c r="N12" s="62"/>
      <c r="P12" s="24" t="s">
        <v>30</v>
      </c>
      <c r="Q12" s="1047"/>
      <c r="R12" s="1048"/>
      <c r="S12" s="23"/>
      <c r="U12" s="24"/>
      <c r="V12" s="804"/>
      <c r="W12" s="790"/>
      <c r="AB12" s="51"/>
      <c r="AC12" s="51"/>
      <c r="AD12" s="51"/>
      <c r="AE12" s="51"/>
    </row>
    <row r="13" spans="1:32" s="771" customFormat="1" ht="23.25" customHeight="1" x14ac:dyDescent="0.2">
      <c r="A13" s="1021" t="s">
        <v>31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4"/>
      <c r="N13" s="62"/>
      <c r="O13" s="26"/>
      <c r="P13" s="26" t="s">
        <v>32</v>
      </c>
      <c r="Q13" s="884"/>
      <c r="R13" s="88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21" t="s">
        <v>33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960" t="s">
        <v>34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4"/>
      <c r="N15" s="63"/>
      <c r="P15" s="1064" t="s">
        <v>35</v>
      </c>
      <c r="Q15" s="804"/>
      <c r="R15" s="804"/>
      <c r="S15" s="804"/>
      <c r="T15" s="8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5"/>
      <c r="Q16" s="1065"/>
      <c r="R16" s="1065"/>
      <c r="S16" s="1065"/>
      <c r="T16" s="10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1" t="s">
        <v>36</v>
      </c>
      <c r="B17" s="781" t="s">
        <v>37</v>
      </c>
      <c r="C17" s="1096" t="s">
        <v>38</v>
      </c>
      <c r="D17" s="781" t="s">
        <v>39</v>
      </c>
      <c r="E17" s="823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31"/>
      <c r="R17" s="1131"/>
      <c r="S17" s="1131"/>
      <c r="T17" s="823"/>
      <c r="U17" s="813" t="s">
        <v>51</v>
      </c>
      <c r="V17" s="814"/>
      <c r="W17" s="781" t="s">
        <v>52</v>
      </c>
      <c r="X17" s="781" t="s">
        <v>53</v>
      </c>
      <c r="Y17" s="815" t="s">
        <v>54</v>
      </c>
      <c r="Z17" s="961" t="s">
        <v>55</v>
      </c>
      <c r="AA17" s="863" t="s">
        <v>56</v>
      </c>
      <c r="AB17" s="863" t="s">
        <v>57</v>
      </c>
      <c r="AC17" s="863" t="s">
        <v>58</v>
      </c>
      <c r="AD17" s="863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782"/>
      <c r="B18" s="782"/>
      <c r="C18" s="782"/>
      <c r="D18" s="824"/>
      <c r="E18" s="825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824"/>
      <c r="Q18" s="1132"/>
      <c r="R18" s="1132"/>
      <c r="S18" s="1132"/>
      <c r="T18" s="825"/>
      <c r="U18" s="67" t="s">
        <v>61</v>
      </c>
      <c r="V18" s="67" t="s">
        <v>62</v>
      </c>
      <c r="W18" s="782"/>
      <c r="X18" s="782"/>
      <c r="Y18" s="816"/>
      <c r="Z18" s="962"/>
      <c r="AA18" s="964"/>
      <c r="AB18" s="964"/>
      <c r="AC18" s="964"/>
      <c r="AD18" s="866"/>
      <c r="AE18" s="867"/>
      <c r="AF18" s="868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21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hidden="1" customHeight="1" x14ac:dyDescent="0.25">
      <c r="A21" s="800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3">
        <v>4607091383881</v>
      </c>
      <c r="E27" s="784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3">
        <v>4607091383935</v>
      </c>
      <c r="E29" s="784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3">
        <v>4680115881990</v>
      </c>
      <c r="E30" s="784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3">
        <v>4680115881853</v>
      </c>
      <c r="E31" s="784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64" t="s">
        <v>92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3">
        <v>4680115885905</v>
      </c>
      <c r="E32" s="784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6" t="s">
        <v>96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3">
        <v>4607091383911</v>
      </c>
      <c r="E33" s="784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3">
        <v>4607091388244</v>
      </c>
      <c r="E34" s="784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85" t="s">
        <v>71</v>
      </c>
      <c r="Q35" s="786"/>
      <c r="R35" s="786"/>
      <c r="S35" s="786"/>
      <c r="T35" s="786"/>
      <c r="U35" s="786"/>
      <c r="V35" s="78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5" t="s">
        <v>71</v>
      </c>
      <c r="Q36" s="786"/>
      <c r="R36" s="786"/>
      <c r="S36" s="786"/>
      <c r="T36" s="786"/>
      <c r="U36" s="786"/>
      <c r="V36" s="78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0" t="s">
        <v>103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3">
        <v>4607091388503</v>
      </c>
      <c r="E38" s="784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85" t="s">
        <v>71</v>
      </c>
      <c r="Q39" s="786"/>
      <c r="R39" s="786"/>
      <c r="S39" s="786"/>
      <c r="T39" s="786"/>
      <c r="U39" s="786"/>
      <c r="V39" s="78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5" t="s">
        <v>71</v>
      </c>
      <c r="Q40" s="786"/>
      <c r="R40" s="786"/>
      <c r="S40" s="786"/>
      <c r="T40" s="786"/>
      <c r="U40" s="786"/>
      <c r="V40" s="78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0" t="s">
        <v>109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3">
        <v>4607091389111</v>
      </c>
      <c r="E42" s="784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85" t="s">
        <v>71</v>
      </c>
      <c r="Q43" s="786"/>
      <c r="R43" s="786"/>
      <c r="S43" s="786"/>
      <c r="T43" s="786"/>
      <c r="U43" s="786"/>
      <c r="V43" s="78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5" t="s">
        <v>71</v>
      </c>
      <c r="Q44" s="786"/>
      <c r="R44" s="786"/>
      <c r="S44" s="786"/>
      <c r="T44" s="786"/>
      <c r="U44" s="786"/>
      <c r="V44" s="78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10" t="s">
        <v>112</v>
      </c>
      <c r="B45" s="811"/>
      <c r="C45" s="811"/>
      <c r="D45" s="811"/>
      <c r="E45" s="811"/>
      <c r="F45" s="811"/>
      <c r="G45" s="811"/>
      <c r="H45" s="811"/>
      <c r="I45" s="811"/>
      <c r="J45" s="811"/>
      <c r="K45" s="811"/>
      <c r="L45" s="811"/>
      <c r="M45" s="811"/>
      <c r="N45" s="811"/>
      <c r="O45" s="811"/>
      <c r="P45" s="811"/>
      <c r="Q45" s="811"/>
      <c r="R45" s="811"/>
      <c r="S45" s="811"/>
      <c r="T45" s="811"/>
      <c r="U45" s="811"/>
      <c r="V45" s="811"/>
      <c r="W45" s="811"/>
      <c r="X45" s="811"/>
      <c r="Y45" s="811"/>
      <c r="Z45" s="811"/>
      <c r="AA45" s="48"/>
      <c r="AB45" s="48"/>
      <c r="AC45" s="48"/>
    </row>
    <row r="46" spans="1:68" ht="16.5" hidden="1" customHeight="1" x14ac:dyDescent="0.25">
      <c r="A46" s="821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2"/>
      <c r="AB46" s="772"/>
      <c r="AC46" s="772"/>
    </row>
    <row r="47" spans="1:68" ht="14.25" hidden="1" customHeight="1" x14ac:dyDescent="0.25">
      <c r="A47" s="800" t="s">
        <v>114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83">
        <v>4607091385670</v>
      </c>
      <c r="E48" s="784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3">
        <v>4607091385670</v>
      </c>
      <c r="E49" s="784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9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3">
        <v>4680115883956</v>
      </c>
      <c r="E50" s="784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3">
        <v>4607091385687</v>
      </c>
      <c r="E51" s="784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3"/>
      <c r="R51" s="793"/>
      <c r="S51" s="793"/>
      <c r="T51" s="794"/>
      <c r="U51" s="34"/>
      <c r="V51" s="34"/>
      <c r="W51" s="35" t="s">
        <v>69</v>
      </c>
      <c r="X51" s="777">
        <v>40</v>
      </c>
      <c r="Y51" s="778">
        <f t="shared" si="6"/>
        <v>40</v>
      </c>
      <c r="Z51" s="36">
        <f>IFERROR(IF(Y51=0,"",ROUNDUP(Y51/H51,0)*0.00902),"")</f>
        <v>9.0200000000000002E-2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42.1</v>
      </c>
      <c r="BN51" s="64">
        <f t="shared" si="8"/>
        <v>42.1</v>
      </c>
      <c r="BO51" s="64">
        <f t="shared" si="9"/>
        <v>7.575757575757576E-2</v>
      </c>
      <c r="BP51" s="64">
        <f t="shared" si="10"/>
        <v>7.575757575757576E-2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3">
        <v>4680115882539</v>
      </c>
      <c r="E52" s="784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3">
        <v>4680115883949</v>
      </c>
      <c r="E53" s="784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85" t="s">
        <v>71</v>
      </c>
      <c r="Q54" s="786"/>
      <c r="R54" s="786"/>
      <c r="S54" s="786"/>
      <c r="T54" s="786"/>
      <c r="U54" s="786"/>
      <c r="V54" s="787"/>
      <c r="W54" s="37" t="s">
        <v>72</v>
      </c>
      <c r="X54" s="779">
        <f>IFERROR(X48/H48,"0")+IFERROR(X49/H49,"0")+IFERROR(X50/H50,"0")+IFERROR(X51/H51,"0")+IFERROR(X52/H52,"0")+IFERROR(X53/H53,"0")</f>
        <v>10</v>
      </c>
      <c r="Y54" s="779">
        <f>IFERROR(Y48/H48,"0")+IFERROR(Y49/H49,"0")+IFERROR(Y50/H50,"0")+IFERROR(Y51/H51,"0")+IFERROR(Y52/H52,"0")+IFERROR(Y53/H53,"0")</f>
        <v>10</v>
      </c>
      <c r="Z54" s="779">
        <f>IFERROR(IF(Z48="",0,Z48),"0")+IFERROR(IF(Z49="",0,Z49),"0")+IFERROR(IF(Z50="",0,Z50),"0")+IFERROR(IF(Z51="",0,Z51),"0")+IFERROR(IF(Z52="",0,Z52),"0")+IFERROR(IF(Z53="",0,Z53),"0")</f>
        <v>9.0200000000000002E-2</v>
      </c>
      <c r="AA54" s="780"/>
      <c r="AB54" s="780"/>
      <c r="AC54" s="780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5" t="s">
        <v>71</v>
      </c>
      <c r="Q55" s="786"/>
      <c r="R55" s="786"/>
      <c r="S55" s="786"/>
      <c r="T55" s="786"/>
      <c r="U55" s="786"/>
      <c r="V55" s="787"/>
      <c r="W55" s="37" t="s">
        <v>69</v>
      </c>
      <c r="X55" s="779">
        <f>IFERROR(SUM(X48:X53),"0")</f>
        <v>40</v>
      </c>
      <c r="Y55" s="779">
        <f>IFERROR(SUM(Y48:Y53),"0")</f>
        <v>40</v>
      </c>
      <c r="Z55" s="37"/>
      <c r="AA55" s="780"/>
      <c r="AB55" s="780"/>
      <c r="AC55" s="780"/>
    </row>
    <row r="56" spans="1:68" ht="14.25" hidden="1" customHeight="1" x14ac:dyDescent="0.25">
      <c r="A56" s="800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3">
        <v>4680115885233</v>
      </c>
      <c r="E57" s="784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3">
        <v>4680115884915</v>
      </c>
      <c r="E58" s="784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85" t="s">
        <v>71</v>
      </c>
      <c r="Q59" s="786"/>
      <c r="R59" s="786"/>
      <c r="S59" s="786"/>
      <c r="T59" s="786"/>
      <c r="U59" s="786"/>
      <c r="V59" s="78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5" t="s">
        <v>71</v>
      </c>
      <c r="Q60" s="786"/>
      <c r="R60" s="786"/>
      <c r="S60" s="786"/>
      <c r="T60" s="786"/>
      <c r="U60" s="786"/>
      <c r="V60" s="78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21" t="s">
        <v>140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2"/>
      <c r="AB61" s="772"/>
      <c r="AC61" s="772"/>
    </row>
    <row r="62" spans="1:68" ht="14.25" hidden="1" customHeight="1" x14ac:dyDescent="0.25">
      <c r="A62" s="800" t="s">
        <v>114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3">
        <v>4680115885882</v>
      </c>
      <c r="E63" s="784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33" t="s">
        <v>143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3">
        <v>4680115881426</v>
      </c>
      <c r="E64" s="784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3">
        <v>4680115881426</v>
      </c>
      <c r="E65" s="784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3">
        <v>4607091382952</v>
      </c>
      <c r="E66" s="784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12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25</v>
      </c>
      <c r="Y66" s="778">
        <f t="shared" si="11"/>
        <v>27</v>
      </c>
      <c r="Z66" s="36">
        <f>IFERROR(IF(Y66=0,"",ROUNDUP(Y66/H66,0)*0.00753),"")</f>
        <v>6.7769999999999997E-2</v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26.666666666666668</v>
      </c>
      <c r="BN66" s="64">
        <f t="shared" si="13"/>
        <v>28.8</v>
      </c>
      <c r="BO66" s="64">
        <f t="shared" si="14"/>
        <v>5.3418803418803423E-2</v>
      </c>
      <c r="BP66" s="64">
        <f t="shared" si="15"/>
        <v>5.7692307692307689E-2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3">
        <v>4680115885899</v>
      </c>
      <c r="E67" s="784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877" t="s">
        <v>159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3">
        <v>4680115880283</v>
      </c>
      <c r="E68" s="784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0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3">
        <v>4680115882720</v>
      </c>
      <c r="E69" s="784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4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3">
        <v>4680115881525</v>
      </c>
      <c r="E70" s="784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84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3">
        <v>4680115881419</v>
      </c>
      <c r="E71" s="784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54</v>
      </c>
      <c r="Y71" s="778">
        <f t="shared" si="11"/>
        <v>54</v>
      </c>
      <c r="Z71" s="36">
        <f>IFERROR(IF(Y71=0,"",ROUNDUP(Y71/H71,0)*0.00902),"")</f>
        <v>0.10824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56.52</v>
      </c>
      <c r="BN71" s="64">
        <f t="shared" si="13"/>
        <v>56.52</v>
      </c>
      <c r="BO71" s="64">
        <f t="shared" si="14"/>
        <v>9.0909090909090912E-2</v>
      </c>
      <c r="BP71" s="64">
        <f t="shared" si="15"/>
        <v>9.0909090909090912E-2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85" t="s">
        <v>71</v>
      </c>
      <c r="Q72" s="786"/>
      <c r="R72" s="786"/>
      <c r="S72" s="786"/>
      <c r="T72" s="786"/>
      <c r="U72" s="786"/>
      <c r="V72" s="78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20.333333333333336</v>
      </c>
      <c r="Y72" s="779">
        <f>IFERROR(Y63/H63,"0")+IFERROR(Y64/H64,"0")+IFERROR(Y65/H65,"0")+IFERROR(Y66/H66,"0")+IFERROR(Y67/H67,"0")+IFERROR(Y68/H68,"0")+IFERROR(Y69/H69,"0")+IFERROR(Y70/H70,"0")+IFERROR(Y71/H71,"0")</f>
        <v>21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0.17601</v>
      </c>
      <c r="AA72" s="780"/>
      <c r="AB72" s="780"/>
      <c r="AC72" s="780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5" t="s">
        <v>71</v>
      </c>
      <c r="Q73" s="786"/>
      <c r="R73" s="786"/>
      <c r="S73" s="786"/>
      <c r="T73" s="786"/>
      <c r="U73" s="786"/>
      <c r="V73" s="787"/>
      <c r="W73" s="37" t="s">
        <v>69</v>
      </c>
      <c r="X73" s="779">
        <f>IFERROR(SUM(X63:X71),"0")</f>
        <v>79</v>
      </c>
      <c r="Y73" s="779">
        <f>IFERROR(SUM(Y63:Y71),"0")</f>
        <v>81</v>
      </c>
      <c r="Z73" s="37"/>
      <c r="AA73" s="780"/>
      <c r="AB73" s="780"/>
      <c r="AC73" s="780"/>
    </row>
    <row r="74" spans="1:68" ht="14.25" hidden="1" customHeight="1" x14ac:dyDescent="0.25">
      <c r="A74" s="800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3">
        <v>4680115881440</v>
      </c>
      <c r="E75" s="784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9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80</v>
      </c>
      <c r="Y75" s="778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83.555555555555543</v>
      </c>
      <c r="BN75" s="64">
        <f>IFERROR(Y75*I75/H75,"0")</f>
        <v>90.24</v>
      </c>
      <c r="BO75" s="64">
        <f>IFERROR(1/J75*(X75/H75),"0")</f>
        <v>0.13227513227513224</v>
      </c>
      <c r="BP75" s="64">
        <f>IFERROR(1/J75*(Y75/H75),"0")</f>
        <v>0.14285714285714285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3">
        <v>4680115882751</v>
      </c>
      <c r="E76" s="784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3">
        <v>4680115885950</v>
      </c>
      <c r="E77" s="784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09" t="s">
        <v>181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3">
        <v>4680115881433</v>
      </c>
      <c r="E78" s="784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1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41</v>
      </c>
      <c r="Y78" s="778">
        <f>IFERROR(IF(X78="",0,CEILING((X78/$H78),1)*$H78),"")</f>
        <v>43.2</v>
      </c>
      <c r="Z78" s="36">
        <f>IFERROR(IF(Y78=0,"",ROUNDUP(Y78/H78,0)*0.00753),"")</f>
        <v>0.12048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44.037037037037031</v>
      </c>
      <c r="BN78" s="64">
        <f>IFERROR(Y78*I78/H78,"0")</f>
        <v>46.4</v>
      </c>
      <c r="BO78" s="64">
        <f>IFERROR(1/J78*(X78/H78),"0")</f>
        <v>9.7340930674263998E-2</v>
      </c>
      <c r="BP78" s="64">
        <f>IFERROR(1/J78*(Y78/H78),"0")</f>
        <v>0.10256410256410256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85" t="s">
        <v>71</v>
      </c>
      <c r="Q79" s="786"/>
      <c r="R79" s="786"/>
      <c r="S79" s="786"/>
      <c r="T79" s="786"/>
      <c r="U79" s="786"/>
      <c r="V79" s="787"/>
      <c r="W79" s="37" t="s">
        <v>72</v>
      </c>
      <c r="X79" s="779">
        <f>IFERROR(X75/H75,"0")+IFERROR(X76/H76,"0")+IFERROR(X77/H77,"0")+IFERROR(X78/H78,"0")</f>
        <v>22.592592592592588</v>
      </c>
      <c r="Y79" s="779">
        <f>IFERROR(Y75/H75,"0")+IFERROR(Y76/H76,"0")+IFERROR(Y77/H77,"0")+IFERROR(Y78/H78,"0")</f>
        <v>24</v>
      </c>
      <c r="Z79" s="779">
        <f>IFERROR(IF(Z75="",0,Z75),"0")+IFERROR(IF(Z76="",0,Z76),"0")+IFERROR(IF(Z77="",0,Z77),"0")+IFERROR(IF(Z78="",0,Z78),"0")</f>
        <v>0.29447999999999996</v>
      </c>
      <c r="AA79" s="780"/>
      <c r="AB79" s="780"/>
      <c r="AC79" s="780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5" t="s">
        <v>71</v>
      </c>
      <c r="Q80" s="786"/>
      <c r="R80" s="786"/>
      <c r="S80" s="786"/>
      <c r="T80" s="786"/>
      <c r="U80" s="786"/>
      <c r="V80" s="787"/>
      <c r="W80" s="37" t="s">
        <v>69</v>
      </c>
      <c r="X80" s="779">
        <f>IFERROR(SUM(X75:X78),"0")</f>
        <v>121</v>
      </c>
      <c r="Y80" s="779">
        <f>IFERROR(SUM(Y75:Y78),"0")</f>
        <v>129.60000000000002</v>
      </c>
      <c r="Z80" s="37"/>
      <c r="AA80" s="780"/>
      <c r="AB80" s="780"/>
      <c r="AC80" s="780"/>
    </row>
    <row r="81" spans="1:68" ht="14.25" hidden="1" customHeight="1" x14ac:dyDescent="0.25">
      <c r="A81" s="800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3">
        <v>4680115885066</v>
      </c>
      <c r="E82" s="784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8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3">
        <v>4680115885042</v>
      </c>
      <c r="E83" s="784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3">
        <v>4680115885080</v>
      </c>
      <c r="E84" s="784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3">
        <v>4680115885073</v>
      </c>
      <c r="E85" s="784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3">
        <v>4680115885059</v>
      </c>
      <c r="E86" s="784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3">
        <v>4680115885097</v>
      </c>
      <c r="E87" s="784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85" t="s">
        <v>71</v>
      </c>
      <c r="Q88" s="786"/>
      <c r="R88" s="786"/>
      <c r="S88" s="786"/>
      <c r="T88" s="786"/>
      <c r="U88" s="786"/>
      <c r="V88" s="78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5" t="s">
        <v>71</v>
      </c>
      <c r="Q89" s="786"/>
      <c r="R89" s="786"/>
      <c r="S89" s="786"/>
      <c r="T89" s="786"/>
      <c r="U89" s="786"/>
      <c r="V89" s="78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0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3">
        <v>4680115881891</v>
      </c>
      <c r="E91" s="784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5" t="s">
        <v>201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3">
        <v>4680115885769</v>
      </c>
      <c r="E92" s="784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75" t="s">
        <v>205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3">
        <v>4680115884410</v>
      </c>
      <c r="E93" s="784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65" t="s">
        <v>209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3">
        <v>4680115885929</v>
      </c>
      <c r="E94" s="784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207" t="s">
        <v>213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3">
        <v>4680115884403</v>
      </c>
      <c r="E95" s="784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3">
        <v>4680115884311</v>
      </c>
      <c r="E96" s="784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85" t="s">
        <v>71</v>
      </c>
      <c r="Q97" s="786"/>
      <c r="R97" s="786"/>
      <c r="S97" s="786"/>
      <c r="T97" s="786"/>
      <c r="U97" s="786"/>
      <c r="V97" s="78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5" t="s">
        <v>71</v>
      </c>
      <c r="Q98" s="786"/>
      <c r="R98" s="786"/>
      <c r="S98" s="786"/>
      <c r="T98" s="786"/>
      <c r="U98" s="786"/>
      <c r="V98" s="78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0" t="s">
        <v>218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3">
        <v>4680115881532</v>
      </c>
      <c r="E100" s="784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3">
        <v>4680115881532</v>
      </c>
      <c r="E101" s="784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99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3">
        <v>4680115881464</v>
      </c>
      <c r="E102" s="784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9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85" t="s">
        <v>71</v>
      </c>
      <c r="Q103" s="786"/>
      <c r="R103" s="786"/>
      <c r="S103" s="786"/>
      <c r="T103" s="786"/>
      <c r="U103" s="786"/>
      <c r="V103" s="78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5" t="s">
        <v>71</v>
      </c>
      <c r="Q104" s="786"/>
      <c r="R104" s="786"/>
      <c r="S104" s="786"/>
      <c r="T104" s="786"/>
      <c r="U104" s="786"/>
      <c r="V104" s="78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21" t="s">
        <v>226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2"/>
      <c r="AB105" s="772"/>
      <c r="AC105" s="772"/>
    </row>
    <row r="106" spans="1:68" ht="14.25" hidden="1" customHeight="1" x14ac:dyDescent="0.25">
      <c r="A106" s="800" t="s">
        <v>114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3"/>
      <c r="AB106" s="773"/>
      <c r="AC106" s="773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3">
        <v>4680115881327</v>
      </c>
      <c r="E107" s="784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3">
        <v>4680115881518</v>
      </c>
      <c r="E108" s="784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3">
        <v>4680115881303</v>
      </c>
      <c r="E109" s="784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97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54</v>
      </c>
      <c r="Y109" s="77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56.52</v>
      </c>
      <c r="BN109" s="64">
        <f>IFERROR(Y109*I109/H109,"0")</f>
        <v>56.52</v>
      </c>
      <c r="BO109" s="64">
        <f>IFERROR(1/J109*(X109/H109),"0")</f>
        <v>9.0909090909090912E-2</v>
      </c>
      <c r="BP109" s="64">
        <f>IFERROR(1/J109*(Y109/H109),"0")</f>
        <v>9.0909090909090912E-2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3">
        <v>4680115881303</v>
      </c>
      <c r="E110" s="784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85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93"/>
      <c r="R110" s="793"/>
      <c r="S110" s="793"/>
      <c r="T110" s="794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9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5" t="s">
        <v>71</v>
      </c>
      <c r="Q111" s="786"/>
      <c r="R111" s="786"/>
      <c r="S111" s="786"/>
      <c r="T111" s="786"/>
      <c r="U111" s="786"/>
      <c r="V111" s="787"/>
      <c r="W111" s="37" t="s">
        <v>72</v>
      </c>
      <c r="X111" s="779">
        <f>IFERROR(X107/H107,"0")+IFERROR(X108/H108,"0")+IFERROR(X109/H109,"0")+IFERROR(X110/H110,"0")</f>
        <v>12</v>
      </c>
      <c r="Y111" s="779">
        <f>IFERROR(Y107/H107,"0")+IFERROR(Y108/H108,"0")+IFERROR(Y109/H109,"0")+IFERROR(Y110/H110,"0")</f>
        <v>12</v>
      </c>
      <c r="Z111" s="779">
        <f>IFERROR(IF(Z107="",0,Z107),"0")+IFERROR(IF(Z108="",0,Z108),"0")+IFERROR(IF(Z109="",0,Z109),"0")+IFERROR(IF(Z110="",0,Z110),"0")</f>
        <v>0.10824</v>
      </c>
      <c r="AA111" s="780"/>
      <c r="AB111" s="780"/>
      <c r="AC111" s="780"/>
    </row>
    <row r="112" spans="1:68" x14ac:dyDescent="0.2">
      <c r="A112" s="790"/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1"/>
      <c r="P112" s="785" t="s">
        <v>71</v>
      </c>
      <c r="Q112" s="786"/>
      <c r="R112" s="786"/>
      <c r="S112" s="786"/>
      <c r="T112" s="786"/>
      <c r="U112" s="786"/>
      <c r="V112" s="787"/>
      <c r="W112" s="37" t="s">
        <v>69</v>
      </c>
      <c r="X112" s="779">
        <f>IFERROR(SUM(X107:X110),"0")</f>
        <v>54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hidden="1" customHeight="1" x14ac:dyDescent="0.25">
      <c r="A113" s="800" t="s">
        <v>73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3">
        <v>4607091386967</v>
      </c>
      <c r="E114" s="784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93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4301051546</v>
      </c>
      <c r="D115" s="783">
        <v>4607091386967</v>
      </c>
      <c r="E115" s="784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3">
        <v>4607091385731</v>
      </c>
      <c r="E116" s="784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121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36</v>
      </c>
      <c r="Y116" s="778">
        <f t="shared" si="26"/>
        <v>37.800000000000004</v>
      </c>
      <c r="Z116" s="36">
        <f>IFERROR(IF(Y116=0,"",ROUNDUP(Y116/H116,0)*0.00753),"")</f>
        <v>0.10542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39.626666666666665</v>
      </c>
      <c r="BN116" s="64">
        <f t="shared" si="28"/>
        <v>41.608000000000004</v>
      </c>
      <c r="BO116" s="64">
        <f t="shared" si="29"/>
        <v>8.5470085470085458E-2</v>
      </c>
      <c r="BP116" s="64">
        <f t="shared" si="30"/>
        <v>8.9743589743589744E-2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3">
        <v>4680115880894</v>
      </c>
      <c r="E117" s="784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1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3">
        <v>4680115880214</v>
      </c>
      <c r="E118" s="784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3">
        <v>4680115880214</v>
      </c>
      <c r="E119" s="784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1110" t="s">
        <v>252</v>
      </c>
      <c r="Q119" s="793"/>
      <c r="R119" s="793"/>
      <c r="S119" s="793"/>
      <c r="T119" s="794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9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5" t="s">
        <v>71</v>
      </c>
      <c r="Q120" s="786"/>
      <c r="R120" s="786"/>
      <c r="S120" s="786"/>
      <c r="T120" s="786"/>
      <c r="U120" s="786"/>
      <c r="V120" s="787"/>
      <c r="W120" s="37" t="s">
        <v>72</v>
      </c>
      <c r="X120" s="779">
        <f>IFERROR(X114/H114,"0")+IFERROR(X115/H115,"0")+IFERROR(X116/H116,"0")+IFERROR(X117/H117,"0")+IFERROR(X118/H118,"0")+IFERROR(X119/H119,"0")</f>
        <v>13.333333333333332</v>
      </c>
      <c r="Y120" s="779">
        <f>IFERROR(Y114/H114,"0")+IFERROR(Y115/H115,"0")+IFERROR(Y116/H116,"0")+IFERROR(Y117/H117,"0")+IFERROR(Y118/H118,"0")+IFERROR(Y119/H119,"0")</f>
        <v>14</v>
      </c>
      <c r="Z120" s="779">
        <f>IFERROR(IF(Z114="",0,Z114),"0")+IFERROR(IF(Z115="",0,Z115),"0")+IFERROR(IF(Z116="",0,Z116),"0")+IFERROR(IF(Z117="",0,Z117),"0")+IFERROR(IF(Z118="",0,Z118),"0")+IFERROR(IF(Z119="",0,Z119),"0")</f>
        <v>0.10542</v>
      </c>
      <c r="AA120" s="780"/>
      <c r="AB120" s="780"/>
      <c r="AC120" s="780"/>
    </row>
    <row r="121" spans="1:68" x14ac:dyDescent="0.2">
      <c r="A121" s="790"/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1"/>
      <c r="P121" s="785" t="s">
        <v>71</v>
      </c>
      <c r="Q121" s="786"/>
      <c r="R121" s="786"/>
      <c r="S121" s="786"/>
      <c r="T121" s="786"/>
      <c r="U121" s="786"/>
      <c r="V121" s="787"/>
      <c r="W121" s="37" t="s">
        <v>69</v>
      </c>
      <c r="X121" s="779">
        <f>IFERROR(SUM(X114:X119),"0")</f>
        <v>36</v>
      </c>
      <c r="Y121" s="779">
        <f>IFERROR(SUM(Y114:Y119),"0")</f>
        <v>37.800000000000004</v>
      </c>
      <c r="Z121" s="37"/>
      <c r="AA121" s="780"/>
      <c r="AB121" s="780"/>
      <c r="AC121" s="780"/>
    </row>
    <row r="122" spans="1:68" ht="16.5" hidden="1" customHeight="1" x14ac:dyDescent="0.25">
      <c r="A122" s="821" t="s">
        <v>255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2"/>
      <c r="AB122" s="772"/>
      <c r="AC122" s="772"/>
    </row>
    <row r="123" spans="1:68" ht="14.25" hidden="1" customHeight="1" x14ac:dyDescent="0.25">
      <c r="A123" s="800" t="s">
        <v>114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3">
        <v>4680115882133</v>
      </c>
      <c r="E124" s="784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3">
        <v>4680115882133</v>
      </c>
      <c r="E125" s="784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98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3">
        <v>4680115880269</v>
      </c>
      <c r="E126" s="784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3">
        <v>4680115880429</v>
      </c>
      <c r="E127" s="784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41</v>
      </c>
      <c r="Y127" s="778">
        <f>IFERROR(IF(X127="",0,CEILING((X127/$H127),1)*$H127),"")</f>
        <v>45</v>
      </c>
      <c r="Z127" s="36">
        <f>IFERROR(IF(Y127=0,"",ROUNDUP(Y127/H127,0)*0.00902),"")</f>
        <v>9.0200000000000002E-2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42.913333333333327</v>
      </c>
      <c r="BN127" s="64">
        <f>IFERROR(Y127*I127/H127,"0")</f>
        <v>47.099999999999994</v>
      </c>
      <c r="BO127" s="64">
        <f>IFERROR(1/J127*(X127/H127),"0")</f>
        <v>6.9023569023569029E-2</v>
      </c>
      <c r="BP127" s="64">
        <f>IFERROR(1/J127*(Y127/H127),"0")</f>
        <v>7.575757575757576E-2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3">
        <v>4680115881457</v>
      </c>
      <c r="E128" s="784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3"/>
      <c r="R128" s="793"/>
      <c r="S128" s="793"/>
      <c r="T128" s="794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9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5" t="s">
        <v>71</v>
      </c>
      <c r="Q129" s="786"/>
      <c r="R129" s="786"/>
      <c r="S129" s="786"/>
      <c r="T129" s="786"/>
      <c r="U129" s="786"/>
      <c r="V129" s="787"/>
      <c r="W129" s="37" t="s">
        <v>72</v>
      </c>
      <c r="X129" s="779">
        <f>IFERROR(X124/H124,"0")+IFERROR(X125/H125,"0")+IFERROR(X126/H126,"0")+IFERROR(X127/H127,"0")+IFERROR(X128/H128,"0")</f>
        <v>9.1111111111111107</v>
      </c>
      <c r="Y129" s="779">
        <f>IFERROR(Y124/H124,"0")+IFERROR(Y125/H125,"0")+IFERROR(Y126/H126,"0")+IFERROR(Y127/H127,"0")+IFERROR(Y128/H128,"0")</f>
        <v>10</v>
      </c>
      <c r="Z129" s="779">
        <f>IFERROR(IF(Z124="",0,Z124),"0")+IFERROR(IF(Z125="",0,Z125),"0")+IFERROR(IF(Z126="",0,Z126),"0")+IFERROR(IF(Z127="",0,Z127),"0")+IFERROR(IF(Z128="",0,Z128),"0")</f>
        <v>9.0200000000000002E-2</v>
      </c>
      <c r="AA129" s="780"/>
      <c r="AB129" s="780"/>
      <c r="AC129" s="780"/>
    </row>
    <row r="130" spans="1:68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5" t="s">
        <v>71</v>
      </c>
      <c r="Q130" s="786"/>
      <c r="R130" s="786"/>
      <c r="S130" s="786"/>
      <c r="T130" s="786"/>
      <c r="U130" s="786"/>
      <c r="V130" s="787"/>
      <c r="W130" s="37" t="s">
        <v>69</v>
      </c>
      <c r="X130" s="779">
        <f>IFERROR(SUM(X124:X128),"0")</f>
        <v>41</v>
      </c>
      <c r="Y130" s="779">
        <f>IFERROR(SUM(Y124:Y128),"0")</f>
        <v>45</v>
      </c>
      <c r="Z130" s="37"/>
      <c r="AA130" s="780"/>
      <c r="AB130" s="780"/>
      <c r="AC130" s="780"/>
    </row>
    <row r="131" spans="1:68" ht="14.25" hidden="1" customHeight="1" x14ac:dyDescent="0.25">
      <c r="A131" s="800" t="s">
        <v>172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3">
        <v>4680115881488</v>
      </c>
      <c r="E132" s="784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107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3">
        <v>4680115881488</v>
      </c>
      <c r="E133" s="784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888" t="s">
        <v>271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3">
        <v>4680115882775</v>
      </c>
      <c r="E134" s="784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862" t="s">
        <v>275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8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3"/>
      <c r="R135" s="793"/>
      <c r="S135" s="793"/>
      <c r="T135" s="794"/>
      <c r="U135" s="34"/>
      <c r="V135" s="34"/>
      <c r="W135" s="35" t="s">
        <v>69</v>
      </c>
      <c r="X135" s="777">
        <v>11</v>
      </c>
      <c r="Y135" s="778">
        <f>IFERROR(IF(X135="",0,CEILING((X135/$H135),1)*$H135),"")</f>
        <v>12</v>
      </c>
      <c r="Z135" s="36">
        <f>IFERROR(IF(Y135=0,"",ROUNDUP(Y135/H135,0)*0.00502),"")</f>
        <v>2.5100000000000001E-2</v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11.458333333333334</v>
      </c>
      <c r="BN135" s="64">
        <f>IFERROR(Y135*I135/H135,"0")</f>
        <v>12.5</v>
      </c>
      <c r="BO135" s="64">
        <f>IFERROR(1/J135*(X135/H135),"0")</f>
        <v>1.9586894586894592E-2</v>
      </c>
      <c r="BP135" s="64">
        <f>IFERROR(1/J135*(Y135/H135),"0")</f>
        <v>2.1367521367521368E-2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3">
        <v>4680115880658</v>
      </c>
      <c r="E136" s="784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844" t="s">
        <v>279</v>
      </c>
      <c r="Q136" s="793"/>
      <c r="R136" s="793"/>
      <c r="S136" s="793"/>
      <c r="T136" s="794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89"/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1"/>
      <c r="P137" s="785" t="s">
        <v>71</v>
      </c>
      <c r="Q137" s="786"/>
      <c r="R137" s="786"/>
      <c r="S137" s="786"/>
      <c r="T137" s="786"/>
      <c r="U137" s="786"/>
      <c r="V137" s="787"/>
      <c r="W137" s="37" t="s">
        <v>72</v>
      </c>
      <c r="X137" s="779">
        <f>IFERROR(X132/H132,"0")+IFERROR(X133/H133,"0")+IFERROR(X134/H134,"0")+IFERROR(X135/H135,"0")+IFERROR(X136/H136,"0")</f>
        <v>4.5833333333333339</v>
      </c>
      <c r="Y137" s="779">
        <f>IFERROR(Y132/H132,"0")+IFERROR(Y133/H133,"0")+IFERROR(Y134/H134,"0")+IFERROR(Y135/H135,"0")+IFERROR(Y136/H136,"0")</f>
        <v>5</v>
      </c>
      <c r="Z137" s="779">
        <f>IFERROR(IF(Z132="",0,Z132),"0")+IFERROR(IF(Z133="",0,Z133),"0")+IFERROR(IF(Z134="",0,Z134),"0")+IFERROR(IF(Z135="",0,Z135),"0")+IFERROR(IF(Z136="",0,Z136),"0")</f>
        <v>2.5100000000000001E-2</v>
      </c>
      <c r="AA137" s="780"/>
      <c r="AB137" s="780"/>
      <c r="AC137" s="780"/>
    </row>
    <row r="138" spans="1:68" x14ac:dyDescent="0.2">
      <c r="A138" s="790"/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1"/>
      <c r="P138" s="785" t="s">
        <v>71</v>
      </c>
      <c r="Q138" s="786"/>
      <c r="R138" s="786"/>
      <c r="S138" s="786"/>
      <c r="T138" s="786"/>
      <c r="U138" s="786"/>
      <c r="V138" s="787"/>
      <c r="W138" s="37" t="s">
        <v>69</v>
      </c>
      <c r="X138" s="779">
        <f>IFERROR(SUM(X132:X136),"0")</f>
        <v>11</v>
      </c>
      <c r="Y138" s="779">
        <f>IFERROR(SUM(Y132:Y136),"0")</f>
        <v>12</v>
      </c>
      <c r="Z138" s="37"/>
      <c r="AA138" s="780"/>
      <c r="AB138" s="780"/>
      <c r="AC138" s="780"/>
    </row>
    <row r="139" spans="1:68" ht="14.25" hidden="1" customHeight="1" x14ac:dyDescent="0.25">
      <c r="A139" s="800" t="s">
        <v>73</v>
      </c>
      <c r="B139" s="790"/>
      <c r="C139" s="790"/>
      <c r="D139" s="790"/>
      <c r="E139" s="790"/>
      <c r="F139" s="790"/>
      <c r="G139" s="790"/>
      <c r="H139" s="790"/>
      <c r="I139" s="790"/>
      <c r="J139" s="790"/>
      <c r="K139" s="790"/>
      <c r="L139" s="790"/>
      <c r="M139" s="790"/>
      <c r="N139" s="790"/>
      <c r="O139" s="790"/>
      <c r="P139" s="790"/>
      <c r="Q139" s="790"/>
      <c r="R139" s="790"/>
      <c r="S139" s="790"/>
      <c r="T139" s="790"/>
      <c r="U139" s="790"/>
      <c r="V139" s="790"/>
      <c r="W139" s="790"/>
      <c r="X139" s="790"/>
      <c r="Y139" s="790"/>
      <c r="Z139" s="790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3">
        <v>4607091385168</v>
      </c>
      <c r="E140" s="784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10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4301051612</v>
      </c>
      <c r="D141" s="783">
        <v>4607091385168</v>
      </c>
      <c r="E141" s="784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3">
        <v>4680115884540</v>
      </c>
      <c r="E142" s="784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1102" t="s">
        <v>287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3">
        <v>4607091383256</v>
      </c>
      <c r="E143" s="784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7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3">
        <v>4607091385748</v>
      </c>
      <c r="E144" s="784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121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54</v>
      </c>
      <c r="Y144" s="778">
        <f t="shared" si="31"/>
        <v>54</v>
      </c>
      <c r="Z144" s="36">
        <f>IFERROR(IF(Y144=0,"",ROUNDUP(Y144/H144,0)*0.00753),"")</f>
        <v>0.15060000000000001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59.44</v>
      </c>
      <c r="BN144" s="64">
        <f t="shared" si="33"/>
        <v>59.44</v>
      </c>
      <c r="BO144" s="64">
        <f t="shared" si="34"/>
        <v>0.12820512820512819</v>
      </c>
      <c r="BP144" s="64">
        <f t="shared" si="35"/>
        <v>0.12820512820512819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3">
        <v>4680115884533</v>
      </c>
      <c r="E145" s="784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11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93"/>
      <c r="R145" s="793"/>
      <c r="S145" s="793"/>
      <c r="T145" s="794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3">
        <v>4680115882645</v>
      </c>
      <c r="E146" s="784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93"/>
      <c r="R146" s="793"/>
      <c r="S146" s="793"/>
      <c r="T146" s="794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789"/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1"/>
      <c r="P147" s="785" t="s">
        <v>71</v>
      </c>
      <c r="Q147" s="786"/>
      <c r="R147" s="786"/>
      <c r="S147" s="786"/>
      <c r="T147" s="786"/>
      <c r="U147" s="786"/>
      <c r="V147" s="787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</v>
      </c>
      <c r="Y147" s="779">
        <f>IFERROR(Y140/H140,"0")+IFERROR(Y141/H141,"0")+IFERROR(Y142/H142,"0")+IFERROR(Y143/H143,"0")+IFERROR(Y144/H144,"0")+IFERROR(Y145/H145,"0")+IFERROR(Y146/H146,"0")</f>
        <v>20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0.15060000000000001</v>
      </c>
      <c r="AA147" s="780"/>
      <c r="AB147" s="780"/>
      <c r="AC147" s="780"/>
    </row>
    <row r="148" spans="1:68" x14ac:dyDescent="0.2">
      <c r="A148" s="790"/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1"/>
      <c r="P148" s="785" t="s">
        <v>71</v>
      </c>
      <c r="Q148" s="786"/>
      <c r="R148" s="786"/>
      <c r="S148" s="786"/>
      <c r="T148" s="786"/>
      <c r="U148" s="786"/>
      <c r="V148" s="787"/>
      <c r="W148" s="37" t="s">
        <v>69</v>
      </c>
      <c r="X148" s="779">
        <f>IFERROR(SUM(X140:X146),"0")</f>
        <v>54</v>
      </c>
      <c r="Y148" s="779">
        <f>IFERROR(SUM(Y140:Y146),"0")</f>
        <v>54</v>
      </c>
      <c r="Z148" s="37"/>
      <c r="AA148" s="780"/>
      <c r="AB148" s="780"/>
      <c r="AC148" s="780"/>
    </row>
    <row r="149" spans="1:68" ht="14.25" hidden="1" customHeight="1" x14ac:dyDescent="0.25">
      <c r="A149" s="800" t="s">
        <v>218</v>
      </c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0"/>
      <c r="P149" s="790"/>
      <c r="Q149" s="790"/>
      <c r="R149" s="790"/>
      <c r="S149" s="790"/>
      <c r="T149" s="790"/>
      <c r="U149" s="790"/>
      <c r="V149" s="790"/>
      <c r="W149" s="790"/>
      <c r="X149" s="790"/>
      <c r="Y149" s="790"/>
      <c r="Z149" s="790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3">
        <v>4680115882652</v>
      </c>
      <c r="E150" s="784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93"/>
      <c r="R150" s="793"/>
      <c r="S150" s="793"/>
      <c r="T150" s="794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3">
        <v>4680115880238</v>
      </c>
      <c r="E151" s="784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93"/>
      <c r="R151" s="793"/>
      <c r="S151" s="793"/>
      <c r="T151" s="794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89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5" t="s">
        <v>71</v>
      </c>
      <c r="Q152" s="786"/>
      <c r="R152" s="786"/>
      <c r="S152" s="786"/>
      <c r="T152" s="786"/>
      <c r="U152" s="786"/>
      <c r="V152" s="787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0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85" t="s">
        <v>71</v>
      </c>
      <c r="Q153" s="786"/>
      <c r="R153" s="786"/>
      <c r="S153" s="786"/>
      <c r="T153" s="786"/>
      <c r="U153" s="786"/>
      <c r="V153" s="787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821" t="s">
        <v>306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772"/>
      <c r="AB154" s="772"/>
      <c r="AC154" s="772"/>
    </row>
    <row r="155" spans="1:68" ht="14.25" hidden="1" customHeight="1" x14ac:dyDescent="0.25">
      <c r="A155" s="800" t="s">
        <v>114</v>
      </c>
      <c r="B155" s="790"/>
      <c r="C155" s="790"/>
      <c r="D155" s="790"/>
      <c r="E155" s="790"/>
      <c r="F155" s="790"/>
      <c r="G155" s="790"/>
      <c r="H155" s="790"/>
      <c r="I155" s="790"/>
      <c r="J155" s="790"/>
      <c r="K155" s="790"/>
      <c r="L155" s="790"/>
      <c r="M155" s="790"/>
      <c r="N155" s="790"/>
      <c r="O155" s="790"/>
      <c r="P155" s="790"/>
      <c r="Q155" s="790"/>
      <c r="R155" s="790"/>
      <c r="S155" s="790"/>
      <c r="T155" s="790"/>
      <c r="U155" s="790"/>
      <c r="V155" s="790"/>
      <c r="W155" s="790"/>
      <c r="X155" s="790"/>
      <c r="Y155" s="790"/>
      <c r="Z155" s="790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3">
        <v>4680115882577</v>
      </c>
      <c r="E156" s="784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93"/>
      <c r="R156" s="793"/>
      <c r="S156" s="793"/>
      <c r="T156" s="794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12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3"/>
      <c r="R157" s="793"/>
      <c r="S157" s="793"/>
      <c r="T157" s="794"/>
      <c r="U157" s="34"/>
      <c r="V157" s="34"/>
      <c r="W157" s="35" t="s">
        <v>69</v>
      </c>
      <c r="X157" s="777">
        <v>5</v>
      </c>
      <c r="Y157" s="778">
        <f>IFERROR(IF(X157="",0,CEILING((X157/$H157),1)*$H157),"")</f>
        <v>6.4</v>
      </c>
      <c r="Z157" s="36">
        <f>IFERROR(IF(Y157=0,"",ROUNDUP(Y157/H157,0)*0.00753),"")</f>
        <v>1.506E-2</v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5.3125</v>
      </c>
      <c r="BN157" s="64">
        <f>IFERROR(Y157*I157/H157,"0")</f>
        <v>6.8</v>
      </c>
      <c r="BO157" s="64">
        <f>IFERROR(1/J157*(X157/H157),"0")</f>
        <v>1.001602564102564E-2</v>
      </c>
      <c r="BP157" s="64">
        <f>IFERROR(1/J157*(Y157/H157),"0")</f>
        <v>1.282051282051282E-2</v>
      </c>
    </row>
    <row r="158" spans="1:68" x14ac:dyDescent="0.2">
      <c r="A158" s="789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5" t="s">
        <v>71</v>
      </c>
      <c r="Q158" s="786"/>
      <c r="R158" s="786"/>
      <c r="S158" s="786"/>
      <c r="T158" s="786"/>
      <c r="U158" s="786"/>
      <c r="V158" s="787"/>
      <c r="W158" s="37" t="s">
        <v>72</v>
      </c>
      <c r="X158" s="779">
        <f>IFERROR(X156/H156,"0")+IFERROR(X157/H157,"0")</f>
        <v>1.5625</v>
      </c>
      <c r="Y158" s="779">
        <f>IFERROR(Y156/H156,"0")+IFERROR(Y157/H157,"0")</f>
        <v>2</v>
      </c>
      <c r="Z158" s="779">
        <f>IFERROR(IF(Z156="",0,Z156),"0")+IFERROR(IF(Z157="",0,Z157),"0")</f>
        <v>1.506E-2</v>
      </c>
      <c r="AA158" s="780"/>
      <c r="AB158" s="780"/>
      <c r="AC158" s="780"/>
    </row>
    <row r="159" spans="1:68" x14ac:dyDescent="0.2">
      <c r="A159" s="790"/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1"/>
      <c r="P159" s="785" t="s">
        <v>71</v>
      </c>
      <c r="Q159" s="786"/>
      <c r="R159" s="786"/>
      <c r="S159" s="786"/>
      <c r="T159" s="786"/>
      <c r="U159" s="786"/>
      <c r="V159" s="787"/>
      <c r="W159" s="37" t="s">
        <v>69</v>
      </c>
      <c r="X159" s="779">
        <f>IFERROR(SUM(X156:X157),"0")</f>
        <v>5</v>
      </c>
      <c r="Y159" s="779">
        <f>IFERROR(SUM(Y156:Y157),"0")</f>
        <v>6.4</v>
      </c>
      <c r="Z159" s="37"/>
      <c r="AA159" s="780"/>
      <c r="AB159" s="780"/>
      <c r="AC159" s="780"/>
    </row>
    <row r="160" spans="1:68" ht="14.25" hidden="1" customHeight="1" x14ac:dyDescent="0.25">
      <c r="A160" s="800" t="s">
        <v>64</v>
      </c>
      <c r="B160" s="790"/>
      <c r="C160" s="790"/>
      <c r="D160" s="790"/>
      <c r="E160" s="790"/>
      <c r="F160" s="790"/>
      <c r="G160" s="790"/>
      <c r="H160" s="790"/>
      <c r="I160" s="790"/>
      <c r="J160" s="790"/>
      <c r="K160" s="790"/>
      <c r="L160" s="790"/>
      <c r="M160" s="790"/>
      <c r="N160" s="790"/>
      <c r="O160" s="790"/>
      <c r="P160" s="790"/>
      <c r="Q160" s="790"/>
      <c r="R160" s="790"/>
      <c r="S160" s="790"/>
      <c r="T160" s="790"/>
      <c r="U160" s="790"/>
      <c r="V160" s="790"/>
      <c r="W160" s="790"/>
      <c r="X160" s="790"/>
      <c r="Y160" s="790"/>
      <c r="Z160" s="790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3">
        <v>4680115883444</v>
      </c>
      <c r="E161" s="784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93"/>
      <c r="R161" s="793"/>
      <c r="S161" s="793"/>
      <c r="T161" s="794"/>
      <c r="U161" s="34"/>
      <c r="V161" s="34"/>
      <c r="W161" s="35" t="s">
        <v>69</v>
      </c>
      <c r="X161" s="777">
        <v>14</v>
      </c>
      <c r="Y161" s="778">
        <f>IFERROR(IF(X161="",0,CEILING((X161/$H161),1)*$H161),"")</f>
        <v>14</v>
      </c>
      <c r="Z161" s="36">
        <f>IFERROR(IF(Y161=0,"",ROUNDUP(Y161/H161,0)*0.00753),"")</f>
        <v>3.7650000000000003E-2</v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15.440000000000001</v>
      </c>
      <c r="BN161" s="64">
        <f>IFERROR(Y161*I161/H161,"0")</f>
        <v>15.440000000000001</v>
      </c>
      <c r="BO161" s="64">
        <f>IFERROR(1/J161*(X161/H161),"0")</f>
        <v>3.2051282051282048E-2</v>
      </c>
      <c r="BP161" s="64">
        <f>IFERROR(1/J161*(Y161/H161),"0")</f>
        <v>3.2051282051282048E-2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3"/>
      <c r="R162" s="793"/>
      <c r="S162" s="793"/>
      <c r="T162" s="794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89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5" t="s">
        <v>71</v>
      </c>
      <c r="Q163" s="786"/>
      <c r="R163" s="786"/>
      <c r="S163" s="786"/>
      <c r="T163" s="786"/>
      <c r="U163" s="786"/>
      <c r="V163" s="787"/>
      <c r="W163" s="37" t="s">
        <v>72</v>
      </c>
      <c r="X163" s="779">
        <f>IFERROR(X161/H161,"0")+IFERROR(X162/H162,"0")</f>
        <v>5</v>
      </c>
      <c r="Y163" s="779">
        <f>IFERROR(Y161/H161,"0")+IFERROR(Y162/H162,"0")</f>
        <v>5</v>
      </c>
      <c r="Z163" s="779">
        <f>IFERROR(IF(Z161="",0,Z161),"0")+IFERROR(IF(Z162="",0,Z162),"0")</f>
        <v>3.7650000000000003E-2</v>
      </c>
      <c r="AA163" s="780"/>
      <c r="AB163" s="780"/>
      <c r="AC163" s="780"/>
    </row>
    <row r="164" spans="1:68" x14ac:dyDescent="0.2">
      <c r="A164" s="790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85" t="s">
        <v>71</v>
      </c>
      <c r="Q164" s="786"/>
      <c r="R164" s="786"/>
      <c r="S164" s="786"/>
      <c r="T164" s="786"/>
      <c r="U164" s="786"/>
      <c r="V164" s="787"/>
      <c r="W164" s="37" t="s">
        <v>69</v>
      </c>
      <c r="X164" s="779">
        <f>IFERROR(SUM(X161:X162),"0")</f>
        <v>14</v>
      </c>
      <c r="Y164" s="779">
        <f>IFERROR(SUM(Y161:Y162),"0")</f>
        <v>14</v>
      </c>
      <c r="Z164" s="37"/>
      <c r="AA164" s="780"/>
      <c r="AB164" s="780"/>
      <c r="AC164" s="780"/>
    </row>
    <row r="165" spans="1:68" ht="14.25" hidden="1" customHeight="1" x14ac:dyDescent="0.25">
      <c r="A165" s="800" t="s">
        <v>73</v>
      </c>
      <c r="B165" s="790"/>
      <c r="C165" s="790"/>
      <c r="D165" s="790"/>
      <c r="E165" s="790"/>
      <c r="F165" s="790"/>
      <c r="G165" s="790"/>
      <c r="H165" s="790"/>
      <c r="I165" s="790"/>
      <c r="J165" s="790"/>
      <c r="K165" s="790"/>
      <c r="L165" s="790"/>
      <c r="M165" s="790"/>
      <c r="N165" s="790"/>
      <c r="O165" s="790"/>
      <c r="P165" s="790"/>
      <c r="Q165" s="790"/>
      <c r="R165" s="790"/>
      <c r="S165" s="790"/>
      <c r="T165" s="790"/>
      <c r="U165" s="790"/>
      <c r="V165" s="790"/>
      <c r="W165" s="790"/>
      <c r="X165" s="790"/>
      <c r="Y165" s="790"/>
      <c r="Z165" s="790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3">
        <v>4680115882584</v>
      </c>
      <c r="E166" s="784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3"/>
      <c r="R166" s="793"/>
      <c r="S166" s="793"/>
      <c r="T166" s="794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11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3"/>
      <c r="R167" s="793"/>
      <c r="S167" s="793"/>
      <c r="T167" s="794"/>
      <c r="U167" s="34"/>
      <c r="V167" s="34"/>
      <c r="W167" s="35" t="s">
        <v>69</v>
      </c>
      <c r="X167" s="777">
        <v>16</v>
      </c>
      <c r="Y167" s="778">
        <f>IFERROR(IF(X167="",0,CEILING((X167/$H167),1)*$H167),"")</f>
        <v>18.48</v>
      </c>
      <c r="Z167" s="36">
        <f>IFERROR(IF(Y167=0,"",ROUNDUP(Y167/H167,0)*0.00753),"")</f>
        <v>5.271E-2</v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17.745454545454542</v>
      </c>
      <c r="BN167" s="64">
        <f>IFERROR(Y167*I167/H167,"0")</f>
        <v>20.495999999999999</v>
      </c>
      <c r="BO167" s="64">
        <f>IFERROR(1/J167*(X167/H167),"0")</f>
        <v>3.8850038850038848E-2</v>
      </c>
      <c r="BP167" s="64">
        <f>IFERROR(1/J167*(Y167/H167),"0")</f>
        <v>4.4871794871794872E-2</v>
      </c>
    </row>
    <row r="168" spans="1:68" x14ac:dyDescent="0.2">
      <c r="A168" s="789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5" t="s">
        <v>71</v>
      </c>
      <c r="Q168" s="786"/>
      <c r="R168" s="786"/>
      <c r="S168" s="786"/>
      <c r="T168" s="786"/>
      <c r="U168" s="786"/>
      <c r="V168" s="787"/>
      <c r="W168" s="37" t="s">
        <v>72</v>
      </c>
      <c r="X168" s="779">
        <f>IFERROR(X166/H166,"0")+IFERROR(X167/H167,"0")</f>
        <v>6.0606060606060606</v>
      </c>
      <c r="Y168" s="779">
        <f>IFERROR(Y166/H166,"0")+IFERROR(Y167/H167,"0")</f>
        <v>7</v>
      </c>
      <c r="Z168" s="779">
        <f>IFERROR(IF(Z166="",0,Z166),"0")+IFERROR(IF(Z167="",0,Z167),"0")</f>
        <v>5.271E-2</v>
      </c>
      <c r="AA168" s="780"/>
      <c r="AB168" s="780"/>
      <c r="AC168" s="780"/>
    </row>
    <row r="169" spans="1:68" x14ac:dyDescent="0.2">
      <c r="A169" s="790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85" t="s">
        <v>71</v>
      </c>
      <c r="Q169" s="786"/>
      <c r="R169" s="786"/>
      <c r="S169" s="786"/>
      <c r="T169" s="786"/>
      <c r="U169" s="786"/>
      <c r="V169" s="787"/>
      <c r="W169" s="37" t="s">
        <v>69</v>
      </c>
      <c r="X169" s="779">
        <f>IFERROR(SUM(X166:X167),"0")</f>
        <v>16</v>
      </c>
      <c r="Y169" s="779">
        <f>IFERROR(SUM(Y166:Y167),"0")</f>
        <v>18.48</v>
      </c>
      <c r="Z169" s="37"/>
      <c r="AA169" s="780"/>
      <c r="AB169" s="780"/>
      <c r="AC169" s="780"/>
    </row>
    <row r="170" spans="1:68" ht="16.5" hidden="1" customHeight="1" x14ac:dyDescent="0.25">
      <c r="A170" s="821" t="s">
        <v>112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772"/>
      <c r="AB170" s="772"/>
      <c r="AC170" s="772"/>
    </row>
    <row r="171" spans="1:68" ht="14.25" hidden="1" customHeight="1" x14ac:dyDescent="0.25">
      <c r="A171" s="800" t="s">
        <v>114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3">
        <v>4607091384604</v>
      </c>
      <c r="E172" s="784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11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3"/>
      <c r="R172" s="793"/>
      <c r="S172" s="793"/>
      <c r="T172" s="794"/>
      <c r="U172" s="34"/>
      <c r="V172" s="34"/>
      <c r="W172" s="35" t="s">
        <v>69</v>
      </c>
      <c r="X172" s="777">
        <v>36</v>
      </c>
      <c r="Y172" s="778">
        <f>IFERROR(IF(X172="",0,CEILING((X172/$H172),1)*$H172),"")</f>
        <v>36</v>
      </c>
      <c r="Z172" s="36">
        <f>IFERROR(IF(Y172=0,"",ROUNDUP(Y172/H172,0)*0.00902),"")</f>
        <v>8.1180000000000002E-2</v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37.89</v>
      </c>
      <c r="BN172" s="64">
        <f>IFERROR(Y172*I172/H172,"0")</f>
        <v>37.89</v>
      </c>
      <c r="BO172" s="64">
        <f>IFERROR(1/J172*(X172/H172),"0")</f>
        <v>6.8181818181818177E-2</v>
      </c>
      <c r="BP172" s="64">
        <f>IFERROR(1/J172*(Y172/H172),"0")</f>
        <v>6.8181818181818177E-2</v>
      </c>
    </row>
    <row r="173" spans="1:68" x14ac:dyDescent="0.2">
      <c r="A173" s="789"/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1"/>
      <c r="P173" s="785" t="s">
        <v>71</v>
      </c>
      <c r="Q173" s="786"/>
      <c r="R173" s="786"/>
      <c r="S173" s="786"/>
      <c r="T173" s="786"/>
      <c r="U173" s="786"/>
      <c r="V173" s="787"/>
      <c r="W173" s="37" t="s">
        <v>72</v>
      </c>
      <c r="X173" s="779">
        <f>IFERROR(X172/H172,"0")</f>
        <v>9</v>
      </c>
      <c r="Y173" s="779">
        <f>IFERROR(Y172/H172,"0")</f>
        <v>9</v>
      </c>
      <c r="Z173" s="779">
        <f>IFERROR(IF(Z172="",0,Z172),"0")</f>
        <v>8.1180000000000002E-2</v>
      </c>
      <c r="AA173" s="780"/>
      <c r="AB173" s="780"/>
      <c r="AC173" s="780"/>
    </row>
    <row r="174" spans="1:68" x14ac:dyDescent="0.2">
      <c r="A174" s="790"/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1"/>
      <c r="P174" s="785" t="s">
        <v>71</v>
      </c>
      <c r="Q174" s="786"/>
      <c r="R174" s="786"/>
      <c r="S174" s="786"/>
      <c r="T174" s="786"/>
      <c r="U174" s="786"/>
      <c r="V174" s="787"/>
      <c r="W174" s="37" t="s">
        <v>69</v>
      </c>
      <c r="X174" s="779">
        <f>IFERROR(SUM(X172:X172),"0")</f>
        <v>36</v>
      </c>
      <c r="Y174" s="779">
        <f>IFERROR(SUM(Y172:Y172),"0")</f>
        <v>36</v>
      </c>
      <c r="Z174" s="37"/>
      <c r="AA174" s="780"/>
      <c r="AB174" s="780"/>
      <c r="AC174" s="780"/>
    </row>
    <row r="175" spans="1:68" ht="14.25" hidden="1" customHeight="1" x14ac:dyDescent="0.25">
      <c r="A175" s="800" t="s">
        <v>64</v>
      </c>
      <c r="B175" s="790"/>
      <c r="C175" s="790"/>
      <c r="D175" s="790"/>
      <c r="E175" s="790"/>
      <c r="F175" s="790"/>
      <c r="G175" s="790"/>
      <c r="H175" s="790"/>
      <c r="I175" s="790"/>
      <c r="J175" s="790"/>
      <c r="K175" s="790"/>
      <c r="L175" s="790"/>
      <c r="M175" s="790"/>
      <c r="N175" s="790"/>
      <c r="O175" s="790"/>
      <c r="P175" s="790"/>
      <c r="Q175" s="790"/>
      <c r="R175" s="790"/>
      <c r="S175" s="790"/>
      <c r="T175" s="790"/>
      <c r="U175" s="790"/>
      <c r="V175" s="790"/>
      <c r="W175" s="790"/>
      <c r="X175" s="790"/>
      <c r="Y175" s="790"/>
      <c r="Z175" s="790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3">
        <v>4607091387667</v>
      </c>
      <c r="E176" s="784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3">
        <v>4607091387636</v>
      </c>
      <c r="E177" s="784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9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3">
        <v>4607091382426</v>
      </c>
      <c r="E178" s="784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9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3">
        <v>4607091386547</v>
      </c>
      <c r="E179" s="784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3"/>
      <c r="R179" s="793"/>
      <c r="S179" s="793"/>
      <c r="T179" s="794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3">
        <v>4607091382464</v>
      </c>
      <c r="E180" s="784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3"/>
      <c r="R180" s="793"/>
      <c r="S180" s="793"/>
      <c r="T180" s="794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9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5" t="s">
        <v>71</v>
      </c>
      <c r="Q181" s="786"/>
      <c r="R181" s="786"/>
      <c r="S181" s="786"/>
      <c r="T181" s="786"/>
      <c r="U181" s="786"/>
      <c r="V181" s="787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0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85" t="s">
        <v>71</v>
      </c>
      <c r="Q182" s="786"/>
      <c r="R182" s="786"/>
      <c r="S182" s="786"/>
      <c r="T182" s="786"/>
      <c r="U182" s="786"/>
      <c r="V182" s="787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0" t="s">
        <v>73</v>
      </c>
      <c r="B183" s="790"/>
      <c r="C183" s="790"/>
      <c r="D183" s="790"/>
      <c r="E183" s="790"/>
      <c r="F183" s="790"/>
      <c r="G183" s="790"/>
      <c r="H183" s="790"/>
      <c r="I183" s="790"/>
      <c r="J183" s="790"/>
      <c r="K183" s="790"/>
      <c r="L183" s="790"/>
      <c r="M183" s="790"/>
      <c r="N183" s="790"/>
      <c r="O183" s="790"/>
      <c r="P183" s="790"/>
      <c r="Q183" s="790"/>
      <c r="R183" s="790"/>
      <c r="S183" s="790"/>
      <c r="T183" s="790"/>
      <c r="U183" s="790"/>
      <c r="V183" s="790"/>
      <c r="W183" s="790"/>
      <c r="X183" s="790"/>
      <c r="Y183" s="790"/>
      <c r="Z183" s="790"/>
      <c r="AA183" s="773"/>
      <c r="AB183" s="773"/>
      <c r="AC183" s="773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3">
        <v>4607091385304</v>
      </c>
      <c r="E184" s="784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11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93"/>
      <c r="R184" s="793"/>
      <c r="S184" s="793"/>
      <c r="T184" s="794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3">
        <v>4607091386264</v>
      </c>
      <c r="E185" s="784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93"/>
      <c r="R185" s="793"/>
      <c r="S185" s="793"/>
      <c r="T185" s="794"/>
      <c r="U185" s="34"/>
      <c r="V185" s="34"/>
      <c r="W185" s="35" t="s">
        <v>69</v>
      </c>
      <c r="X185" s="777">
        <v>6</v>
      </c>
      <c r="Y185" s="778">
        <f>IFERROR(IF(X185="",0,CEILING((X185/$H185),1)*$H185),"")</f>
        <v>6</v>
      </c>
      <c r="Z185" s="36">
        <f>IFERROR(IF(Y185=0,"",ROUNDUP(Y185/H185,0)*0.00753),"")</f>
        <v>1.506E-2</v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6.556</v>
      </c>
      <c r="BN185" s="64">
        <f>IFERROR(Y185*I185/H185,"0")</f>
        <v>6.556</v>
      </c>
      <c r="BO185" s="64">
        <f>IFERROR(1/J185*(X185/H185),"0")</f>
        <v>1.282051282051282E-2</v>
      </c>
      <c r="BP185" s="64">
        <f>IFERROR(1/J185*(Y185/H185),"0")</f>
        <v>1.282051282051282E-2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3">
        <v>4607091385427</v>
      </c>
      <c r="E186" s="784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8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93"/>
      <c r="R186" s="793"/>
      <c r="S186" s="793"/>
      <c r="T186" s="794"/>
      <c r="U186" s="34"/>
      <c r="V186" s="34"/>
      <c r="W186" s="35" t="s">
        <v>69</v>
      </c>
      <c r="X186" s="777">
        <v>6</v>
      </c>
      <c r="Y186" s="778">
        <f>IFERROR(IF(X186="",0,CEILING((X186/$H186),1)*$H186),"")</f>
        <v>6</v>
      </c>
      <c r="Z186" s="36">
        <f>IFERROR(IF(Y186=0,"",ROUNDUP(Y186/H186,0)*0.00753),"")</f>
        <v>1.506E-2</v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6.5439999999999996</v>
      </c>
      <c r="BN186" s="64">
        <f>IFERROR(Y186*I186/H186,"0")</f>
        <v>6.5439999999999996</v>
      </c>
      <c r="BO186" s="64">
        <f>IFERROR(1/J186*(X186/H186),"0")</f>
        <v>1.282051282051282E-2</v>
      </c>
      <c r="BP186" s="64">
        <f>IFERROR(1/J186*(Y186/H186),"0")</f>
        <v>1.282051282051282E-2</v>
      </c>
    </row>
    <row r="187" spans="1:68" x14ac:dyDescent="0.2">
      <c r="A187" s="789"/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1"/>
      <c r="P187" s="785" t="s">
        <v>71</v>
      </c>
      <c r="Q187" s="786"/>
      <c r="R187" s="786"/>
      <c r="S187" s="786"/>
      <c r="T187" s="786"/>
      <c r="U187" s="786"/>
      <c r="V187" s="787"/>
      <c r="W187" s="37" t="s">
        <v>72</v>
      </c>
      <c r="X187" s="779">
        <f>IFERROR(X184/H184,"0")+IFERROR(X185/H185,"0")+IFERROR(X186/H186,"0")</f>
        <v>4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3.0120000000000001E-2</v>
      </c>
      <c r="AA187" s="780"/>
      <c r="AB187" s="780"/>
      <c r="AC187" s="780"/>
    </row>
    <row r="188" spans="1:68" x14ac:dyDescent="0.2">
      <c r="A188" s="790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85" t="s">
        <v>71</v>
      </c>
      <c r="Q188" s="786"/>
      <c r="R188" s="786"/>
      <c r="S188" s="786"/>
      <c r="T188" s="786"/>
      <c r="U188" s="786"/>
      <c r="V188" s="787"/>
      <c r="W188" s="37" t="s">
        <v>69</v>
      </c>
      <c r="X188" s="779">
        <f>IFERROR(SUM(X184:X186),"0")</f>
        <v>12</v>
      </c>
      <c r="Y188" s="779">
        <f>IFERROR(SUM(Y184:Y186),"0")</f>
        <v>12</v>
      </c>
      <c r="Z188" s="37"/>
      <c r="AA188" s="780"/>
      <c r="AB188" s="780"/>
      <c r="AC188" s="780"/>
    </row>
    <row r="189" spans="1:68" ht="27.75" hidden="1" customHeight="1" x14ac:dyDescent="0.2">
      <c r="A189" s="810" t="s">
        <v>342</v>
      </c>
      <c r="B189" s="811"/>
      <c r="C189" s="811"/>
      <c r="D189" s="811"/>
      <c r="E189" s="811"/>
      <c r="F189" s="811"/>
      <c r="G189" s="811"/>
      <c r="H189" s="811"/>
      <c r="I189" s="811"/>
      <c r="J189" s="811"/>
      <c r="K189" s="811"/>
      <c r="L189" s="811"/>
      <c r="M189" s="811"/>
      <c r="N189" s="811"/>
      <c r="O189" s="811"/>
      <c r="P189" s="811"/>
      <c r="Q189" s="811"/>
      <c r="R189" s="811"/>
      <c r="S189" s="811"/>
      <c r="T189" s="811"/>
      <c r="U189" s="811"/>
      <c r="V189" s="811"/>
      <c r="W189" s="811"/>
      <c r="X189" s="811"/>
      <c r="Y189" s="811"/>
      <c r="Z189" s="811"/>
      <c r="AA189" s="48"/>
      <c r="AB189" s="48"/>
      <c r="AC189" s="48"/>
    </row>
    <row r="190" spans="1:68" ht="16.5" hidden="1" customHeight="1" x14ac:dyDescent="0.25">
      <c r="A190" s="821" t="s">
        <v>343</v>
      </c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0"/>
      <c r="P190" s="790"/>
      <c r="Q190" s="790"/>
      <c r="R190" s="790"/>
      <c r="S190" s="790"/>
      <c r="T190" s="790"/>
      <c r="U190" s="790"/>
      <c r="V190" s="790"/>
      <c r="W190" s="790"/>
      <c r="X190" s="790"/>
      <c r="Y190" s="790"/>
      <c r="Z190" s="790"/>
      <c r="AA190" s="772"/>
      <c r="AB190" s="772"/>
      <c r="AC190" s="772"/>
    </row>
    <row r="191" spans="1:68" ht="14.25" hidden="1" customHeight="1" x14ac:dyDescent="0.25">
      <c r="A191" s="800" t="s">
        <v>172</v>
      </c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0"/>
      <c r="P191" s="790"/>
      <c r="Q191" s="790"/>
      <c r="R191" s="790"/>
      <c r="S191" s="790"/>
      <c r="T191" s="790"/>
      <c r="U191" s="790"/>
      <c r="V191" s="790"/>
      <c r="W191" s="790"/>
      <c r="X191" s="790"/>
      <c r="Y191" s="790"/>
      <c r="Z191" s="790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3">
        <v>4680115886223</v>
      </c>
      <c r="E192" s="784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1128" t="s">
        <v>346</v>
      </c>
      <c r="Q192" s="793"/>
      <c r="R192" s="793"/>
      <c r="S192" s="793"/>
      <c r="T192" s="794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89"/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1"/>
      <c r="P193" s="785" t="s">
        <v>71</v>
      </c>
      <c r="Q193" s="786"/>
      <c r="R193" s="786"/>
      <c r="S193" s="786"/>
      <c r="T193" s="786"/>
      <c r="U193" s="786"/>
      <c r="V193" s="787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0"/>
      <c r="B194" s="790"/>
      <c r="C194" s="790"/>
      <c r="D194" s="790"/>
      <c r="E194" s="790"/>
      <c r="F194" s="790"/>
      <c r="G194" s="790"/>
      <c r="H194" s="790"/>
      <c r="I194" s="790"/>
      <c r="J194" s="790"/>
      <c r="K194" s="790"/>
      <c r="L194" s="790"/>
      <c r="M194" s="790"/>
      <c r="N194" s="790"/>
      <c r="O194" s="791"/>
      <c r="P194" s="785" t="s">
        <v>71</v>
      </c>
      <c r="Q194" s="786"/>
      <c r="R194" s="786"/>
      <c r="S194" s="786"/>
      <c r="T194" s="786"/>
      <c r="U194" s="786"/>
      <c r="V194" s="787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0" t="s">
        <v>64</v>
      </c>
      <c r="B195" s="790"/>
      <c r="C195" s="790"/>
      <c r="D195" s="790"/>
      <c r="E195" s="790"/>
      <c r="F195" s="790"/>
      <c r="G195" s="790"/>
      <c r="H195" s="790"/>
      <c r="I195" s="790"/>
      <c r="J195" s="790"/>
      <c r="K195" s="790"/>
      <c r="L195" s="790"/>
      <c r="M195" s="790"/>
      <c r="N195" s="790"/>
      <c r="O195" s="790"/>
      <c r="P195" s="790"/>
      <c r="Q195" s="790"/>
      <c r="R195" s="790"/>
      <c r="S195" s="790"/>
      <c r="T195" s="790"/>
      <c r="U195" s="790"/>
      <c r="V195" s="790"/>
      <c r="W195" s="790"/>
      <c r="X195" s="790"/>
      <c r="Y195" s="790"/>
      <c r="Z195" s="790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3">
        <v>4680115880993</v>
      </c>
      <c r="E196" s="784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9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3">
        <v>4680115881761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3">
        <v>4680115881563</v>
      </c>
      <c r="E198" s="784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3">
        <v>4680115880986</v>
      </c>
      <c r="E199" s="784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14</v>
      </c>
      <c r="Y199" s="778">
        <f t="shared" si="36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14.866666666666665</v>
      </c>
      <c r="BN199" s="64">
        <f t="shared" si="38"/>
        <v>15.61</v>
      </c>
      <c r="BO199" s="64">
        <f t="shared" si="39"/>
        <v>2.8490028490028491E-2</v>
      </c>
      <c r="BP199" s="64">
        <f t="shared" si="40"/>
        <v>2.9914529914529919E-2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3">
        <v>4680115881785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3">
        <v>4680115881679</v>
      </c>
      <c r="E201" s="784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93"/>
      <c r="R201" s="793"/>
      <c r="S201" s="793"/>
      <c r="T201" s="794"/>
      <c r="U201" s="34"/>
      <c r="V201" s="34"/>
      <c r="W201" s="35" t="s">
        <v>69</v>
      </c>
      <c r="X201" s="777">
        <v>21</v>
      </c>
      <c r="Y201" s="778">
        <f t="shared" si="36"/>
        <v>21</v>
      </c>
      <c r="Z201" s="36">
        <f>IFERROR(IF(Y201=0,"",ROUNDUP(Y201/H201,0)*0.00502),"")</f>
        <v>5.0200000000000002E-2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22</v>
      </c>
      <c r="BN201" s="64">
        <f t="shared" si="38"/>
        <v>22</v>
      </c>
      <c r="BO201" s="64">
        <f t="shared" si="39"/>
        <v>4.2735042735042736E-2</v>
      </c>
      <c r="BP201" s="64">
        <f t="shared" si="40"/>
        <v>4.2735042735042736E-2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3">
        <v>4680115880191</v>
      </c>
      <c r="E202" s="784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93"/>
      <c r="R202" s="793"/>
      <c r="S202" s="793"/>
      <c r="T202" s="794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3">
        <v>4680115883963</v>
      </c>
      <c r="E203" s="784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93"/>
      <c r="R203" s="793"/>
      <c r="S203" s="793"/>
      <c r="T203" s="794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789"/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1"/>
      <c r="P204" s="785" t="s">
        <v>71</v>
      </c>
      <c r="Q204" s="786"/>
      <c r="R204" s="786"/>
      <c r="S204" s="786"/>
      <c r="T204" s="786"/>
      <c r="U204" s="786"/>
      <c r="V204" s="787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16.666666666666664</v>
      </c>
      <c r="Y204" s="779">
        <f>IFERROR(Y196/H196,"0")+IFERROR(Y197/H197,"0")+IFERROR(Y198/H198,"0")+IFERROR(Y199/H199,"0")+IFERROR(Y200/H200,"0")+IFERROR(Y201/H201,"0")+IFERROR(Y202/H202,"0")+IFERROR(Y203/H203,"0")</f>
        <v>17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8.5339999999999999E-2</v>
      </c>
      <c r="AA204" s="780"/>
      <c r="AB204" s="780"/>
      <c r="AC204" s="780"/>
    </row>
    <row r="205" spans="1:68" x14ac:dyDescent="0.2">
      <c r="A205" s="790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85" t="s">
        <v>71</v>
      </c>
      <c r="Q205" s="786"/>
      <c r="R205" s="786"/>
      <c r="S205" s="786"/>
      <c r="T205" s="786"/>
      <c r="U205" s="786"/>
      <c r="V205" s="787"/>
      <c r="W205" s="37" t="s">
        <v>69</v>
      </c>
      <c r="X205" s="779">
        <f>IFERROR(SUM(X196:X203),"0")</f>
        <v>35</v>
      </c>
      <c r="Y205" s="779">
        <f>IFERROR(SUM(Y196:Y203),"0")</f>
        <v>35.700000000000003</v>
      </c>
      <c r="Z205" s="37"/>
      <c r="AA205" s="780"/>
      <c r="AB205" s="780"/>
      <c r="AC205" s="780"/>
    </row>
    <row r="206" spans="1:68" ht="16.5" hidden="1" customHeight="1" x14ac:dyDescent="0.25">
      <c r="A206" s="821" t="s">
        <v>368</v>
      </c>
      <c r="B206" s="790"/>
      <c r="C206" s="790"/>
      <c r="D206" s="790"/>
      <c r="E206" s="790"/>
      <c r="F206" s="790"/>
      <c r="G206" s="790"/>
      <c r="H206" s="790"/>
      <c r="I206" s="790"/>
      <c r="J206" s="790"/>
      <c r="K206" s="790"/>
      <c r="L206" s="790"/>
      <c r="M206" s="790"/>
      <c r="N206" s="790"/>
      <c r="O206" s="790"/>
      <c r="P206" s="790"/>
      <c r="Q206" s="790"/>
      <c r="R206" s="790"/>
      <c r="S206" s="790"/>
      <c r="T206" s="790"/>
      <c r="U206" s="790"/>
      <c r="V206" s="790"/>
      <c r="W206" s="790"/>
      <c r="X206" s="790"/>
      <c r="Y206" s="790"/>
      <c r="Z206" s="790"/>
      <c r="AA206" s="772"/>
      <c r="AB206" s="772"/>
      <c r="AC206" s="772"/>
    </row>
    <row r="207" spans="1:68" ht="14.25" hidden="1" customHeight="1" x14ac:dyDescent="0.25">
      <c r="A207" s="800" t="s">
        <v>114</v>
      </c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790"/>
      <c r="X207" s="790"/>
      <c r="Y207" s="790"/>
      <c r="Z207" s="790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3">
        <v>4680115881402</v>
      </c>
      <c r="E208" s="784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10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93"/>
      <c r="R208" s="793"/>
      <c r="S208" s="793"/>
      <c r="T208" s="794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3">
        <v>4680115881396</v>
      </c>
      <c r="E209" s="784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11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93"/>
      <c r="R209" s="793"/>
      <c r="S209" s="793"/>
      <c r="T209" s="794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789"/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1"/>
      <c r="P210" s="785" t="s">
        <v>71</v>
      </c>
      <c r="Q210" s="786"/>
      <c r="R210" s="786"/>
      <c r="S210" s="786"/>
      <c r="T210" s="786"/>
      <c r="U210" s="786"/>
      <c r="V210" s="787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0"/>
      <c r="B211" s="790"/>
      <c r="C211" s="790"/>
      <c r="D211" s="790"/>
      <c r="E211" s="790"/>
      <c r="F211" s="790"/>
      <c r="G211" s="790"/>
      <c r="H211" s="790"/>
      <c r="I211" s="790"/>
      <c r="J211" s="790"/>
      <c r="K211" s="790"/>
      <c r="L211" s="790"/>
      <c r="M211" s="790"/>
      <c r="N211" s="790"/>
      <c r="O211" s="791"/>
      <c r="P211" s="785" t="s">
        <v>71</v>
      </c>
      <c r="Q211" s="786"/>
      <c r="R211" s="786"/>
      <c r="S211" s="786"/>
      <c r="T211" s="786"/>
      <c r="U211" s="786"/>
      <c r="V211" s="787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0" t="s">
        <v>172</v>
      </c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0"/>
      <c r="P212" s="790"/>
      <c r="Q212" s="790"/>
      <c r="R212" s="790"/>
      <c r="S212" s="790"/>
      <c r="T212" s="790"/>
      <c r="U212" s="790"/>
      <c r="V212" s="790"/>
      <c r="W212" s="790"/>
      <c r="X212" s="790"/>
      <c r="Y212" s="790"/>
      <c r="Z212" s="790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3">
        <v>4680115882935</v>
      </c>
      <c r="E213" s="784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12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93"/>
      <c r="R213" s="793"/>
      <c r="S213" s="793"/>
      <c r="T213" s="794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3">
        <v>4680115880764</v>
      </c>
      <c r="E214" s="784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93"/>
      <c r="R214" s="793"/>
      <c r="S214" s="793"/>
      <c r="T214" s="794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789"/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1"/>
      <c r="P215" s="785" t="s">
        <v>71</v>
      </c>
      <c r="Q215" s="786"/>
      <c r="R215" s="786"/>
      <c r="S215" s="786"/>
      <c r="T215" s="786"/>
      <c r="U215" s="786"/>
      <c r="V215" s="787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0"/>
      <c r="B216" s="790"/>
      <c r="C216" s="790"/>
      <c r="D216" s="790"/>
      <c r="E216" s="790"/>
      <c r="F216" s="790"/>
      <c r="G216" s="790"/>
      <c r="H216" s="790"/>
      <c r="I216" s="790"/>
      <c r="J216" s="790"/>
      <c r="K216" s="790"/>
      <c r="L216" s="790"/>
      <c r="M216" s="790"/>
      <c r="N216" s="790"/>
      <c r="O216" s="791"/>
      <c r="P216" s="785" t="s">
        <v>71</v>
      </c>
      <c r="Q216" s="786"/>
      <c r="R216" s="786"/>
      <c r="S216" s="786"/>
      <c r="T216" s="786"/>
      <c r="U216" s="786"/>
      <c r="V216" s="787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0" t="s">
        <v>64</v>
      </c>
      <c r="B217" s="790"/>
      <c r="C217" s="790"/>
      <c r="D217" s="790"/>
      <c r="E217" s="790"/>
      <c r="F217" s="790"/>
      <c r="G217" s="790"/>
      <c r="H217" s="790"/>
      <c r="I217" s="790"/>
      <c r="J217" s="790"/>
      <c r="K217" s="790"/>
      <c r="L217" s="790"/>
      <c r="M217" s="790"/>
      <c r="N217" s="790"/>
      <c r="O217" s="790"/>
      <c r="P217" s="790"/>
      <c r="Q217" s="790"/>
      <c r="R217" s="790"/>
      <c r="S217" s="790"/>
      <c r="T217" s="790"/>
      <c r="U217" s="790"/>
      <c r="V217" s="790"/>
      <c r="W217" s="790"/>
      <c r="X217" s="790"/>
      <c r="Y217" s="790"/>
      <c r="Z217" s="790"/>
      <c r="AA217" s="773"/>
      <c r="AB217" s="773"/>
      <c r="AC217" s="773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3">
        <v>4680115882683</v>
      </c>
      <c r="E218" s="784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8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3">
        <v>4680115882690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20</v>
      </c>
      <c r="Y219" s="778">
        <f t="shared" si="41"/>
        <v>21.6</v>
      </c>
      <c r="Z219" s="36">
        <f>IFERROR(IF(Y219=0,"",ROUNDUP(Y219/H219,0)*0.00902),"")</f>
        <v>3.6080000000000001E-2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20.777777777777779</v>
      </c>
      <c r="BN219" s="64">
        <f t="shared" si="43"/>
        <v>22.44</v>
      </c>
      <c r="BO219" s="64">
        <f t="shared" si="44"/>
        <v>2.8058361391694722E-2</v>
      </c>
      <c r="BP219" s="64">
        <f t="shared" si="45"/>
        <v>3.0303030303030304E-2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3">
        <v>4680115882669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3">
        <v>4680115882676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3">
        <v>4680115884014</v>
      </c>
      <c r="E222" s="784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3">
        <v>4680115884007</v>
      </c>
      <c r="E223" s="784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93"/>
      <c r="R223" s="793"/>
      <c r="S223" s="793"/>
      <c r="T223" s="794"/>
      <c r="U223" s="34"/>
      <c r="V223" s="34"/>
      <c r="W223" s="35" t="s">
        <v>69</v>
      </c>
      <c r="X223" s="777">
        <v>9</v>
      </c>
      <c r="Y223" s="778">
        <f t="shared" si="41"/>
        <v>9</v>
      </c>
      <c r="Z223" s="36">
        <f>IFERROR(IF(Y223=0,"",ROUNDUP(Y223/H223,0)*0.00502),"")</f>
        <v>2.5100000000000001E-2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9.4999999999999982</v>
      </c>
      <c r="BN223" s="64">
        <f t="shared" si="43"/>
        <v>9.4999999999999982</v>
      </c>
      <c r="BO223" s="64">
        <f t="shared" si="44"/>
        <v>2.1367521367521368E-2</v>
      </c>
      <c r="BP223" s="64">
        <f t="shared" si="45"/>
        <v>2.1367521367521368E-2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3">
        <v>4680115884038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93"/>
      <c r="R224" s="793"/>
      <c r="S224" s="793"/>
      <c r="T224" s="794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3">
        <v>4680115884021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93"/>
      <c r="R225" s="793"/>
      <c r="S225" s="793"/>
      <c r="T225" s="794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789"/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1"/>
      <c r="P226" s="785" t="s">
        <v>71</v>
      </c>
      <c r="Q226" s="786"/>
      <c r="R226" s="786"/>
      <c r="S226" s="786"/>
      <c r="T226" s="786"/>
      <c r="U226" s="786"/>
      <c r="V226" s="787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8.7037037037037024</v>
      </c>
      <c r="Y226" s="779">
        <f>IFERROR(Y218/H218,"0")+IFERROR(Y219/H219,"0")+IFERROR(Y220/H220,"0")+IFERROR(Y221/H221,"0")+IFERROR(Y222/H222,"0")+IFERROR(Y223/H223,"0")+IFERROR(Y224/H224,"0")+IFERROR(Y225/H225,"0")</f>
        <v>9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6.1179999999999998E-2</v>
      </c>
      <c r="AA226" s="780"/>
      <c r="AB226" s="780"/>
      <c r="AC226" s="780"/>
    </row>
    <row r="227" spans="1:68" x14ac:dyDescent="0.2">
      <c r="A227" s="790"/>
      <c r="B227" s="790"/>
      <c r="C227" s="790"/>
      <c r="D227" s="790"/>
      <c r="E227" s="790"/>
      <c r="F227" s="790"/>
      <c r="G227" s="790"/>
      <c r="H227" s="790"/>
      <c r="I227" s="790"/>
      <c r="J227" s="790"/>
      <c r="K227" s="790"/>
      <c r="L227" s="790"/>
      <c r="M227" s="790"/>
      <c r="N227" s="790"/>
      <c r="O227" s="791"/>
      <c r="P227" s="785" t="s">
        <v>71</v>
      </c>
      <c r="Q227" s="786"/>
      <c r="R227" s="786"/>
      <c r="S227" s="786"/>
      <c r="T227" s="786"/>
      <c r="U227" s="786"/>
      <c r="V227" s="787"/>
      <c r="W227" s="37" t="s">
        <v>69</v>
      </c>
      <c r="X227" s="779">
        <f>IFERROR(SUM(X218:X225),"0")</f>
        <v>29</v>
      </c>
      <c r="Y227" s="779">
        <f>IFERROR(SUM(Y218:Y225),"0")</f>
        <v>30.6</v>
      </c>
      <c r="Z227" s="37"/>
      <c r="AA227" s="780"/>
      <c r="AB227" s="780"/>
      <c r="AC227" s="780"/>
    </row>
    <row r="228" spans="1:68" ht="14.25" hidden="1" customHeight="1" x14ac:dyDescent="0.25">
      <c r="A228" s="800" t="s">
        <v>73</v>
      </c>
      <c r="B228" s="790"/>
      <c r="C228" s="790"/>
      <c r="D228" s="790"/>
      <c r="E228" s="790"/>
      <c r="F228" s="790"/>
      <c r="G228" s="790"/>
      <c r="H228" s="790"/>
      <c r="I228" s="790"/>
      <c r="J228" s="790"/>
      <c r="K228" s="790"/>
      <c r="L228" s="790"/>
      <c r="M228" s="790"/>
      <c r="N228" s="790"/>
      <c r="O228" s="790"/>
      <c r="P228" s="790"/>
      <c r="Q228" s="790"/>
      <c r="R228" s="790"/>
      <c r="S228" s="790"/>
      <c r="T228" s="790"/>
      <c r="U228" s="790"/>
      <c r="V228" s="790"/>
      <c r="W228" s="790"/>
      <c r="X228" s="790"/>
      <c r="Y228" s="790"/>
      <c r="Z228" s="790"/>
      <c r="AA228" s="773"/>
      <c r="AB228" s="773"/>
      <c r="AC228" s="773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3">
        <v>4680115881594</v>
      </c>
      <c r="E229" s="784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3">
        <v>4680115880962</v>
      </c>
      <c r="E230" s="784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11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3">
        <v>4680115881617</v>
      </c>
      <c r="E231" s="784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121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3">
        <v>4680115880573</v>
      </c>
      <c r="E232" s="784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3">
        <v>4680115882195</v>
      </c>
      <c r="E233" s="784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3">
        <v>4680115882607</v>
      </c>
      <c r="E234" s="784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11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3">
        <v>4680115880092</v>
      </c>
      <c r="E235" s="784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36</v>
      </c>
      <c r="Y235" s="778">
        <f t="shared" si="46"/>
        <v>36</v>
      </c>
      <c r="Z235" s="36">
        <f t="shared" si="51"/>
        <v>0.11295000000000001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40.080000000000005</v>
      </c>
      <c r="BN235" s="64">
        <f t="shared" si="48"/>
        <v>40.080000000000005</v>
      </c>
      <c r="BO235" s="64">
        <f t="shared" si="49"/>
        <v>9.6153846153846145E-2</v>
      </c>
      <c r="BP235" s="64">
        <f t="shared" si="50"/>
        <v>9.6153846153846145E-2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3">
        <v>4680115880221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36</v>
      </c>
      <c r="Y236" s="778">
        <f t="shared" si="46"/>
        <v>36</v>
      </c>
      <c r="Z236" s="36">
        <f t="shared" si="51"/>
        <v>0.11295000000000001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40.080000000000005</v>
      </c>
      <c r="BN236" s="64">
        <f t="shared" si="48"/>
        <v>40.080000000000005</v>
      </c>
      <c r="BO236" s="64">
        <f t="shared" si="49"/>
        <v>9.6153846153846145E-2</v>
      </c>
      <c r="BP236" s="64">
        <f t="shared" si="50"/>
        <v>9.6153846153846145E-2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3">
        <v>4680115882942</v>
      </c>
      <c r="E237" s="784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93"/>
      <c r="R237" s="793"/>
      <c r="S237" s="793"/>
      <c r="T237" s="794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3">
        <v>4680115880504</v>
      </c>
      <c r="E238" s="784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93"/>
      <c r="R238" s="793"/>
      <c r="S238" s="793"/>
      <c r="T238" s="794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3">
        <v>4680115882164</v>
      </c>
      <c r="E239" s="784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93"/>
      <c r="R239" s="793"/>
      <c r="S239" s="793"/>
      <c r="T239" s="794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789"/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1"/>
      <c r="P240" s="785" t="s">
        <v>71</v>
      </c>
      <c r="Q240" s="786"/>
      <c r="R240" s="786"/>
      <c r="S240" s="786"/>
      <c r="T240" s="786"/>
      <c r="U240" s="786"/>
      <c r="V240" s="787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0.22590000000000002</v>
      </c>
      <c r="AA240" s="780"/>
      <c r="AB240" s="780"/>
      <c r="AC240" s="780"/>
    </row>
    <row r="241" spans="1:68" x14ac:dyDescent="0.2">
      <c r="A241" s="790"/>
      <c r="B241" s="790"/>
      <c r="C241" s="790"/>
      <c r="D241" s="790"/>
      <c r="E241" s="790"/>
      <c r="F241" s="790"/>
      <c r="G241" s="790"/>
      <c r="H241" s="790"/>
      <c r="I241" s="790"/>
      <c r="J241" s="790"/>
      <c r="K241" s="790"/>
      <c r="L241" s="790"/>
      <c r="M241" s="790"/>
      <c r="N241" s="790"/>
      <c r="O241" s="791"/>
      <c r="P241" s="785" t="s">
        <v>71</v>
      </c>
      <c r="Q241" s="786"/>
      <c r="R241" s="786"/>
      <c r="S241" s="786"/>
      <c r="T241" s="786"/>
      <c r="U241" s="786"/>
      <c r="V241" s="787"/>
      <c r="W241" s="37" t="s">
        <v>69</v>
      </c>
      <c r="X241" s="779">
        <f>IFERROR(SUM(X229:X239),"0")</f>
        <v>72</v>
      </c>
      <c r="Y241" s="779">
        <f>IFERROR(SUM(Y229:Y239),"0")</f>
        <v>72</v>
      </c>
      <c r="Z241" s="37"/>
      <c r="AA241" s="780"/>
      <c r="AB241" s="780"/>
      <c r="AC241" s="780"/>
    </row>
    <row r="242" spans="1:68" ht="14.25" hidden="1" customHeight="1" x14ac:dyDescent="0.25">
      <c r="A242" s="800" t="s">
        <v>218</v>
      </c>
      <c r="B242" s="790"/>
      <c r="C242" s="790"/>
      <c r="D242" s="790"/>
      <c r="E242" s="790"/>
      <c r="F242" s="790"/>
      <c r="G242" s="790"/>
      <c r="H242" s="790"/>
      <c r="I242" s="790"/>
      <c r="J242" s="790"/>
      <c r="K242" s="790"/>
      <c r="L242" s="790"/>
      <c r="M242" s="790"/>
      <c r="N242" s="790"/>
      <c r="O242" s="790"/>
      <c r="P242" s="790"/>
      <c r="Q242" s="790"/>
      <c r="R242" s="790"/>
      <c r="S242" s="790"/>
      <c r="T242" s="790"/>
      <c r="U242" s="790"/>
      <c r="V242" s="790"/>
      <c r="W242" s="790"/>
      <c r="X242" s="790"/>
      <c r="Y242" s="790"/>
      <c r="Z242" s="790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3">
        <v>4680115882874</v>
      </c>
      <c r="E243" s="784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8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3">
        <v>4680115884434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3">
        <v>4680115880818</v>
      </c>
      <c r="E246" s="784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11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3"/>
      <c r="R246" s="793"/>
      <c r="S246" s="793"/>
      <c r="T246" s="794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3">
        <v>4680115880801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93"/>
      <c r="R247" s="793"/>
      <c r="S247" s="793"/>
      <c r="T247" s="794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789"/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1"/>
      <c r="P248" s="785" t="s">
        <v>71</v>
      </c>
      <c r="Q248" s="786"/>
      <c r="R248" s="786"/>
      <c r="S248" s="786"/>
      <c r="T248" s="786"/>
      <c r="U248" s="786"/>
      <c r="V248" s="787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0"/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1"/>
      <c r="P249" s="785" t="s">
        <v>71</v>
      </c>
      <c r="Q249" s="786"/>
      <c r="R249" s="786"/>
      <c r="S249" s="786"/>
      <c r="T249" s="786"/>
      <c r="U249" s="786"/>
      <c r="V249" s="787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821" t="s">
        <v>442</v>
      </c>
      <c r="B250" s="790"/>
      <c r="C250" s="790"/>
      <c r="D250" s="790"/>
      <c r="E250" s="790"/>
      <c r="F250" s="790"/>
      <c r="G250" s="790"/>
      <c r="H250" s="790"/>
      <c r="I250" s="790"/>
      <c r="J250" s="790"/>
      <c r="K250" s="790"/>
      <c r="L250" s="790"/>
      <c r="M250" s="790"/>
      <c r="N250" s="790"/>
      <c r="O250" s="790"/>
      <c r="P250" s="790"/>
      <c r="Q250" s="790"/>
      <c r="R250" s="790"/>
      <c r="S250" s="790"/>
      <c r="T250" s="790"/>
      <c r="U250" s="790"/>
      <c r="V250" s="790"/>
      <c r="W250" s="790"/>
      <c r="X250" s="790"/>
      <c r="Y250" s="790"/>
      <c r="Z250" s="790"/>
      <c r="AA250" s="772"/>
      <c r="AB250" s="772"/>
      <c r="AC250" s="772"/>
    </row>
    <row r="251" spans="1:68" ht="14.25" hidden="1" customHeight="1" x14ac:dyDescent="0.25">
      <c r="A251" s="800" t="s">
        <v>114</v>
      </c>
      <c r="B251" s="790"/>
      <c r="C251" s="790"/>
      <c r="D251" s="790"/>
      <c r="E251" s="790"/>
      <c r="F251" s="790"/>
      <c r="G251" s="790"/>
      <c r="H251" s="790"/>
      <c r="I251" s="790"/>
      <c r="J251" s="790"/>
      <c r="K251" s="790"/>
      <c r="L251" s="790"/>
      <c r="M251" s="790"/>
      <c r="N251" s="790"/>
      <c r="O251" s="790"/>
      <c r="P251" s="790"/>
      <c r="Q251" s="790"/>
      <c r="R251" s="790"/>
      <c r="S251" s="790"/>
      <c r="T251" s="790"/>
      <c r="U251" s="790"/>
      <c r="V251" s="790"/>
      <c r="W251" s="790"/>
      <c r="X251" s="790"/>
      <c r="Y251" s="790"/>
      <c r="Z251" s="790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3">
        <v>4680115884274</v>
      </c>
      <c r="E252" s="784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8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3">
        <v>4680115884298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3">
        <v>4680115884250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11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3">
        <v>4680115884281</v>
      </c>
      <c r="E257" s="784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3">
        <v>4680115884199</v>
      </c>
      <c r="E258" s="784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1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3"/>
      <c r="R258" s="793"/>
      <c r="S258" s="793"/>
      <c r="T258" s="794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3">
        <v>4680115884267</v>
      </c>
      <c r="E259" s="784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3"/>
      <c r="R259" s="793"/>
      <c r="S259" s="793"/>
      <c r="T259" s="794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789"/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1"/>
      <c r="P260" s="785" t="s">
        <v>71</v>
      </c>
      <c r="Q260" s="786"/>
      <c r="R260" s="786"/>
      <c r="S260" s="786"/>
      <c r="T260" s="786"/>
      <c r="U260" s="786"/>
      <c r="V260" s="787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0"/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1"/>
      <c r="P261" s="785" t="s">
        <v>71</v>
      </c>
      <c r="Q261" s="786"/>
      <c r="R261" s="786"/>
      <c r="S261" s="786"/>
      <c r="T261" s="786"/>
      <c r="U261" s="786"/>
      <c r="V261" s="787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821" t="s">
        <v>462</v>
      </c>
      <c r="B262" s="790"/>
      <c r="C262" s="790"/>
      <c r="D262" s="790"/>
      <c r="E262" s="790"/>
      <c r="F262" s="790"/>
      <c r="G262" s="790"/>
      <c r="H262" s="790"/>
      <c r="I262" s="790"/>
      <c r="J262" s="790"/>
      <c r="K262" s="790"/>
      <c r="L262" s="790"/>
      <c r="M262" s="790"/>
      <c r="N262" s="790"/>
      <c r="O262" s="790"/>
      <c r="P262" s="790"/>
      <c r="Q262" s="790"/>
      <c r="R262" s="790"/>
      <c r="S262" s="790"/>
      <c r="T262" s="790"/>
      <c r="U262" s="790"/>
      <c r="V262" s="790"/>
      <c r="W262" s="790"/>
      <c r="X262" s="790"/>
      <c r="Y262" s="790"/>
      <c r="Z262" s="790"/>
      <c r="AA262" s="772"/>
      <c r="AB262" s="772"/>
      <c r="AC262" s="772"/>
    </row>
    <row r="263" spans="1:68" ht="14.25" hidden="1" customHeight="1" x14ac:dyDescent="0.25">
      <c r="A263" s="800" t="s">
        <v>114</v>
      </c>
      <c r="B263" s="790"/>
      <c r="C263" s="790"/>
      <c r="D263" s="790"/>
      <c r="E263" s="790"/>
      <c r="F263" s="790"/>
      <c r="G263" s="790"/>
      <c r="H263" s="790"/>
      <c r="I263" s="790"/>
      <c r="J263" s="790"/>
      <c r="K263" s="790"/>
      <c r="L263" s="790"/>
      <c r="M263" s="790"/>
      <c r="N263" s="790"/>
      <c r="O263" s="790"/>
      <c r="P263" s="790"/>
      <c r="Q263" s="790"/>
      <c r="R263" s="790"/>
      <c r="S263" s="790"/>
      <c r="T263" s="790"/>
      <c r="U263" s="790"/>
      <c r="V263" s="790"/>
      <c r="W263" s="790"/>
      <c r="X263" s="790"/>
      <c r="Y263" s="790"/>
      <c r="Z263" s="790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3">
        <v>4680115884137</v>
      </c>
      <c r="E264" s="784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11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3">
        <v>4680115884236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3">
        <v>4680115884175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10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1138" t="s">
        <v>474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3">
        <v>4680115884144</v>
      </c>
      <c r="E269" s="784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4</v>
      </c>
      <c r="Y269" s="778">
        <f t="shared" si="57"/>
        <v>4</v>
      </c>
      <c r="Z269" s="36">
        <f>IFERROR(IF(Y269=0,"",ROUNDUP(Y269/H269,0)*0.00902),"")</f>
        <v>9.0200000000000002E-3</v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4.21</v>
      </c>
      <c r="BN269" s="64">
        <f t="shared" si="59"/>
        <v>4.21</v>
      </c>
      <c r="BO269" s="64">
        <f t="shared" si="60"/>
        <v>7.575757575757576E-3</v>
      </c>
      <c r="BP269" s="64">
        <f t="shared" si="61"/>
        <v>7.575757575757576E-3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3">
        <v>4680115885288</v>
      </c>
      <c r="E270" s="784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9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3">
        <v>4680115884182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3"/>
      <c r="R271" s="793"/>
      <c r="S271" s="793"/>
      <c r="T271" s="794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3">
        <v>4680115884205</v>
      </c>
      <c r="E272" s="784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10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3"/>
      <c r="R272" s="793"/>
      <c r="S272" s="793"/>
      <c r="T272" s="794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89"/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1"/>
      <c r="P273" s="785" t="s">
        <v>71</v>
      </c>
      <c r="Q273" s="786"/>
      <c r="R273" s="786"/>
      <c r="S273" s="786"/>
      <c r="T273" s="786"/>
      <c r="U273" s="786"/>
      <c r="V273" s="787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1</v>
      </c>
      <c r="Y273" s="779">
        <f>IFERROR(Y264/H264,"0")+IFERROR(Y265/H265,"0")+IFERROR(Y266/H266,"0")+IFERROR(Y267/H267,"0")+IFERROR(Y268/H268,"0")+IFERROR(Y269/H269,"0")+IFERROR(Y270/H270,"0")+IFERROR(Y271/H271,"0")+IFERROR(Y272/H272,"0")</f>
        <v>1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9.0200000000000002E-3</v>
      </c>
      <c r="AA273" s="780"/>
      <c r="AB273" s="780"/>
      <c r="AC273" s="780"/>
    </row>
    <row r="274" spans="1:68" x14ac:dyDescent="0.2">
      <c r="A274" s="790"/>
      <c r="B274" s="790"/>
      <c r="C274" s="790"/>
      <c r="D274" s="790"/>
      <c r="E274" s="790"/>
      <c r="F274" s="790"/>
      <c r="G274" s="790"/>
      <c r="H274" s="790"/>
      <c r="I274" s="790"/>
      <c r="J274" s="790"/>
      <c r="K274" s="790"/>
      <c r="L274" s="790"/>
      <c r="M274" s="790"/>
      <c r="N274" s="790"/>
      <c r="O274" s="791"/>
      <c r="P274" s="785" t="s">
        <v>71</v>
      </c>
      <c r="Q274" s="786"/>
      <c r="R274" s="786"/>
      <c r="S274" s="786"/>
      <c r="T274" s="786"/>
      <c r="U274" s="786"/>
      <c r="V274" s="787"/>
      <c r="W274" s="37" t="s">
        <v>69</v>
      </c>
      <c r="X274" s="779">
        <f>IFERROR(SUM(X264:X272),"0")</f>
        <v>4</v>
      </c>
      <c r="Y274" s="779">
        <f>IFERROR(SUM(Y264:Y272),"0")</f>
        <v>4</v>
      </c>
      <c r="Z274" s="37"/>
      <c r="AA274" s="780"/>
      <c r="AB274" s="780"/>
      <c r="AC274" s="780"/>
    </row>
    <row r="275" spans="1:68" ht="14.25" hidden="1" customHeight="1" x14ac:dyDescent="0.25">
      <c r="A275" s="800" t="s">
        <v>172</v>
      </c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0"/>
      <c r="P275" s="790"/>
      <c r="Q275" s="790"/>
      <c r="R275" s="790"/>
      <c r="S275" s="790"/>
      <c r="T275" s="790"/>
      <c r="U275" s="790"/>
      <c r="V275" s="790"/>
      <c r="W275" s="790"/>
      <c r="X275" s="790"/>
      <c r="Y275" s="790"/>
      <c r="Z275" s="790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3">
        <v>4680115885721</v>
      </c>
      <c r="E276" s="784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917" t="s">
        <v>486</v>
      </c>
      <c r="Q276" s="793"/>
      <c r="R276" s="793"/>
      <c r="S276" s="793"/>
      <c r="T276" s="794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89"/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1"/>
      <c r="P277" s="785" t="s">
        <v>71</v>
      </c>
      <c r="Q277" s="786"/>
      <c r="R277" s="786"/>
      <c r="S277" s="786"/>
      <c r="T277" s="786"/>
      <c r="U277" s="786"/>
      <c r="V277" s="787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0"/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1"/>
      <c r="P278" s="785" t="s">
        <v>71</v>
      </c>
      <c r="Q278" s="786"/>
      <c r="R278" s="786"/>
      <c r="S278" s="786"/>
      <c r="T278" s="786"/>
      <c r="U278" s="786"/>
      <c r="V278" s="787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821" t="s">
        <v>488</v>
      </c>
      <c r="B279" s="790"/>
      <c r="C279" s="790"/>
      <c r="D279" s="790"/>
      <c r="E279" s="790"/>
      <c r="F279" s="790"/>
      <c r="G279" s="790"/>
      <c r="H279" s="790"/>
      <c r="I279" s="790"/>
      <c r="J279" s="790"/>
      <c r="K279" s="790"/>
      <c r="L279" s="790"/>
      <c r="M279" s="790"/>
      <c r="N279" s="790"/>
      <c r="O279" s="790"/>
      <c r="P279" s="790"/>
      <c r="Q279" s="790"/>
      <c r="R279" s="790"/>
      <c r="S279" s="790"/>
      <c r="T279" s="790"/>
      <c r="U279" s="790"/>
      <c r="V279" s="790"/>
      <c r="W279" s="790"/>
      <c r="X279" s="790"/>
      <c r="Y279" s="790"/>
      <c r="Z279" s="790"/>
      <c r="AA279" s="772"/>
      <c r="AB279" s="772"/>
      <c r="AC279" s="772"/>
    </row>
    <row r="280" spans="1:68" ht="14.25" hidden="1" customHeight="1" x14ac:dyDescent="0.25">
      <c r="A280" s="800" t="s">
        <v>114</v>
      </c>
      <c r="B280" s="790"/>
      <c r="C280" s="790"/>
      <c r="D280" s="790"/>
      <c r="E280" s="790"/>
      <c r="F280" s="790"/>
      <c r="G280" s="790"/>
      <c r="H280" s="790"/>
      <c r="I280" s="790"/>
      <c r="J280" s="790"/>
      <c r="K280" s="790"/>
      <c r="L280" s="790"/>
      <c r="M280" s="790"/>
      <c r="N280" s="790"/>
      <c r="O280" s="790"/>
      <c r="P280" s="790"/>
      <c r="Q280" s="790"/>
      <c r="R280" s="790"/>
      <c r="S280" s="790"/>
      <c r="T280" s="790"/>
      <c r="U280" s="790"/>
      <c r="V280" s="790"/>
      <c r="W280" s="790"/>
      <c r="X280" s="790"/>
      <c r="Y280" s="790"/>
      <c r="Z280" s="790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3">
        <v>4607091387452</v>
      </c>
      <c r="E281" s="784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111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3">
        <v>4680115885837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9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3">
        <v>4680115885806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1071" t="s">
        <v>497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3">
        <v>4607091385984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3">
        <v>4680115885851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11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3">
        <v>4607091387469</v>
      </c>
      <c r="E287" s="784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3">
        <v>4680115885844</v>
      </c>
      <c r="E288" s="784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3">
        <v>4607091387438</v>
      </c>
      <c r="E289" s="784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3"/>
      <c r="R289" s="793"/>
      <c r="S289" s="793"/>
      <c r="T289" s="794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3">
        <v>4680115885820</v>
      </c>
      <c r="E290" s="784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11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3"/>
      <c r="R290" s="793"/>
      <c r="S290" s="793"/>
      <c r="T290" s="794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789"/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1"/>
      <c r="P291" s="785" t="s">
        <v>71</v>
      </c>
      <c r="Q291" s="786"/>
      <c r="R291" s="786"/>
      <c r="S291" s="786"/>
      <c r="T291" s="786"/>
      <c r="U291" s="786"/>
      <c r="V291" s="787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0"/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1"/>
      <c r="P292" s="785" t="s">
        <v>71</v>
      </c>
      <c r="Q292" s="786"/>
      <c r="R292" s="786"/>
      <c r="S292" s="786"/>
      <c r="T292" s="786"/>
      <c r="U292" s="786"/>
      <c r="V292" s="787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821" t="s">
        <v>517</v>
      </c>
      <c r="B293" s="790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  <c r="U293" s="790"/>
      <c r="V293" s="790"/>
      <c r="W293" s="790"/>
      <c r="X293" s="790"/>
      <c r="Y293" s="790"/>
      <c r="Z293" s="790"/>
      <c r="AA293" s="772"/>
      <c r="AB293" s="772"/>
      <c r="AC293" s="772"/>
    </row>
    <row r="294" spans="1:68" ht="14.25" hidden="1" customHeight="1" x14ac:dyDescent="0.25">
      <c r="A294" s="800" t="s">
        <v>114</v>
      </c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0"/>
      <c r="P294" s="790"/>
      <c r="Q294" s="790"/>
      <c r="R294" s="790"/>
      <c r="S294" s="790"/>
      <c r="T294" s="790"/>
      <c r="U294" s="790"/>
      <c r="V294" s="790"/>
      <c r="W294" s="790"/>
      <c r="X294" s="790"/>
      <c r="Y294" s="790"/>
      <c r="Z294" s="790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3">
        <v>4680115885707</v>
      </c>
      <c r="E295" s="784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9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3"/>
      <c r="R295" s="793"/>
      <c r="S295" s="793"/>
      <c r="T295" s="794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89"/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1"/>
      <c r="P296" s="785" t="s">
        <v>71</v>
      </c>
      <c r="Q296" s="786"/>
      <c r="R296" s="786"/>
      <c r="S296" s="786"/>
      <c r="T296" s="786"/>
      <c r="U296" s="786"/>
      <c r="V296" s="787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0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85" t="s">
        <v>71</v>
      </c>
      <c r="Q297" s="786"/>
      <c r="R297" s="786"/>
      <c r="S297" s="786"/>
      <c r="T297" s="786"/>
      <c r="U297" s="786"/>
      <c r="V297" s="787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821" t="s">
        <v>520</v>
      </c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0"/>
      <c r="P298" s="790"/>
      <c r="Q298" s="790"/>
      <c r="R298" s="790"/>
      <c r="S298" s="790"/>
      <c r="T298" s="790"/>
      <c r="U298" s="790"/>
      <c r="V298" s="790"/>
      <c r="W298" s="790"/>
      <c r="X298" s="790"/>
      <c r="Y298" s="790"/>
      <c r="Z298" s="790"/>
      <c r="AA298" s="772"/>
      <c r="AB298" s="772"/>
      <c r="AC298" s="772"/>
    </row>
    <row r="299" spans="1:68" ht="14.25" hidden="1" customHeight="1" x14ac:dyDescent="0.25">
      <c r="A299" s="800" t="s">
        <v>114</v>
      </c>
      <c r="B299" s="790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790"/>
      <c r="Q299" s="790"/>
      <c r="R299" s="790"/>
      <c r="S299" s="790"/>
      <c r="T299" s="790"/>
      <c r="U299" s="790"/>
      <c r="V299" s="790"/>
      <c r="W299" s="790"/>
      <c r="X299" s="790"/>
      <c r="Y299" s="790"/>
      <c r="Z299" s="790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3">
        <v>4607091383423</v>
      </c>
      <c r="E300" s="784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10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3">
        <v>4680115885691</v>
      </c>
      <c r="E301" s="784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9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3"/>
      <c r="R301" s="793"/>
      <c r="S301" s="793"/>
      <c r="T301" s="794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3">
        <v>4680115885660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12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3"/>
      <c r="R302" s="793"/>
      <c r="S302" s="793"/>
      <c r="T302" s="794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89"/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1"/>
      <c r="P303" s="785" t="s">
        <v>71</v>
      </c>
      <c r="Q303" s="786"/>
      <c r="R303" s="786"/>
      <c r="S303" s="786"/>
      <c r="T303" s="786"/>
      <c r="U303" s="786"/>
      <c r="V303" s="787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0"/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1"/>
      <c r="P304" s="785" t="s">
        <v>71</v>
      </c>
      <c r="Q304" s="786"/>
      <c r="R304" s="786"/>
      <c r="S304" s="786"/>
      <c r="T304" s="786"/>
      <c r="U304" s="786"/>
      <c r="V304" s="787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821" t="s">
        <v>529</v>
      </c>
      <c r="B305" s="790"/>
      <c r="C305" s="790"/>
      <c r="D305" s="790"/>
      <c r="E305" s="790"/>
      <c r="F305" s="790"/>
      <c r="G305" s="790"/>
      <c r="H305" s="790"/>
      <c r="I305" s="790"/>
      <c r="J305" s="790"/>
      <c r="K305" s="790"/>
      <c r="L305" s="790"/>
      <c r="M305" s="790"/>
      <c r="N305" s="790"/>
      <c r="O305" s="790"/>
      <c r="P305" s="790"/>
      <c r="Q305" s="790"/>
      <c r="R305" s="790"/>
      <c r="S305" s="790"/>
      <c r="T305" s="790"/>
      <c r="U305" s="790"/>
      <c r="V305" s="790"/>
      <c r="W305" s="790"/>
      <c r="X305" s="790"/>
      <c r="Y305" s="790"/>
      <c r="Z305" s="790"/>
      <c r="AA305" s="772"/>
      <c r="AB305" s="772"/>
      <c r="AC305" s="772"/>
    </row>
    <row r="306" spans="1:68" ht="14.25" hidden="1" customHeight="1" x14ac:dyDescent="0.25">
      <c r="A306" s="800" t="s">
        <v>73</v>
      </c>
      <c r="B306" s="790"/>
      <c r="C306" s="790"/>
      <c r="D306" s="790"/>
      <c r="E306" s="790"/>
      <c r="F306" s="790"/>
      <c r="G306" s="790"/>
      <c r="H306" s="790"/>
      <c r="I306" s="790"/>
      <c r="J306" s="790"/>
      <c r="K306" s="790"/>
      <c r="L306" s="790"/>
      <c r="M306" s="790"/>
      <c r="N306" s="790"/>
      <c r="O306" s="790"/>
      <c r="P306" s="790"/>
      <c r="Q306" s="790"/>
      <c r="R306" s="790"/>
      <c r="S306" s="790"/>
      <c r="T306" s="790"/>
      <c r="U306" s="790"/>
      <c r="V306" s="790"/>
      <c r="W306" s="790"/>
      <c r="X306" s="790"/>
      <c r="Y306" s="790"/>
      <c r="Z306" s="790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3">
        <v>4680115881556</v>
      </c>
      <c r="E307" s="784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8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3">
        <v>4680115881037</v>
      </c>
      <c r="E308" s="784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10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3">
        <v>4680115886186</v>
      </c>
      <c r="E309" s="784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34" t="s">
        <v>538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3">
        <v>4680115881228</v>
      </c>
      <c r="E310" s="784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4</v>
      </c>
      <c r="Y310" s="778">
        <f t="shared" si="67"/>
        <v>4.8</v>
      </c>
      <c r="Z310" s="36">
        <f>IFERROR(IF(Y310=0,"",ROUNDUP(Y310/H310,0)*0.00753),"")</f>
        <v>1.506E-2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4.453333333333334</v>
      </c>
      <c r="BN310" s="64">
        <f t="shared" si="69"/>
        <v>5.3440000000000003</v>
      </c>
      <c r="BO310" s="64">
        <f t="shared" si="70"/>
        <v>1.0683760683760684E-2</v>
      </c>
      <c r="BP310" s="64">
        <f t="shared" si="71"/>
        <v>1.282051282051282E-2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3">
        <v>4680115881211</v>
      </c>
      <c r="E311" s="784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10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3"/>
      <c r="R311" s="793"/>
      <c r="S311" s="793"/>
      <c r="T311" s="794"/>
      <c r="U311" s="34"/>
      <c r="V311" s="34"/>
      <c r="W311" s="35" t="s">
        <v>69</v>
      </c>
      <c r="X311" s="777">
        <v>24</v>
      </c>
      <c r="Y311" s="778">
        <f t="shared" si="67"/>
        <v>24</v>
      </c>
      <c r="Z311" s="36">
        <f>IFERROR(IF(Y311=0,"",ROUNDUP(Y311/H311,0)*0.00753),"")</f>
        <v>7.5300000000000006E-2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26.000000000000004</v>
      </c>
      <c r="BN311" s="64">
        <f t="shared" si="69"/>
        <v>26.000000000000004</v>
      </c>
      <c r="BO311" s="64">
        <f t="shared" si="70"/>
        <v>6.4102564102564097E-2</v>
      </c>
      <c r="BP311" s="64">
        <f t="shared" si="71"/>
        <v>6.4102564102564097E-2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3">
        <v>4680115881020</v>
      </c>
      <c r="E312" s="784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3"/>
      <c r="R312" s="793"/>
      <c r="S312" s="793"/>
      <c r="T312" s="794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789"/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1"/>
      <c r="P313" s="785" t="s">
        <v>71</v>
      </c>
      <c r="Q313" s="786"/>
      <c r="R313" s="786"/>
      <c r="S313" s="786"/>
      <c r="T313" s="786"/>
      <c r="U313" s="786"/>
      <c r="V313" s="787"/>
      <c r="W313" s="37" t="s">
        <v>72</v>
      </c>
      <c r="X313" s="779">
        <f>IFERROR(X307/H307,"0")+IFERROR(X308/H308,"0")+IFERROR(X309/H309,"0")+IFERROR(X310/H310,"0")+IFERROR(X311/H311,"0")+IFERROR(X312/H312,"0")</f>
        <v>11.666666666666666</v>
      </c>
      <c r="Y313" s="779">
        <f>IFERROR(Y307/H307,"0")+IFERROR(Y308/H308,"0")+IFERROR(Y309/H309,"0")+IFERROR(Y310/H310,"0")+IFERROR(Y311/H311,"0")+IFERROR(Y312/H312,"0")</f>
        <v>12</v>
      </c>
      <c r="Z313" s="779">
        <f>IFERROR(IF(Z307="",0,Z307),"0")+IFERROR(IF(Z308="",0,Z308),"0")+IFERROR(IF(Z309="",0,Z309),"0")+IFERROR(IF(Z310="",0,Z310),"0")+IFERROR(IF(Z311="",0,Z311),"0")+IFERROR(IF(Z312="",0,Z312),"0")</f>
        <v>9.036000000000001E-2</v>
      </c>
      <c r="AA313" s="780"/>
      <c r="AB313" s="780"/>
      <c r="AC313" s="780"/>
    </row>
    <row r="314" spans="1:68" x14ac:dyDescent="0.2">
      <c r="A314" s="790"/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1"/>
      <c r="P314" s="785" t="s">
        <v>71</v>
      </c>
      <c r="Q314" s="786"/>
      <c r="R314" s="786"/>
      <c r="S314" s="786"/>
      <c r="T314" s="786"/>
      <c r="U314" s="786"/>
      <c r="V314" s="787"/>
      <c r="W314" s="37" t="s">
        <v>69</v>
      </c>
      <c r="X314" s="779">
        <f>IFERROR(SUM(X307:X312),"0")</f>
        <v>28</v>
      </c>
      <c r="Y314" s="779">
        <f>IFERROR(SUM(Y307:Y312),"0")</f>
        <v>28.8</v>
      </c>
      <c r="Z314" s="37"/>
      <c r="AA314" s="780"/>
      <c r="AB314" s="780"/>
      <c r="AC314" s="780"/>
    </row>
    <row r="315" spans="1:68" ht="16.5" hidden="1" customHeight="1" x14ac:dyDescent="0.25">
      <c r="A315" s="821" t="s">
        <v>547</v>
      </c>
      <c r="B315" s="790"/>
      <c r="C315" s="790"/>
      <c r="D315" s="790"/>
      <c r="E315" s="790"/>
      <c r="F315" s="790"/>
      <c r="G315" s="790"/>
      <c r="H315" s="790"/>
      <c r="I315" s="790"/>
      <c r="J315" s="790"/>
      <c r="K315" s="790"/>
      <c r="L315" s="790"/>
      <c r="M315" s="790"/>
      <c r="N315" s="790"/>
      <c r="O315" s="790"/>
      <c r="P315" s="790"/>
      <c r="Q315" s="790"/>
      <c r="R315" s="790"/>
      <c r="S315" s="790"/>
      <c r="T315" s="790"/>
      <c r="U315" s="790"/>
      <c r="V315" s="790"/>
      <c r="W315" s="790"/>
      <c r="X315" s="790"/>
      <c r="Y315" s="790"/>
      <c r="Z315" s="790"/>
      <c r="AA315" s="772"/>
      <c r="AB315" s="772"/>
      <c r="AC315" s="772"/>
    </row>
    <row r="316" spans="1:68" ht="14.25" hidden="1" customHeight="1" x14ac:dyDescent="0.25">
      <c r="A316" s="800" t="s">
        <v>114</v>
      </c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0"/>
      <c r="P316" s="790"/>
      <c r="Q316" s="790"/>
      <c r="R316" s="790"/>
      <c r="S316" s="790"/>
      <c r="T316" s="790"/>
      <c r="U316" s="790"/>
      <c r="V316" s="790"/>
      <c r="W316" s="790"/>
      <c r="X316" s="790"/>
      <c r="Y316" s="790"/>
      <c r="Z316" s="790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3">
        <v>4607091389296</v>
      </c>
      <c r="E317" s="784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9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3"/>
      <c r="R317" s="793"/>
      <c r="S317" s="793"/>
      <c r="T317" s="794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89"/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1"/>
      <c r="P318" s="785" t="s">
        <v>71</v>
      </c>
      <c r="Q318" s="786"/>
      <c r="R318" s="786"/>
      <c r="S318" s="786"/>
      <c r="T318" s="786"/>
      <c r="U318" s="786"/>
      <c r="V318" s="787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0"/>
      <c r="B319" s="790"/>
      <c r="C319" s="790"/>
      <c r="D319" s="790"/>
      <c r="E319" s="790"/>
      <c r="F319" s="790"/>
      <c r="G319" s="790"/>
      <c r="H319" s="790"/>
      <c r="I319" s="790"/>
      <c r="J319" s="790"/>
      <c r="K319" s="790"/>
      <c r="L319" s="790"/>
      <c r="M319" s="790"/>
      <c r="N319" s="790"/>
      <c r="O319" s="791"/>
      <c r="P319" s="785" t="s">
        <v>71</v>
      </c>
      <c r="Q319" s="786"/>
      <c r="R319" s="786"/>
      <c r="S319" s="786"/>
      <c r="T319" s="786"/>
      <c r="U319" s="786"/>
      <c r="V319" s="787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0" t="s">
        <v>64</v>
      </c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0"/>
      <c r="P320" s="790"/>
      <c r="Q320" s="790"/>
      <c r="R320" s="790"/>
      <c r="S320" s="790"/>
      <c r="T320" s="790"/>
      <c r="U320" s="790"/>
      <c r="V320" s="790"/>
      <c r="W320" s="790"/>
      <c r="X320" s="790"/>
      <c r="Y320" s="790"/>
      <c r="Z320" s="790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3">
        <v>4680115880344</v>
      </c>
      <c r="E321" s="784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3"/>
      <c r="R321" s="793"/>
      <c r="S321" s="793"/>
      <c r="T321" s="794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9"/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1"/>
      <c r="P322" s="785" t="s">
        <v>71</v>
      </c>
      <c r="Q322" s="786"/>
      <c r="R322" s="786"/>
      <c r="S322" s="786"/>
      <c r="T322" s="786"/>
      <c r="U322" s="786"/>
      <c r="V322" s="787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0"/>
      <c r="B323" s="790"/>
      <c r="C323" s="790"/>
      <c r="D323" s="790"/>
      <c r="E323" s="790"/>
      <c r="F323" s="790"/>
      <c r="G323" s="790"/>
      <c r="H323" s="790"/>
      <c r="I323" s="790"/>
      <c r="J323" s="790"/>
      <c r="K323" s="790"/>
      <c r="L323" s="790"/>
      <c r="M323" s="790"/>
      <c r="N323" s="790"/>
      <c r="O323" s="791"/>
      <c r="P323" s="785" t="s">
        <v>71</v>
      </c>
      <c r="Q323" s="786"/>
      <c r="R323" s="786"/>
      <c r="S323" s="786"/>
      <c r="T323" s="786"/>
      <c r="U323" s="786"/>
      <c r="V323" s="787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0" t="s">
        <v>73</v>
      </c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0"/>
      <c r="P324" s="790"/>
      <c r="Q324" s="790"/>
      <c r="R324" s="790"/>
      <c r="S324" s="790"/>
      <c r="T324" s="790"/>
      <c r="U324" s="790"/>
      <c r="V324" s="790"/>
      <c r="W324" s="790"/>
      <c r="X324" s="790"/>
      <c r="Y324" s="790"/>
      <c r="Z324" s="790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3">
        <v>4680115884618</v>
      </c>
      <c r="E325" s="784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9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3"/>
      <c r="R325" s="793"/>
      <c r="S325" s="793"/>
      <c r="T325" s="794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9"/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1"/>
      <c r="P326" s="785" t="s">
        <v>71</v>
      </c>
      <c r="Q326" s="786"/>
      <c r="R326" s="786"/>
      <c r="S326" s="786"/>
      <c r="T326" s="786"/>
      <c r="U326" s="786"/>
      <c r="V326" s="787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0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85" t="s">
        <v>71</v>
      </c>
      <c r="Q327" s="786"/>
      <c r="R327" s="786"/>
      <c r="S327" s="786"/>
      <c r="T327" s="786"/>
      <c r="U327" s="786"/>
      <c r="V327" s="787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821" t="s">
        <v>557</v>
      </c>
      <c r="B328" s="790"/>
      <c r="C328" s="790"/>
      <c r="D328" s="790"/>
      <c r="E328" s="790"/>
      <c r="F328" s="790"/>
      <c r="G328" s="790"/>
      <c r="H328" s="790"/>
      <c r="I328" s="790"/>
      <c r="J328" s="790"/>
      <c r="K328" s="790"/>
      <c r="L328" s="790"/>
      <c r="M328" s="790"/>
      <c r="N328" s="790"/>
      <c r="O328" s="790"/>
      <c r="P328" s="790"/>
      <c r="Q328" s="790"/>
      <c r="R328" s="790"/>
      <c r="S328" s="790"/>
      <c r="T328" s="790"/>
      <c r="U328" s="790"/>
      <c r="V328" s="790"/>
      <c r="W328" s="790"/>
      <c r="X328" s="790"/>
      <c r="Y328" s="790"/>
      <c r="Z328" s="790"/>
      <c r="AA328" s="772"/>
      <c r="AB328" s="772"/>
      <c r="AC328" s="772"/>
    </row>
    <row r="329" spans="1:68" ht="14.25" hidden="1" customHeight="1" x14ac:dyDescent="0.25">
      <c r="A329" s="800" t="s">
        <v>114</v>
      </c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0"/>
      <c r="P329" s="790"/>
      <c r="Q329" s="790"/>
      <c r="R329" s="790"/>
      <c r="S329" s="790"/>
      <c r="T329" s="790"/>
      <c r="U329" s="790"/>
      <c r="V329" s="790"/>
      <c r="W329" s="790"/>
      <c r="X329" s="790"/>
      <c r="Y329" s="790"/>
      <c r="Z329" s="790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3">
        <v>4607091389807</v>
      </c>
      <c r="E330" s="784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3"/>
      <c r="R330" s="793"/>
      <c r="S330" s="793"/>
      <c r="T330" s="794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89"/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1"/>
      <c r="P331" s="785" t="s">
        <v>71</v>
      </c>
      <c r="Q331" s="786"/>
      <c r="R331" s="786"/>
      <c r="S331" s="786"/>
      <c r="T331" s="786"/>
      <c r="U331" s="786"/>
      <c r="V331" s="787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0"/>
      <c r="B332" s="790"/>
      <c r="C332" s="790"/>
      <c r="D332" s="790"/>
      <c r="E332" s="790"/>
      <c r="F332" s="790"/>
      <c r="G332" s="790"/>
      <c r="H332" s="790"/>
      <c r="I332" s="790"/>
      <c r="J332" s="790"/>
      <c r="K332" s="790"/>
      <c r="L332" s="790"/>
      <c r="M332" s="790"/>
      <c r="N332" s="790"/>
      <c r="O332" s="791"/>
      <c r="P332" s="785" t="s">
        <v>71</v>
      </c>
      <c r="Q332" s="786"/>
      <c r="R332" s="786"/>
      <c r="S332" s="786"/>
      <c r="T332" s="786"/>
      <c r="U332" s="786"/>
      <c r="V332" s="787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0" t="s">
        <v>64</v>
      </c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0"/>
      <c r="P333" s="790"/>
      <c r="Q333" s="790"/>
      <c r="R333" s="790"/>
      <c r="S333" s="790"/>
      <c r="T333" s="790"/>
      <c r="U333" s="790"/>
      <c r="V333" s="790"/>
      <c r="W333" s="790"/>
      <c r="X333" s="790"/>
      <c r="Y333" s="790"/>
      <c r="Z333" s="790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3">
        <v>4680115880481</v>
      </c>
      <c r="E334" s="784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11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3"/>
      <c r="R334" s="793"/>
      <c r="S334" s="793"/>
      <c r="T334" s="794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9"/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1"/>
      <c r="P335" s="785" t="s">
        <v>71</v>
      </c>
      <c r="Q335" s="786"/>
      <c r="R335" s="786"/>
      <c r="S335" s="786"/>
      <c r="T335" s="786"/>
      <c r="U335" s="786"/>
      <c r="V335" s="787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0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85" t="s">
        <v>71</v>
      </c>
      <c r="Q336" s="786"/>
      <c r="R336" s="786"/>
      <c r="S336" s="786"/>
      <c r="T336" s="786"/>
      <c r="U336" s="786"/>
      <c r="V336" s="787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0" t="s">
        <v>73</v>
      </c>
      <c r="B337" s="790"/>
      <c r="C337" s="790"/>
      <c r="D337" s="790"/>
      <c r="E337" s="790"/>
      <c r="F337" s="790"/>
      <c r="G337" s="790"/>
      <c r="H337" s="790"/>
      <c r="I337" s="790"/>
      <c r="J337" s="790"/>
      <c r="K337" s="790"/>
      <c r="L337" s="790"/>
      <c r="M337" s="790"/>
      <c r="N337" s="790"/>
      <c r="O337" s="790"/>
      <c r="P337" s="790"/>
      <c r="Q337" s="790"/>
      <c r="R337" s="790"/>
      <c r="S337" s="790"/>
      <c r="T337" s="790"/>
      <c r="U337" s="790"/>
      <c r="V337" s="790"/>
      <c r="W337" s="790"/>
      <c r="X337" s="790"/>
      <c r="Y337" s="790"/>
      <c r="Z337" s="790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3">
        <v>4680115880412</v>
      </c>
      <c r="E338" s="784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82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3"/>
      <c r="R338" s="793"/>
      <c r="S338" s="793"/>
      <c r="T338" s="794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3">
        <v>4680115880511</v>
      </c>
      <c r="E339" s="784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11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3"/>
      <c r="R339" s="793"/>
      <c r="S339" s="793"/>
      <c r="T339" s="794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789"/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1"/>
      <c r="P340" s="785" t="s">
        <v>71</v>
      </c>
      <c r="Q340" s="786"/>
      <c r="R340" s="786"/>
      <c r="S340" s="786"/>
      <c r="T340" s="786"/>
      <c r="U340" s="786"/>
      <c r="V340" s="787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0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85" t="s">
        <v>71</v>
      </c>
      <c r="Q341" s="786"/>
      <c r="R341" s="786"/>
      <c r="S341" s="786"/>
      <c r="T341" s="786"/>
      <c r="U341" s="786"/>
      <c r="V341" s="787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821" t="s">
        <v>570</v>
      </c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0"/>
      <c r="P342" s="790"/>
      <c r="Q342" s="790"/>
      <c r="R342" s="790"/>
      <c r="S342" s="790"/>
      <c r="T342" s="790"/>
      <c r="U342" s="790"/>
      <c r="V342" s="790"/>
      <c r="W342" s="790"/>
      <c r="X342" s="790"/>
      <c r="Y342" s="790"/>
      <c r="Z342" s="790"/>
      <c r="AA342" s="772"/>
      <c r="AB342" s="772"/>
      <c r="AC342" s="772"/>
    </row>
    <row r="343" spans="1:68" ht="14.25" hidden="1" customHeight="1" x14ac:dyDescent="0.25">
      <c r="A343" s="800" t="s">
        <v>114</v>
      </c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0"/>
      <c r="P343" s="790"/>
      <c r="Q343" s="790"/>
      <c r="R343" s="790"/>
      <c r="S343" s="790"/>
      <c r="T343" s="790"/>
      <c r="U343" s="790"/>
      <c r="V343" s="790"/>
      <c r="W343" s="790"/>
      <c r="X343" s="790"/>
      <c r="Y343" s="790"/>
      <c r="Z343" s="790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3">
        <v>4680115882973</v>
      </c>
      <c r="E344" s="784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85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3"/>
      <c r="R344" s="793"/>
      <c r="S344" s="793"/>
      <c r="T344" s="794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89"/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1"/>
      <c r="P345" s="785" t="s">
        <v>71</v>
      </c>
      <c r="Q345" s="786"/>
      <c r="R345" s="786"/>
      <c r="S345" s="786"/>
      <c r="T345" s="786"/>
      <c r="U345" s="786"/>
      <c r="V345" s="787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0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85" t="s">
        <v>71</v>
      </c>
      <c r="Q346" s="786"/>
      <c r="R346" s="786"/>
      <c r="S346" s="786"/>
      <c r="T346" s="786"/>
      <c r="U346" s="786"/>
      <c r="V346" s="787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0" t="s">
        <v>64</v>
      </c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0"/>
      <c r="P347" s="790"/>
      <c r="Q347" s="790"/>
      <c r="R347" s="790"/>
      <c r="S347" s="790"/>
      <c r="T347" s="790"/>
      <c r="U347" s="790"/>
      <c r="V347" s="790"/>
      <c r="W347" s="790"/>
      <c r="X347" s="790"/>
      <c r="Y347" s="790"/>
      <c r="Z347" s="790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3">
        <v>4607091389845</v>
      </c>
      <c r="E348" s="784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3"/>
      <c r="R348" s="793"/>
      <c r="S348" s="793"/>
      <c r="T348" s="794"/>
      <c r="U348" s="34"/>
      <c r="V348" s="34"/>
      <c r="W348" s="35" t="s">
        <v>69</v>
      </c>
      <c r="X348" s="777">
        <v>16</v>
      </c>
      <c r="Y348" s="778">
        <f>IFERROR(IF(X348="",0,CEILING((X348/$H348),1)*$H348),"")</f>
        <v>16.8</v>
      </c>
      <c r="Z348" s="36">
        <f>IFERROR(IF(Y348=0,"",ROUNDUP(Y348/H348,0)*0.00502),"")</f>
        <v>4.0160000000000001E-2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16.761904761904763</v>
      </c>
      <c r="BN348" s="64">
        <f>IFERROR(Y348*I348/H348,"0")</f>
        <v>17.600000000000001</v>
      </c>
      <c r="BO348" s="64">
        <f>IFERROR(1/J348*(X348/H348),"0")</f>
        <v>3.2560032560032565E-2</v>
      </c>
      <c r="BP348" s="64">
        <f>IFERROR(1/J348*(Y348/H348),"0")</f>
        <v>3.4188034188034191E-2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3">
        <v>4680115882881</v>
      </c>
      <c r="E349" s="784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9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3"/>
      <c r="R349" s="793"/>
      <c r="S349" s="793"/>
      <c r="T349" s="794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89"/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1"/>
      <c r="P350" s="785" t="s">
        <v>71</v>
      </c>
      <c r="Q350" s="786"/>
      <c r="R350" s="786"/>
      <c r="S350" s="786"/>
      <c r="T350" s="786"/>
      <c r="U350" s="786"/>
      <c r="V350" s="787"/>
      <c r="W350" s="37" t="s">
        <v>72</v>
      </c>
      <c r="X350" s="779">
        <f>IFERROR(X348/H348,"0")+IFERROR(X349/H349,"0")</f>
        <v>7.6190476190476186</v>
      </c>
      <c r="Y350" s="779">
        <f>IFERROR(Y348/H348,"0")+IFERROR(Y349/H349,"0")</f>
        <v>8</v>
      </c>
      <c r="Z350" s="779">
        <f>IFERROR(IF(Z348="",0,Z348),"0")+IFERROR(IF(Z349="",0,Z349),"0")</f>
        <v>4.0160000000000001E-2</v>
      </c>
      <c r="AA350" s="780"/>
      <c r="AB350" s="780"/>
      <c r="AC350" s="780"/>
    </row>
    <row r="351" spans="1:68" x14ac:dyDescent="0.2">
      <c r="A351" s="790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85" t="s">
        <v>71</v>
      </c>
      <c r="Q351" s="786"/>
      <c r="R351" s="786"/>
      <c r="S351" s="786"/>
      <c r="T351" s="786"/>
      <c r="U351" s="786"/>
      <c r="V351" s="787"/>
      <c r="W351" s="37" t="s">
        <v>69</v>
      </c>
      <c r="X351" s="779">
        <f>IFERROR(SUM(X348:X349),"0")</f>
        <v>16</v>
      </c>
      <c r="Y351" s="779">
        <f>IFERROR(SUM(Y348:Y349),"0")</f>
        <v>16.8</v>
      </c>
      <c r="Z351" s="37"/>
      <c r="AA351" s="780"/>
      <c r="AB351" s="780"/>
      <c r="AC351" s="780"/>
    </row>
    <row r="352" spans="1:68" ht="16.5" hidden="1" customHeight="1" x14ac:dyDescent="0.25">
      <c r="A352" s="821" t="s">
        <v>578</v>
      </c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0"/>
      <c r="P352" s="790"/>
      <c r="Q352" s="790"/>
      <c r="R352" s="790"/>
      <c r="S352" s="790"/>
      <c r="T352" s="790"/>
      <c r="U352" s="790"/>
      <c r="V352" s="790"/>
      <c r="W352" s="790"/>
      <c r="X352" s="790"/>
      <c r="Y352" s="790"/>
      <c r="Z352" s="790"/>
      <c r="AA352" s="772"/>
      <c r="AB352" s="772"/>
      <c r="AC352" s="772"/>
    </row>
    <row r="353" spans="1:68" ht="14.25" hidden="1" customHeight="1" x14ac:dyDescent="0.25">
      <c r="A353" s="800" t="s">
        <v>114</v>
      </c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0"/>
      <c r="P353" s="790"/>
      <c r="Q353" s="790"/>
      <c r="R353" s="790"/>
      <c r="S353" s="790"/>
      <c r="T353" s="790"/>
      <c r="U353" s="790"/>
      <c r="V353" s="790"/>
      <c r="W353" s="790"/>
      <c r="X353" s="790"/>
      <c r="Y353" s="790"/>
      <c r="Z353" s="790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3">
        <v>4680115885615</v>
      </c>
      <c r="E354" s="784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93"/>
      <c r="R354" s="793"/>
      <c r="S354" s="793"/>
      <c r="T354" s="794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3">
        <v>4680115885554</v>
      </c>
      <c r="E355" s="784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848" t="s">
        <v>584</v>
      </c>
      <c r="Q355" s="793"/>
      <c r="R355" s="793"/>
      <c r="S355" s="793"/>
      <c r="T355" s="794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3">
        <v>4680115885554</v>
      </c>
      <c r="E356" s="784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3">
        <v>4680115885646</v>
      </c>
      <c r="E357" s="784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8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3">
        <v>4680115885622</v>
      </c>
      <c r="E358" s="784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3">
        <v>4680115881938</v>
      </c>
      <c r="E359" s="784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3">
        <v>4607091387346</v>
      </c>
      <c r="E360" s="784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3">
        <v>4607091386011</v>
      </c>
      <c r="E361" s="784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3">
        <v>4680115885608</v>
      </c>
      <c r="E362" s="784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789"/>
      <c r="B363" s="790"/>
      <c r="C363" s="790"/>
      <c r="D363" s="790"/>
      <c r="E363" s="790"/>
      <c r="F363" s="790"/>
      <c r="G363" s="790"/>
      <c r="H363" s="790"/>
      <c r="I363" s="790"/>
      <c r="J363" s="790"/>
      <c r="K363" s="790"/>
      <c r="L363" s="790"/>
      <c r="M363" s="790"/>
      <c r="N363" s="790"/>
      <c r="O363" s="791"/>
      <c r="P363" s="785" t="s">
        <v>71</v>
      </c>
      <c r="Q363" s="786"/>
      <c r="R363" s="786"/>
      <c r="S363" s="786"/>
      <c r="T363" s="786"/>
      <c r="U363" s="786"/>
      <c r="V363" s="787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0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85" t="s">
        <v>71</v>
      </c>
      <c r="Q364" s="786"/>
      <c r="R364" s="786"/>
      <c r="S364" s="786"/>
      <c r="T364" s="786"/>
      <c r="U364" s="786"/>
      <c r="V364" s="787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0" t="s">
        <v>64</v>
      </c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0"/>
      <c r="P365" s="790"/>
      <c r="Q365" s="790"/>
      <c r="R365" s="790"/>
      <c r="S365" s="790"/>
      <c r="T365" s="790"/>
      <c r="U365" s="790"/>
      <c r="V365" s="790"/>
      <c r="W365" s="790"/>
      <c r="X365" s="790"/>
      <c r="Y365" s="790"/>
      <c r="Z365" s="790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3">
        <v>4607091387193</v>
      </c>
      <c r="E366" s="784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3"/>
      <c r="R366" s="793"/>
      <c r="S366" s="793"/>
      <c r="T366" s="794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3">
        <v>4607091387230</v>
      </c>
      <c r="E367" s="784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3"/>
      <c r="R367" s="793"/>
      <c r="S367" s="793"/>
      <c r="T367" s="794"/>
      <c r="U367" s="34"/>
      <c r="V367" s="34"/>
      <c r="W367" s="35" t="s">
        <v>69</v>
      </c>
      <c r="X367" s="777">
        <v>100</v>
      </c>
      <c r="Y367" s="778">
        <f>IFERROR(IF(X367="",0,CEILING((X367/$H367),1)*$H367),"")</f>
        <v>100.80000000000001</v>
      </c>
      <c r="Z367" s="36">
        <f>IFERROR(IF(Y367=0,"",ROUNDUP(Y367/H367,0)*0.00753),"")</f>
        <v>0.18071999999999999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106.19047619047619</v>
      </c>
      <c r="BN367" s="64">
        <f>IFERROR(Y367*I367/H367,"0")</f>
        <v>107.04</v>
      </c>
      <c r="BO367" s="64">
        <f>IFERROR(1/J367*(X367/H367),"0")</f>
        <v>0.15262515262515264</v>
      </c>
      <c r="BP367" s="64">
        <f>IFERROR(1/J367*(Y367/H367),"0")</f>
        <v>0.15384615384615385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3">
        <v>4607091387292</v>
      </c>
      <c r="E368" s="784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3">
        <v>4607091387285</v>
      </c>
      <c r="E369" s="784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8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14</v>
      </c>
      <c r="Y369" s="778">
        <f>IFERROR(IF(X369="",0,CEILING((X369/$H369),1)*$H369),"")</f>
        <v>14.700000000000001</v>
      </c>
      <c r="Z369" s="36">
        <f>IFERROR(IF(Y369=0,"",ROUNDUP(Y369/H369,0)*0.00502),"")</f>
        <v>3.5140000000000005E-2</v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14.866666666666665</v>
      </c>
      <c r="BN369" s="64">
        <f>IFERROR(Y369*I369/H369,"0")</f>
        <v>15.61</v>
      </c>
      <c r="BO369" s="64">
        <f>IFERROR(1/J369*(X369/H369),"0")</f>
        <v>2.8490028490028491E-2</v>
      </c>
      <c r="BP369" s="64">
        <f>IFERROR(1/J369*(Y369/H369),"0")</f>
        <v>2.9914529914529919E-2</v>
      </c>
    </row>
    <row r="370" spans="1:68" x14ac:dyDescent="0.2">
      <c r="A370" s="789"/>
      <c r="B370" s="790"/>
      <c r="C370" s="790"/>
      <c r="D370" s="790"/>
      <c r="E370" s="790"/>
      <c r="F370" s="790"/>
      <c r="G370" s="790"/>
      <c r="H370" s="790"/>
      <c r="I370" s="790"/>
      <c r="J370" s="790"/>
      <c r="K370" s="790"/>
      <c r="L370" s="790"/>
      <c r="M370" s="790"/>
      <c r="N370" s="790"/>
      <c r="O370" s="791"/>
      <c r="P370" s="785" t="s">
        <v>71</v>
      </c>
      <c r="Q370" s="786"/>
      <c r="R370" s="786"/>
      <c r="S370" s="786"/>
      <c r="T370" s="786"/>
      <c r="U370" s="786"/>
      <c r="V370" s="787"/>
      <c r="W370" s="37" t="s">
        <v>72</v>
      </c>
      <c r="X370" s="779">
        <f>IFERROR(X366/H366,"0")+IFERROR(X367/H367,"0")+IFERROR(X368/H368,"0")+IFERROR(X369/H369,"0")</f>
        <v>30.476190476190474</v>
      </c>
      <c r="Y370" s="779">
        <f>IFERROR(Y366/H366,"0")+IFERROR(Y367/H367,"0")+IFERROR(Y368/H368,"0")+IFERROR(Y369/H369,"0")</f>
        <v>31</v>
      </c>
      <c r="Z370" s="779">
        <f>IFERROR(IF(Z366="",0,Z366),"0")+IFERROR(IF(Z367="",0,Z367),"0")+IFERROR(IF(Z368="",0,Z368),"0")+IFERROR(IF(Z369="",0,Z369),"0")</f>
        <v>0.21586</v>
      </c>
      <c r="AA370" s="780"/>
      <c r="AB370" s="780"/>
      <c r="AC370" s="780"/>
    </row>
    <row r="371" spans="1:68" x14ac:dyDescent="0.2">
      <c r="A371" s="790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85" t="s">
        <v>71</v>
      </c>
      <c r="Q371" s="786"/>
      <c r="R371" s="786"/>
      <c r="S371" s="786"/>
      <c r="T371" s="786"/>
      <c r="U371" s="786"/>
      <c r="V371" s="787"/>
      <c r="W371" s="37" t="s">
        <v>69</v>
      </c>
      <c r="X371" s="779">
        <f>IFERROR(SUM(X366:X369),"0")</f>
        <v>114</v>
      </c>
      <c r="Y371" s="779">
        <f>IFERROR(SUM(Y366:Y369),"0")</f>
        <v>115.50000000000001</v>
      </c>
      <c r="Z371" s="37"/>
      <c r="AA371" s="780"/>
      <c r="AB371" s="780"/>
      <c r="AC371" s="780"/>
    </row>
    <row r="372" spans="1:68" ht="14.25" hidden="1" customHeight="1" x14ac:dyDescent="0.25">
      <c r="A372" s="800" t="s">
        <v>73</v>
      </c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0"/>
      <c r="P372" s="790"/>
      <c r="Q372" s="790"/>
      <c r="R372" s="790"/>
      <c r="S372" s="790"/>
      <c r="T372" s="790"/>
      <c r="U372" s="790"/>
      <c r="V372" s="790"/>
      <c r="W372" s="790"/>
      <c r="X372" s="790"/>
      <c r="Y372" s="790"/>
      <c r="Z372" s="790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3">
        <v>4607091387766</v>
      </c>
      <c r="E373" s="784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3"/>
      <c r="R373" s="793"/>
      <c r="S373" s="793"/>
      <c r="T373" s="794"/>
      <c r="U373" s="34"/>
      <c r="V373" s="34"/>
      <c r="W373" s="35" t="s">
        <v>69</v>
      </c>
      <c r="X373" s="777">
        <v>200</v>
      </c>
      <c r="Y373" s="778">
        <f t="shared" ref="Y373:Y378" si="77">IFERROR(IF(X373="",0,CEILING((X373/$H373),1)*$H373),"")</f>
        <v>202.79999999999998</v>
      </c>
      <c r="Z373" s="36">
        <f>IFERROR(IF(Y373=0,"",ROUNDUP(Y373/H373,0)*0.02175),"")</f>
        <v>0.5655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214.30769230769232</v>
      </c>
      <c r="BN373" s="64">
        <f t="shared" ref="BN373:BN378" si="79">IFERROR(Y373*I373/H373,"0")</f>
        <v>217.30800000000002</v>
      </c>
      <c r="BO373" s="64">
        <f t="shared" ref="BO373:BO378" si="80">IFERROR(1/J373*(X373/H373),"0")</f>
        <v>0.45787545787545786</v>
      </c>
      <c r="BP373" s="64">
        <f t="shared" ref="BP373:BP378" si="81">IFERROR(1/J373*(Y373/H373),"0")</f>
        <v>0.46428571428571425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3">
        <v>4607091387957</v>
      </c>
      <c r="E374" s="784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3"/>
      <c r="R374" s="793"/>
      <c r="S374" s="793"/>
      <c r="T374" s="794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3">
        <v>4607091387964</v>
      </c>
      <c r="E375" s="784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3">
        <v>4680115884588</v>
      </c>
      <c r="E376" s="784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1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30</v>
      </c>
      <c r="Y376" s="778">
        <f t="shared" si="77"/>
        <v>30</v>
      </c>
      <c r="Z376" s="36">
        <f>IFERROR(IF(Y376=0,"",ROUNDUP(Y376/H376,0)*0.00753),"")</f>
        <v>7.5300000000000006E-2</v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32.660000000000004</v>
      </c>
      <c r="BN376" s="64">
        <f t="shared" si="79"/>
        <v>32.660000000000004</v>
      </c>
      <c r="BO376" s="64">
        <f t="shared" si="80"/>
        <v>6.4102564102564097E-2</v>
      </c>
      <c r="BP376" s="64">
        <f t="shared" si="81"/>
        <v>6.4102564102564097E-2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3">
        <v>4607091387537</v>
      </c>
      <c r="E377" s="784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3">
        <v>4607091387513</v>
      </c>
      <c r="E378" s="784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11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789"/>
      <c r="B379" s="790"/>
      <c r="C379" s="790"/>
      <c r="D379" s="790"/>
      <c r="E379" s="790"/>
      <c r="F379" s="790"/>
      <c r="G379" s="790"/>
      <c r="H379" s="790"/>
      <c r="I379" s="790"/>
      <c r="J379" s="790"/>
      <c r="K379" s="790"/>
      <c r="L379" s="790"/>
      <c r="M379" s="790"/>
      <c r="N379" s="790"/>
      <c r="O379" s="791"/>
      <c r="P379" s="785" t="s">
        <v>71</v>
      </c>
      <c r="Q379" s="786"/>
      <c r="R379" s="786"/>
      <c r="S379" s="786"/>
      <c r="T379" s="786"/>
      <c r="U379" s="786"/>
      <c r="V379" s="787"/>
      <c r="W379" s="37" t="s">
        <v>72</v>
      </c>
      <c r="X379" s="779">
        <f>IFERROR(X373/H373,"0")+IFERROR(X374/H374,"0")+IFERROR(X375/H375,"0")+IFERROR(X376/H376,"0")+IFERROR(X377/H377,"0")+IFERROR(X378/H378,"0")</f>
        <v>35.641025641025642</v>
      </c>
      <c r="Y379" s="779">
        <f>IFERROR(Y373/H373,"0")+IFERROR(Y374/H374,"0")+IFERROR(Y375/H375,"0")+IFERROR(Y376/H376,"0")+IFERROR(Y377/H377,"0")+IFERROR(Y378/H378,"0")</f>
        <v>36</v>
      </c>
      <c r="Z379" s="779">
        <f>IFERROR(IF(Z373="",0,Z373),"0")+IFERROR(IF(Z374="",0,Z374),"0")+IFERROR(IF(Z375="",0,Z375),"0")+IFERROR(IF(Z376="",0,Z376),"0")+IFERROR(IF(Z377="",0,Z377),"0")+IFERROR(IF(Z378="",0,Z378),"0")</f>
        <v>0.64080000000000004</v>
      </c>
      <c r="AA379" s="780"/>
      <c r="AB379" s="780"/>
      <c r="AC379" s="780"/>
    </row>
    <row r="380" spans="1:68" x14ac:dyDescent="0.2">
      <c r="A380" s="790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85" t="s">
        <v>71</v>
      </c>
      <c r="Q380" s="786"/>
      <c r="R380" s="786"/>
      <c r="S380" s="786"/>
      <c r="T380" s="786"/>
      <c r="U380" s="786"/>
      <c r="V380" s="787"/>
      <c r="W380" s="37" t="s">
        <v>69</v>
      </c>
      <c r="X380" s="779">
        <f>IFERROR(SUM(X373:X378),"0")</f>
        <v>230</v>
      </c>
      <c r="Y380" s="779">
        <f>IFERROR(SUM(Y373:Y378),"0")</f>
        <v>232.79999999999998</v>
      </c>
      <c r="Z380" s="37"/>
      <c r="AA380" s="780"/>
      <c r="AB380" s="780"/>
      <c r="AC380" s="780"/>
    </row>
    <row r="381" spans="1:68" ht="14.25" hidden="1" customHeight="1" x14ac:dyDescent="0.25">
      <c r="A381" s="800" t="s">
        <v>218</v>
      </c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0"/>
      <c r="P381" s="790"/>
      <c r="Q381" s="790"/>
      <c r="R381" s="790"/>
      <c r="S381" s="790"/>
      <c r="T381" s="790"/>
      <c r="U381" s="790"/>
      <c r="V381" s="790"/>
      <c r="W381" s="790"/>
      <c r="X381" s="790"/>
      <c r="Y381" s="790"/>
      <c r="Z381" s="790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3">
        <v>4607091380880</v>
      </c>
      <c r="E382" s="784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5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93"/>
      <c r="R382" s="793"/>
      <c r="S382" s="793"/>
      <c r="T382" s="794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3">
        <v>4607091384482</v>
      </c>
      <c r="E383" s="784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8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3"/>
      <c r="R383" s="793"/>
      <c r="S383" s="793"/>
      <c r="T383" s="794"/>
      <c r="U383" s="34"/>
      <c r="V383" s="34"/>
      <c r="W383" s="35" t="s">
        <v>69</v>
      </c>
      <c r="X383" s="777">
        <v>40</v>
      </c>
      <c r="Y383" s="7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3">
        <v>4607091380897</v>
      </c>
      <c r="E384" s="784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12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89"/>
      <c r="B385" s="790"/>
      <c r="C385" s="790"/>
      <c r="D385" s="790"/>
      <c r="E385" s="790"/>
      <c r="F385" s="790"/>
      <c r="G385" s="790"/>
      <c r="H385" s="790"/>
      <c r="I385" s="790"/>
      <c r="J385" s="790"/>
      <c r="K385" s="790"/>
      <c r="L385" s="790"/>
      <c r="M385" s="790"/>
      <c r="N385" s="790"/>
      <c r="O385" s="791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79">
        <f>IFERROR(X382/H382,"0")+IFERROR(X383/H383,"0")+IFERROR(X384/H384,"0")</f>
        <v>5.1282051282051286</v>
      </c>
      <c r="Y385" s="779">
        <f>IFERROR(Y382/H382,"0")+IFERROR(Y383/H383,"0")+IFERROR(Y384/H384,"0")</f>
        <v>6</v>
      </c>
      <c r="Z385" s="779">
        <f>IFERROR(IF(Z382="",0,Z382),"0")+IFERROR(IF(Z383="",0,Z383),"0")+IFERROR(IF(Z384="",0,Z384),"0")</f>
        <v>0.1305</v>
      </c>
      <c r="AA385" s="780"/>
      <c r="AB385" s="780"/>
      <c r="AC385" s="780"/>
    </row>
    <row r="386" spans="1:68" x14ac:dyDescent="0.2">
      <c r="A386" s="790"/>
      <c r="B386" s="790"/>
      <c r="C386" s="790"/>
      <c r="D386" s="790"/>
      <c r="E386" s="790"/>
      <c r="F386" s="790"/>
      <c r="G386" s="790"/>
      <c r="H386" s="790"/>
      <c r="I386" s="790"/>
      <c r="J386" s="790"/>
      <c r="K386" s="790"/>
      <c r="L386" s="790"/>
      <c r="M386" s="790"/>
      <c r="N386" s="790"/>
      <c r="O386" s="791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79">
        <f>IFERROR(SUM(X382:X384),"0")</f>
        <v>40</v>
      </c>
      <c r="Y386" s="779">
        <f>IFERROR(SUM(Y382:Y384),"0")</f>
        <v>46.8</v>
      </c>
      <c r="Z386" s="37"/>
      <c r="AA386" s="780"/>
      <c r="AB386" s="780"/>
      <c r="AC386" s="780"/>
    </row>
    <row r="387" spans="1:68" ht="14.25" hidden="1" customHeight="1" x14ac:dyDescent="0.25">
      <c r="A387" s="800" t="s">
        <v>103</v>
      </c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0"/>
      <c r="P387" s="790"/>
      <c r="Q387" s="790"/>
      <c r="R387" s="790"/>
      <c r="S387" s="790"/>
      <c r="T387" s="790"/>
      <c r="U387" s="790"/>
      <c r="V387" s="790"/>
      <c r="W387" s="790"/>
      <c r="X387" s="790"/>
      <c r="Y387" s="790"/>
      <c r="Z387" s="790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3">
        <v>4607091388374</v>
      </c>
      <c r="E388" s="784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00" t="s">
        <v>644</v>
      </c>
      <c r="Q388" s="793"/>
      <c r="R388" s="793"/>
      <c r="S388" s="793"/>
      <c r="T388" s="794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3">
        <v>4607091388381</v>
      </c>
      <c r="E389" s="784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218" t="s">
        <v>648</v>
      </c>
      <c r="Q389" s="793"/>
      <c r="R389" s="793"/>
      <c r="S389" s="793"/>
      <c r="T389" s="794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3">
        <v>4607091383102</v>
      </c>
      <c r="E390" s="784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93"/>
      <c r="R390" s="793"/>
      <c r="S390" s="793"/>
      <c r="T390" s="794"/>
      <c r="U390" s="34"/>
      <c r="V390" s="34"/>
      <c r="W390" s="35" t="s">
        <v>69</v>
      </c>
      <c r="X390" s="777">
        <v>3</v>
      </c>
      <c r="Y390" s="778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3.5000000000000004</v>
      </c>
      <c r="BN390" s="64">
        <f>IFERROR(Y390*I390/H390,"0")</f>
        <v>5.95</v>
      </c>
      <c r="BO390" s="64">
        <f>IFERROR(1/J390*(X390/H390),"0")</f>
        <v>7.5414781297134239E-3</v>
      </c>
      <c r="BP390" s="64">
        <f>IFERROR(1/J390*(Y390/H390),"0")</f>
        <v>1.282051282051282E-2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3">
        <v>4607091388404</v>
      </c>
      <c r="E391" s="784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12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3</v>
      </c>
      <c r="Y391" s="778">
        <f>IFERROR(IF(X391="",0,CEILING((X391/$H391),1)*$H391),"")</f>
        <v>5.0999999999999996</v>
      </c>
      <c r="Z391" s="36">
        <f>IFERROR(IF(Y391=0,"",ROUNDUP(Y391/H391,0)*0.00753),"")</f>
        <v>1.506E-2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3.4117647058823528</v>
      </c>
      <c r="BN391" s="64">
        <f>IFERROR(Y391*I391/H391,"0")</f>
        <v>5.8</v>
      </c>
      <c r="BO391" s="64">
        <f>IFERROR(1/J391*(X391/H391),"0")</f>
        <v>7.5414781297134239E-3</v>
      </c>
      <c r="BP391" s="64">
        <f>IFERROR(1/J391*(Y391/H391),"0")</f>
        <v>1.282051282051282E-2</v>
      </c>
    </row>
    <row r="392" spans="1:68" x14ac:dyDescent="0.2">
      <c r="A392" s="789"/>
      <c r="B392" s="790"/>
      <c r="C392" s="790"/>
      <c r="D392" s="790"/>
      <c r="E392" s="790"/>
      <c r="F392" s="790"/>
      <c r="G392" s="790"/>
      <c r="H392" s="790"/>
      <c r="I392" s="790"/>
      <c r="J392" s="790"/>
      <c r="K392" s="790"/>
      <c r="L392" s="790"/>
      <c r="M392" s="790"/>
      <c r="N392" s="790"/>
      <c r="O392" s="791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79">
        <f>IFERROR(X388/H388,"0")+IFERROR(X389/H389,"0")+IFERROR(X390/H390,"0")+IFERROR(X391/H391,"0")</f>
        <v>2.3529411764705883</v>
      </c>
      <c r="Y392" s="779">
        <f>IFERROR(Y388/H388,"0")+IFERROR(Y389/H389,"0")+IFERROR(Y390/H390,"0")+IFERROR(Y391/H391,"0")</f>
        <v>4</v>
      </c>
      <c r="Z392" s="779">
        <f>IFERROR(IF(Z388="",0,Z388),"0")+IFERROR(IF(Z389="",0,Z389),"0")+IFERROR(IF(Z390="",0,Z390),"0")+IFERROR(IF(Z391="",0,Z391),"0")</f>
        <v>3.0120000000000001E-2</v>
      </c>
      <c r="AA392" s="780"/>
      <c r="AB392" s="780"/>
      <c r="AC392" s="780"/>
    </row>
    <row r="393" spans="1:68" x14ac:dyDescent="0.2">
      <c r="A393" s="790"/>
      <c r="B393" s="790"/>
      <c r="C393" s="790"/>
      <c r="D393" s="790"/>
      <c r="E393" s="790"/>
      <c r="F393" s="790"/>
      <c r="G393" s="790"/>
      <c r="H393" s="790"/>
      <c r="I393" s="790"/>
      <c r="J393" s="790"/>
      <c r="K393" s="790"/>
      <c r="L393" s="790"/>
      <c r="M393" s="790"/>
      <c r="N393" s="790"/>
      <c r="O393" s="791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79">
        <f>IFERROR(SUM(X388:X391),"0")</f>
        <v>6</v>
      </c>
      <c r="Y393" s="779">
        <f>IFERROR(SUM(Y388:Y391),"0")</f>
        <v>10.199999999999999</v>
      </c>
      <c r="Z393" s="37"/>
      <c r="AA393" s="780"/>
      <c r="AB393" s="780"/>
      <c r="AC393" s="780"/>
    </row>
    <row r="394" spans="1:68" ht="14.25" hidden="1" customHeight="1" x14ac:dyDescent="0.25">
      <c r="A394" s="800" t="s">
        <v>654</v>
      </c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0"/>
      <c r="P394" s="790"/>
      <c r="Q394" s="790"/>
      <c r="R394" s="790"/>
      <c r="S394" s="790"/>
      <c r="T394" s="790"/>
      <c r="U394" s="790"/>
      <c r="V394" s="790"/>
      <c r="W394" s="790"/>
      <c r="X394" s="790"/>
      <c r="Y394" s="790"/>
      <c r="Z394" s="790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3">
        <v>4680115881808</v>
      </c>
      <c r="E395" s="784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93"/>
      <c r="R395" s="793"/>
      <c r="S395" s="793"/>
      <c r="T395" s="794"/>
      <c r="U395" s="34"/>
      <c r="V395" s="34"/>
      <c r="W395" s="35" t="s">
        <v>69</v>
      </c>
      <c r="X395" s="777">
        <v>6</v>
      </c>
      <c r="Y395" s="778">
        <f>IFERROR(IF(X395="",0,CEILING((X395/$H395),1)*$H395),"")</f>
        <v>6</v>
      </c>
      <c r="Z395" s="36">
        <f>IFERROR(IF(Y395=0,"",ROUNDUP(Y395/H395,0)*0.00474),"")</f>
        <v>1.422E-2</v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6.7200000000000006</v>
      </c>
      <c r="BN395" s="64">
        <f>IFERROR(Y395*I395/H395,"0")</f>
        <v>6.7200000000000006</v>
      </c>
      <c r="BO395" s="64">
        <f>IFERROR(1/J395*(X395/H395),"0")</f>
        <v>1.2605042016806723E-2</v>
      </c>
      <c r="BP395" s="64">
        <f>IFERROR(1/J395*(Y395/H395),"0")</f>
        <v>1.2605042016806723E-2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3">
        <v>4680115881822</v>
      </c>
      <c r="E396" s="784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9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93"/>
      <c r="R396" s="793"/>
      <c r="S396" s="793"/>
      <c r="T396" s="794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3">
        <v>4680115880016</v>
      </c>
      <c r="E397" s="784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10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93"/>
      <c r="R397" s="793"/>
      <c r="S397" s="793"/>
      <c r="T397" s="794"/>
      <c r="U397" s="34"/>
      <c r="V397" s="34"/>
      <c r="W397" s="35" t="s">
        <v>69</v>
      </c>
      <c r="X397" s="777">
        <v>2</v>
      </c>
      <c r="Y397" s="778">
        <f>IFERROR(IF(X397="",0,CEILING((X397/$H397),1)*$H397),"")</f>
        <v>2</v>
      </c>
      <c r="Z397" s="36">
        <f>IFERROR(IF(Y397=0,"",ROUNDUP(Y397/H397,0)*0.00474),"")</f>
        <v>4.7400000000000003E-3</v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2.2400000000000002</v>
      </c>
      <c r="BN397" s="64">
        <f>IFERROR(Y397*I397/H397,"0")</f>
        <v>2.2400000000000002</v>
      </c>
      <c r="BO397" s="64">
        <f>IFERROR(1/J397*(X397/H397),"0")</f>
        <v>4.2016806722689074E-3</v>
      </c>
      <c r="BP397" s="64">
        <f>IFERROR(1/J397*(Y397/H397),"0")</f>
        <v>4.2016806722689074E-3</v>
      </c>
    </row>
    <row r="398" spans="1:68" x14ac:dyDescent="0.2">
      <c r="A398" s="789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85" t="s">
        <v>71</v>
      </c>
      <c r="Q398" s="786"/>
      <c r="R398" s="786"/>
      <c r="S398" s="786"/>
      <c r="T398" s="786"/>
      <c r="U398" s="786"/>
      <c r="V398" s="787"/>
      <c r="W398" s="37" t="s">
        <v>72</v>
      </c>
      <c r="X398" s="779">
        <f>IFERROR(X395/H395,"0")+IFERROR(X396/H396,"0")+IFERROR(X397/H397,"0")</f>
        <v>4</v>
      </c>
      <c r="Y398" s="779">
        <f>IFERROR(Y395/H395,"0")+IFERROR(Y396/H396,"0")+IFERROR(Y397/H397,"0")</f>
        <v>4</v>
      </c>
      <c r="Z398" s="779">
        <f>IFERROR(IF(Z395="",0,Z395),"0")+IFERROR(IF(Z396="",0,Z396),"0")+IFERROR(IF(Z397="",0,Z397),"0")</f>
        <v>1.8960000000000001E-2</v>
      </c>
      <c r="AA398" s="780"/>
      <c r="AB398" s="780"/>
      <c r="AC398" s="780"/>
    </row>
    <row r="399" spans="1:68" x14ac:dyDescent="0.2">
      <c r="A399" s="790"/>
      <c r="B399" s="790"/>
      <c r="C399" s="790"/>
      <c r="D399" s="790"/>
      <c r="E399" s="790"/>
      <c r="F399" s="790"/>
      <c r="G399" s="790"/>
      <c r="H399" s="790"/>
      <c r="I399" s="790"/>
      <c r="J399" s="790"/>
      <c r="K399" s="790"/>
      <c r="L399" s="790"/>
      <c r="M399" s="790"/>
      <c r="N399" s="790"/>
      <c r="O399" s="791"/>
      <c r="P399" s="785" t="s">
        <v>71</v>
      </c>
      <c r="Q399" s="786"/>
      <c r="R399" s="786"/>
      <c r="S399" s="786"/>
      <c r="T399" s="786"/>
      <c r="U399" s="786"/>
      <c r="V399" s="787"/>
      <c r="W399" s="37" t="s">
        <v>69</v>
      </c>
      <c r="X399" s="779">
        <f>IFERROR(SUM(X395:X397),"0")</f>
        <v>8</v>
      </c>
      <c r="Y399" s="779">
        <f>IFERROR(SUM(Y395:Y397),"0")</f>
        <v>8</v>
      </c>
      <c r="Z399" s="37"/>
      <c r="AA399" s="780"/>
      <c r="AB399" s="780"/>
      <c r="AC399" s="780"/>
    </row>
    <row r="400" spans="1:68" ht="16.5" hidden="1" customHeight="1" x14ac:dyDescent="0.25">
      <c r="A400" s="821" t="s">
        <v>664</v>
      </c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0"/>
      <c r="P400" s="790"/>
      <c r="Q400" s="790"/>
      <c r="R400" s="790"/>
      <c r="S400" s="790"/>
      <c r="T400" s="790"/>
      <c r="U400" s="790"/>
      <c r="V400" s="790"/>
      <c r="W400" s="790"/>
      <c r="X400" s="790"/>
      <c r="Y400" s="790"/>
      <c r="Z400" s="790"/>
      <c r="AA400" s="772"/>
      <c r="AB400" s="772"/>
      <c r="AC400" s="772"/>
    </row>
    <row r="401" spans="1:68" ht="14.25" hidden="1" customHeight="1" x14ac:dyDescent="0.25">
      <c r="A401" s="800" t="s">
        <v>64</v>
      </c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0"/>
      <c r="P401" s="790"/>
      <c r="Q401" s="790"/>
      <c r="R401" s="790"/>
      <c r="S401" s="790"/>
      <c r="T401" s="790"/>
      <c r="U401" s="790"/>
      <c r="V401" s="790"/>
      <c r="W401" s="790"/>
      <c r="X401" s="790"/>
      <c r="Y401" s="790"/>
      <c r="Z401" s="790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3">
        <v>4607091383836</v>
      </c>
      <c r="E402" s="784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12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93"/>
      <c r="R402" s="793"/>
      <c r="S402" s="793"/>
      <c r="T402" s="794"/>
      <c r="U402" s="34"/>
      <c r="V402" s="34"/>
      <c r="W402" s="35" t="s">
        <v>69</v>
      </c>
      <c r="X402" s="777">
        <v>5</v>
      </c>
      <c r="Y402" s="778">
        <f>IFERROR(IF(X402="",0,CEILING((X402/$H402),1)*$H402),"")</f>
        <v>5.4</v>
      </c>
      <c r="Z402" s="36">
        <f>IFERROR(IF(Y402=0,"",ROUNDUP(Y402/H402,0)*0.00753),"")</f>
        <v>2.2589999999999999E-2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5.6888888888888891</v>
      </c>
      <c r="BN402" s="64">
        <f>IFERROR(Y402*I402/H402,"0")</f>
        <v>6.1440000000000001</v>
      </c>
      <c r="BO402" s="64">
        <f>IFERROR(1/J402*(X402/H402),"0")</f>
        <v>1.7806267806267807E-2</v>
      </c>
      <c r="BP402" s="64">
        <f>IFERROR(1/J402*(Y402/H402),"0")</f>
        <v>1.9230769230769232E-2</v>
      </c>
    </row>
    <row r="403" spans="1:68" x14ac:dyDescent="0.2">
      <c r="A403" s="789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85" t="s">
        <v>71</v>
      </c>
      <c r="Q403" s="786"/>
      <c r="R403" s="786"/>
      <c r="S403" s="786"/>
      <c r="T403" s="786"/>
      <c r="U403" s="786"/>
      <c r="V403" s="787"/>
      <c r="W403" s="37" t="s">
        <v>72</v>
      </c>
      <c r="X403" s="779">
        <f>IFERROR(X402/H402,"0")</f>
        <v>2.7777777777777777</v>
      </c>
      <c r="Y403" s="779">
        <f>IFERROR(Y402/H402,"0")</f>
        <v>3</v>
      </c>
      <c r="Z403" s="779">
        <f>IFERROR(IF(Z402="",0,Z402),"0")</f>
        <v>2.2589999999999999E-2</v>
      </c>
      <c r="AA403" s="780"/>
      <c r="AB403" s="780"/>
      <c r="AC403" s="780"/>
    </row>
    <row r="404" spans="1:68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85" t="s">
        <v>71</v>
      </c>
      <c r="Q404" s="786"/>
      <c r="R404" s="786"/>
      <c r="S404" s="786"/>
      <c r="T404" s="786"/>
      <c r="U404" s="786"/>
      <c r="V404" s="787"/>
      <c r="W404" s="37" t="s">
        <v>69</v>
      </c>
      <c r="X404" s="779">
        <f>IFERROR(SUM(X402:X402),"0")</f>
        <v>5</v>
      </c>
      <c r="Y404" s="779">
        <f>IFERROR(SUM(Y402:Y402),"0")</f>
        <v>5.4</v>
      </c>
      <c r="Z404" s="37"/>
      <c r="AA404" s="780"/>
      <c r="AB404" s="780"/>
      <c r="AC404" s="780"/>
    </row>
    <row r="405" spans="1:68" ht="14.25" hidden="1" customHeight="1" x14ac:dyDescent="0.25">
      <c r="A405" s="800" t="s">
        <v>73</v>
      </c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0"/>
      <c r="P405" s="790"/>
      <c r="Q405" s="790"/>
      <c r="R405" s="790"/>
      <c r="S405" s="790"/>
      <c r="T405" s="790"/>
      <c r="U405" s="790"/>
      <c r="V405" s="790"/>
      <c r="W405" s="790"/>
      <c r="X405" s="790"/>
      <c r="Y405" s="790"/>
      <c r="Z405" s="790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3">
        <v>4607091387919</v>
      </c>
      <c r="E406" s="784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10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93"/>
      <c r="R406" s="793"/>
      <c r="S406" s="793"/>
      <c r="T406" s="794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3">
        <v>4680115883604</v>
      </c>
      <c r="E407" s="784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11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93"/>
      <c r="R407" s="793"/>
      <c r="S407" s="793"/>
      <c r="T407" s="794"/>
      <c r="U407" s="34"/>
      <c r="V407" s="34"/>
      <c r="W407" s="35" t="s">
        <v>69</v>
      </c>
      <c r="X407" s="777">
        <v>42</v>
      </c>
      <c r="Y407" s="778">
        <f>IFERROR(IF(X407="",0,CEILING((X407/$H407),1)*$H407),"")</f>
        <v>42</v>
      </c>
      <c r="Z407" s="36">
        <f>IFERROR(IF(Y407=0,"",ROUNDUP(Y407/H407,0)*0.00753),"")</f>
        <v>0.15060000000000001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47.44</v>
      </c>
      <c r="BN407" s="64">
        <f>IFERROR(Y407*I407/H407,"0")</f>
        <v>47.44</v>
      </c>
      <c r="BO407" s="64">
        <f>IFERROR(1/J407*(X407/H407),"0")</f>
        <v>0.12820512820512819</v>
      </c>
      <c r="BP407" s="64">
        <f>IFERROR(1/J407*(Y407/H407),"0")</f>
        <v>0.12820512820512819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3">
        <v>4680115883567</v>
      </c>
      <c r="E408" s="784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93"/>
      <c r="R408" s="793"/>
      <c r="S408" s="793"/>
      <c r="T408" s="794"/>
      <c r="U408" s="34"/>
      <c r="V408" s="34"/>
      <c r="W408" s="35" t="s">
        <v>69</v>
      </c>
      <c r="X408" s="777">
        <v>18</v>
      </c>
      <c r="Y408" s="778">
        <f>IFERROR(IF(X408="",0,CEILING((X408/$H408),1)*$H408),"")</f>
        <v>18.900000000000002</v>
      </c>
      <c r="Z408" s="36">
        <f>IFERROR(IF(Y408=0,"",ROUNDUP(Y408/H408,0)*0.00753),"")</f>
        <v>6.7769999999999997E-2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20.228571428571428</v>
      </c>
      <c r="BN408" s="64">
        <f>IFERROR(Y408*I408/H408,"0")</f>
        <v>21.24</v>
      </c>
      <c r="BO408" s="64">
        <f>IFERROR(1/J408*(X408/H408),"0")</f>
        <v>5.4945054945054944E-2</v>
      </c>
      <c r="BP408" s="64">
        <f>IFERROR(1/J408*(Y408/H408),"0")</f>
        <v>5.7692307692307689E-2</v>
      </c>
    </row>
    <row r="409" spans="1:68" x14ac:dyDescent="0.2">
      <c r="A409" s="789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85" t="s">
        <v>71</v>
      </c>
      <c r="Q409" s="786"/>
      <c r="R409" s="786"/>
      <c r="S409" s="786"/>
      <c r="T409" s="786"/>
      <c r="U409" s="786"/>
      <c r="V409" s="787"/>
      <c r="W409" s="37" t="s">
        <v>72</v>
      </c>
      <c r="X409" s="779">
        <f>IFERROR(X406/H406,"0")+IFERROR(X407/H407,"0")+IFERROR(X408/H408,"0")</f>
        <v>28.571428571428569</v>
      </c>
      <c r="Y409" s="779">
        <f>IFERROR(Y406/H406,"0")+IFERROR(Y407/H407,"0")+IFERROR(Y408/H408,"0")</f>
        <v>29</v>
      </c>
      <c r="Z409" s="779">
        <f>IFERROR(IF(Z406="",0,Z406),"0")+IFERROR(IF(Z407="",0,Z407),"0")+IFERROR(IF(Z408="",0,Z408),"0")</f>
        <v>0.21837000000000001</v>
      </c>
      <c r="AA409" s="780"/>
      <c r="AB409" s="780"/>
      <c r="AC409" s="780"/>
    </row>
    <row r="410" spans="1:68" x14ac:dyDescent="0.2">
      <c r="A410" s="790"/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  <c r="M410" s="790"/>
      <c r="N410" s="790"/>
      <c r="O410" s="791"/>
      <c r="P410" s="785" t="s">
        <v>71</v>
      </c>
      <c r="Q410" s="786"/>
      <c r="R410" s="786"/>
      <c r="S410" s="786"/>
      <c r="T410" s="786"/>
      <c r="U410" s="786"/>
      <c r="V410" s="787"/>
      <c r="W410" s="37" t="s">
        <v>69</v>
      </c>
      <c r="X410" s="779">
        <f>IFERROR(SUM(X406:X408),"0")</f>
        <v>60</v>
      </c>
      <c r="Y410" s="779">
        <f>IFERROR(SUM(Y406:Y408),"0")</f>
        <v>60.900000000000006</v>
      </c>
      <c r="Z410" s="37"/>
      <c r="AA410" s="780"/>
      <c r="AB410" s="780"/>
      <c r="AC410" s="780"/>
    </row>
    <row r="411" spans="1:68" ht="27.75" hidden="1" customHeight="1" x14ac:dyDescent="0.2">
      <c r="A411" s="810" t="s">
        <v>677</v>
      </c>
      <c r="B411" s="811"/>
      <c r="C411" s="811"/>
      <c r="D411" s="811"/>
      <c r="E411" s="811"/>
      <c r="F411" s="811"/>
      <c r="G411" s="811"/>
      <c r="H411" s="811"/>
      <c r="I411" s="811"/>
      <c r="J411" s="811"/>
      <c r="K411" s="811"/>
      <c r="L411" s="811"/>
      <c r="M411" s="811"/>
      <c r="N411" s="811"/>
      <c r="O411" s="811"/>
      <c r="P411" s="811"/>
      <c r="Q411" s="811"/>
      <c r="R411" s="811"/>
      <c r="S411" s="811"/>
      <c r="T411" s="811"/>
      <c r="U411" s="811"/>
      <c r="V411" s="811"/>
      <c r="W411" s="811"/>
      <c r="X411" s="811"/>
      <c r="Y411" s="811"/>
      <c r="Z411" s="811"/>
      <c r="AA411" s="48"/>
      <c r="AB411" s="48"/>
      <c r="AC411" s="48"/>
    </row>
    <row r="412" spans="1:68" ht="16.5" hidden="1" customHeight="1" x14ac:dyDescent="0.25">
      <c r="A412" s="821" t="s">
        <v>678</v>
      </c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0"/>
      <c r="P412" s="790"/>
      <c r="Q412" s="790"/>
      <c r="R412" s="790"/>
      <c r="S412" s="790"/>
      <c r="T412" s="790"/>
      <c r="U412" s="790"/>
      <c r="V412" s="790"/>
      <c r="W412" s="790"/>
      <c r="X412" s="790"/>
      <c r="Y412" s="790"/>
      <c r="Z412" s="790"/>
      <c r="AA412" s="772"/>
      <c r="AB412" s="772"/>
      <c r="AC412" s="772"/>
    </row>
    <row r="413" spans="1:68" ht="14.25" hidden="1" customHeight="1" x14ac:dyDescent="0.25">
      <c r="A413" s="800" t="s">
        <v>114</v>
      </c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0"/>
      <c r="P413" s="790"/>
      <c r="Q413" s="790"/>
      <c r="R413" s="790"/>
      <c r="S413" s="790"/>
      <c r="T413" s="790"/>
      <c r="U413" s="790"/>
      <c r="V413" s="790"/>
      <c r="W413" s="790"/>
      <c r="X413" s="790"/>
      <c r="Y413" s="790"/>
      <c r="Z413" s="790"/>
      <c r="AA413" s="773"/>
      <c r="AB413" s="773"/>
      <c r="AC413" s="773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3">
        <v>4680115884847</v>
      </c>
      <c r="E414" s="784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11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93"/>
      <c r="R414" s="793"/>
      <c r="S414" s="793"/>
      <c r="T414" s="794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3">
        <v>4680115884847</v>
      </c>
      <c r="E415" s="784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90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93"/>
      <c r="R415" s="793"/>
      <c r="S415" s="793"/>
      <c r="T415" s="794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3">
        <v>4680115884854</v>
      </c>
      <c r="E416" s="784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11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93"/>
      <c r="R416" s="793"/>
      <c r="S416" s="793"/>
      <c r="T416" s="794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3">
        <v>4680115884854</v>
      </c>
      <c r="E417" s="784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3">
        <v>4607091383997</v>
      </c>
      <c r="E418" s="784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3">
        <v>4680115884830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10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220</v>
      </c>
      <c r="Y419" s="778">
        <f t="shared" si="82"/>
        <v>225</v>
      </c>
      <c r="Z419" s="36">
        <f>IFERROR(IF(Y419=0,"",ROUNDUP(Y419/H419,0)*0.02175),"")</f>
        <v>0.32624999999999998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227.04</v>
      </c>
      <c r="BN419" s="64">
        <f t="shared" si="84"/>
        <v>232.2</v>
      </c>
      <c r="BO419" s="64">
        <f t="shared" si="85"/>
        <v>0.30555555555555552</v>
      </c>
      <c r="BP419" s="64">
        <f t="shared" si="86"/>
        <v>0.3125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3">
        <v>4680115884830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8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3">
        <v>4680115882638</v>
      </c>
      <c r="E421" s="784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8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3">
        <v>4680115884922</v>
      </c>
      <c r="E422" s="784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10</v>
      </c>
      <c r="Y422" s="778">
        <f t="shared" si="82"/>
        <v>10</v>
      </c>
      <c r="Z422" s="36">
        <f>IFERROR(IF(Y422=0,"",ROUNDUP(Y422/H422,0)*0.00902),"")</f>
        <v>1.804E-2</v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10.42</v>
      </c>
      <c r="BN422" s="64">
        <f t="shared" si="84"/>
        <v>10.42</v>
      </c>
      <c r="BO422" s="64">
        <f t="shared" si="85"/>
        <v>1.5151515151515152E-2</v>
      </c>
      <c r="BP422" s="64">
        <f t="shared" si="86"/>
        <v>1.5151515151515152E-2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3">
        <v>4680115884878</v>
      </c>
      <c r="E423" s="784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1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3">
        <v>4680115884861</v>
      </c>
      <c r="E424" s="784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10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789"/>
      <c r="B425" s="790"/>
      <c r="C425" s="790"/>
      <c r="D425" s="790"/>
      <c r="E425" s="790"/>
      <c r="F425" s="790"/>
      <c r="G425" s="790"/>
      <c r="H425" s="790"/>
      <c r="I425" s="790"/>
      <c r="J425" s="790"/>
      <c r="K425" s="790"/>
      <c r="L425" s="790"/>
      <c r="M425" s="790"/>
      <c r="N425" s="790"/>
      <c r="O425" s="791"/>
      <c r="P425" s="785" t="s">
        <v>71</v>
      </c>
      <c r="Q425" s="786"/>
      <c r="R425" s="786"/>
      <c r="S425" s="786"/>
      <c r="T425" s="786"/>
      <c r="U425" s="786"/>
      <c r="V425" s="787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16.666666666666664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17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0.34428999999999998</v>
      </c>
      <c r="AA425" s="780"/>
      <c r="AB425" s="780"/>
      <c r="AC425" s="780"/>
    </row>
    <row r="426" spans="1:68" x14ac:dyDescent="0.2">
      <c r="A426" s="790"/>
      <c r="B426" s="790"/>
      <c r="C426" s="790"/>
      <c r="D426" s="790"/>
      <c r="E426" s="790"/>
      <c r="F426" s="790"/>
      <c r="G426" s="790"/>
      <c r="H426" s="790"/>
      <c r="I426" s="790"/>
      <c r="J426" s="790"/>
      <c r="K426" s="790"/>
      <c r="L426" s="790"/>
      <c r="M426" s="790"/>
      <c r="N426" s="790"/>
      <c r="O426" s="791"/>
      <c r="P426" s="785" t="s">
        <v>71</v>
      </c>
      <c r="Q426" s="786"/>
      <c r="R426" s="786"/>
      <c r="S426" s="786"/>
      <c r="T426" s="786"/>
      <c r="U426" s="786"/>
      <c r="V426" s="787"/>
      <c r="W426" s="37" t="s">
        <v>69</v>
      </c>
      <c r="X426" s="779">
        <f>IFERROR(SUM(X414:X424),"0")</f>
        <v>230</v>
      </c>
      <c r="Y426" s="779">
        <f>IFERROR(SUM(Y414:Y424),"0")</f>
        <v>235</v>
      </c>
      <c r="Z426" s="37"/>
      <c r="AA426" s="780"/>
      <c r="AB426" s="780"/>
      <c r="AC426" s="780"/>
    </row>
    <row r="427" spans="1:68" ht="14.25" hidden="1" customHeight="1" x14ac:dyDescent="0.25">
      <c r="A427" s="800" t="s">
        <v>172</v>
      </c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0"/>
      <c r="P427" s="790"/>
      <c r="Q427" s="790"/>
      <c r="R427" s="790"/>
      <c r="S427" s="790"/>
      <c r="T427" s="790"/>
      <c r="U427" s="790"/>
      <c r="V427" s="790"/>
      <c r="W427" s="790"/>
      <c r="X427" s="790"/>
      <c r="Y427" s="790"/>
      <c r="Z427" s="790"/>
      <c r="AA427" s="773"/>
      <c r="AB427" s="773"/>
      <c r="AC427" s="773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3">
        <v>4607091383980</v>
      </c>
      <c r="E428" s="784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11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3"/>
      <c r="R428" s="793"/>
      <c r="S428" s="793"/>
      <c r="T428" s="794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3">
        <v>4607091384178</v>
      </c>
      <c r="E429" s="784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11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3"/>
      <c r="R429" s="793"/>
      <c r="S429" s="793"/>
      <c r="T429" s="794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89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85" t="s">
        <v>71</v>
      </c>
      <c r="Q430" s="786"/>
      <c r="R430" s="786"/>
      <c r="S430" s="786"/>
      <c r="T430" s="786"/>
      <c r="U430" s="786"/>
      <c r="V430" s="787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0"/>
      <c r="B431" s="790"/>
      <c r="C431" s="790"/>
      <c r="D431" s="790"/>
      <c r="E431" s="790"/>
      <c r="F431" s="790"/>
      <c r="G431" s="790"/>
      <c r="H431" s="790"/>
      <c r="I431" s="790"/>
      <c r="J431" s="790"/>
      <c r="K431" s="790"/>
      <c r="L431" s="790"/>
      <c r="M431" s="790"/>
      <c r="N431" s="790"/>
      <c r="O431" s="791"/>
      <c r="P431" s="785" t="s">
        <v>71</v>
      </c>
      <c r="Q431" s="786"/>
      <c r="R431" s="786"/>
      <c r="S431" s="786"/>
      <c r="T431" s="786"/>
      <c r="U431" s="786"/>
      <c r="V431" s="787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00" t="s">
        <v>73</v>
      </c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0"/>
      <c r="P432" s="790"/>
      <c r="Q432" s="790"/>
      <c r="R432" s="790"/>
      <c r="S432" s="790"/>
      <c r="T432" s="790"/>
      <c r="U432" s="790"/>
      <c r="V432" s="790"/>
      <c r="W432" s="790"/>
      <c r="X432" s="790"/>
      <c r="Y432" s="790"/>
      <c r="Z432" s="790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3">
        <v>4607091383928</v>
      </c>
      <c r="E433" s="784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60" t="s">
        <v>712</v>
      </c>
      <c r="Q433" s="793"/>
      <c r="R433" s="793"/>
      <c r="S433" s="793"/>
      <c r="T433" s="794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3">
        <v>4607091383928</v>
      </c>
      <c r="E434" s="784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4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93"/>
      <c r="R434" s="793"/>
      <c r="S434" s="793"/>
      <c r="T434" s="794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3">
        <v>4607091383928</v>
      </c>
      <c r="E435" s="784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8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93"/>
      <c r="R435" s="793"/>
      <c r="S435" s="793"/>
      <c r="T435" s="794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3">
        <v>4607091384260</v>
      </c>
      <c r="E436" s="784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827" t="s">
        <v>720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3">
        <v>4607091384260</v>
      </c>
      <c r="E437" s="784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12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5" t="s">
        <v>71</v>
      </c>
      <c r="Q438" s="786"/>
      <c r="R438" s="786"/>
      <c r="S438" s="786"/>
      <c r="T438" s="786"/>
      <c r="U438" s="786"/>
      <c r="V438" s="787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5" t="s">
        <v>71</v>
      </c>
      <c r="Q439" s="786"/>
      <c r="R439" s="786"/>
      <c r="S439" s="786"/>
      <c r="T439" s="786"/>
      <c r="U439" s="786"/>
      <c r="V439" s="787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0" t="s">
        <v>218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3">
        <v>4607091384673</v>
      </c>
      <c r="E441" s="784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3">
        <v>4607091384673</v>
      </c>
      <c r="E442" s="784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11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93"/>
      <c r="R442" s="793"/>
      <c r="S442" s="793"/>
      <c r="T442" s="794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3">
        <v>4607091384673</v>
      </c>
      <c r="E443" s="784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1189" t="s">
        <v>730</v>
      </c>
      <c r="Q443" s="793"/>
      <c r="R443" s="793"/>
      <c r="S443" s="793"/>
      <c r="T443" s="794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89"/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1"/>
      <c r="P444" s="785" t="s">
        <v>71</v>
      </c>
      <c r="Q444" s="786"/>
      <c r="R444" s="786"/>
      <c r="S444" s="786"/>
      <c r="T444" s="786"/>
      <c r="U444" s="786"/>
      <c r="V444" s="787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0"/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1"/>
      <c r="P445" s="785" t="s">
        <v>71</v>
      </c>
      <c r="Q445" s="786"/>
      <c r="R445" s="786"/>
      <c r="S445" s="786"/>
      <c r="T445" s="786"/>
      <c r="U445" s="786"/>
      <c r="V445" s="787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821" t="s">
        <v>732</v>
      </c>
      <c r="B446" s="790"/>
      <c r="C446" s="790"/>
      <c r="D446" s="790"/>
      <c r="E446" s="790"/>
      <c r="F446" s="790"/>
      <c r="G446" s="790"/>
      <c r="H446" s="790"/>
      <c r="I446" s="790"/>
      <c r="J446" s="790"/>
      <c r="K446" s="790"/>
      <c r="L446" s="790"/>
      <c r="M446" s="790"/>
      <c r="N446" s="790"/>
      <c r="O446" s="790"/>
      <c r="P446" s="790"/>
      <c r="Q446" s="790"/>
      <c r="R446" s="790"/>
      <c r="S446" s="790"/>
      <c r="T446" s="790"/>
      <c r="U446" s="790"/>
      <c r="V446" s="790"/>
      <c r="W446" s="790"/>
      <c r="X446" s="790"/>
      <c r="Y446" s="790"/>
      <c r="Z446" s="790"/>
      <c r="AA446" s="772"/>
      <c r="AB446" s="772"/>
      <c r="AC446" s="772"/>
    </row>
    <row r="447" spans="1:68" ht="14.25" hidden="1" customHeight="1" x14ac:dyDescent="0.25">
      <c r="A447" s="800" t="s">
        <v>114</v>
      </c>
      <c r="B447" s="790"/>
      <c r="C447" s="790"/>
      <c r="D447" s="790"/>
      <c r="E447" s="790"/>
      <c r="F447" s="790"/>
      <c r="G447" s="790"/>
      <c r="H447" s="790"/>
      <c r="I447" s="790"/>
      <c r="J447" s="790"/>
      <c r="K447" s="790"/>
      <c r="L447" s="790"/>
      <c r="M447" s="790"/>
      <c r="N447" s="790"/>
      <c r="O447" s="790"/>
      <c r="P447" s="790"/>
      <c r="Q447" s="790"/>
      <c r="R447" s="790"/>
      <c r="S447" s="790"/>
      <c r="T447" s="790"/>
      <c r="U447" s="790"/>
      <c r="V447" s="790"/>
      <c r="W447" s="790"/>
      <c r="X447" s="790"/>
      <c r="Y447" s="790"/>
      <c r="Z447" s="790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3">
        <v>4680115881907</v>
      </c>
      <c r="E448" s="784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3">
        <v>4680115881907</v>
      </c>
      <c r="E449" s="784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797" t="s">
        <v>737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3">
        <v>4680115883925</v>
      </c>
      <c r="E450" s="784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10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3">
        <v>4680115883925</v>
      </c>
      <c r="E451" s="784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3">
        <v>4607091384192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11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3">
        <v>4680115884892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11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3">
        <v>4680115884885</v>
      </c>
      <c r="E454" s="784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12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3"/>
      <c r="R454" s="793"/>
      <c r="S454" s="793"/>
      <c r="T454" s="794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3">
        <v>4680115884908</v>
      </c>
      <c r="E455" s="784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12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3"/>
      <c r="R455" s="793"/>
      <c r="S455" s="793"/>
      <c r="T455" s="794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789"/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1"/>
      <c r="P456" s="785" t="s">
        <v>71</v>
      </c>
      <c r="Q456" s="786"/>
      <c r="R456" s="786"/>
      <c r="S456" s="786"/>
      <c r="T456" s="786"/>
      <c r="U456" s="786"/>
      <c r="V456" s="787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0"/>
      <c r="B457" s="790"/>
      <c r="C457" s="790"/>
      <c r="D457" s="790"/>
      <c r="E457" s="790"/>
      <c r="F457" s="790"/>
      <c r="G457" s="790"/>
      <c r="H457" s="790"/>
      <c r="I457" s="790"/>
      <c r="J457" s="790"/>
      <c r="K457" s="790"/>
      <c r="L457" s="790"/>
      <c r="M457" s="790"/>
      <c r="N457" s="790"/>
      <c r="O457" s="791"/>
      <c r="P457" s="785" t="s">
        <v>71</v>
      </c>
      <c r="Q457" s="786"/>
      <c r="R457" s="786"/>
      <c r="S457" s="786"/>
      <c r="T457" s="786"/>
      <c r="U457" s="786"/>
      <c r="V457" s="787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0" t="s">
        <v>64</v>
      </c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0"/>
      <c r="P458" s="790"/>
      <c r="Q458" s="790"/>
      <c r="R458" s="790"/>
      <c r="S458" s="790"/>
      <c r="T458" s="790"/>
      <c r="U458" s="790"/>
      <c r="V458" s="790"/>
      <c r="W458" s="790"/>
      <c r="X458" s="790"/>
      <c r="Y458" s="790"/>
      <c r="Z458" s="790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3">
        <v>4607091384802</v>
      </c>
      <c r="E459" s="784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3"/>
      <c r="R459" s="793"/>
      <c r="S459" s="793"/>
      <c r="T459" s="794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3">
        <v>4607091384826</v>
      </c>
      <c r="E460" s="784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9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3"/>
      <c r="R460" s="793"/>
      <c r="S460" s="793"/>
      <c r="T460" s="794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89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85" t="s">
        <v>71</v>
      </c>
      <c r="Q461" s="786"/>
      <c r="R461" s="786"/>
      <c r="S461" s="786"/>
      <c r="T461" s="786"/>
      <c r="U461" s="786"/>
      <c r="V461" s="787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0"/>
      <c r="B462" s="790"/>
      <c r="C462" s="790"/>
      <c r="D462" s="790"/>
      <c r="E462" s="790"/>
      <c r="F462" s="790"/>
      <c r="G462" s="790"/>
      <c r="H462" s="790"/>
      <c r="I462" s="790"/>
      <c r="J462" s="790"/>
      <c r="K462" s="790"/>
      <c r="L462" s="790"/>
      <c r="M462" s="790"/>
      <c r="N462" s="790"/>
      <c r="O462" s="791"/>
      <c r="P462" s="785" t="s">
        <v>71</v>
      </c>
      <c r="Q462" s="786"/>
      <c r="R462" s="786"/>
      <c r="S462" s="786"/>
      <c r="T462" s="786"/>
      <c r="U462" s="786"/>
      <c r="V462" s="787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0" t="s">
        <v>73</v>
      </c>
      <c r="B463" s="790"/>
      <c r="C463" s="790"/>
      <c r="D463" s="790"/>
      <c r="E463" s="790"/>
      <c r="F463" s="790"/>
      <c r="G463" s="790"/>
      <c r="H463" s="790"/>
      <c r="I463" s="790"/>
      <c r="J463" s="790"/>
      <c r="K463" s="790"/>
      <c r="L463" s="790"/>
      <c r="M463" s="790"/>
      <c r="N463" s="790"/>
      <c r="O463" s="790"/>
      <c r="P463" s="790"/>
      <c r="Q463" s="790"/>
      <c r="R463" s="790"/>
      <c r="S463" s="790"/>
      <c r="T463" s="790"/>
      <c r="U463" s="790"/>
      <c r="V463" s="790"/>
      <c r="W463" s="790"/>
      <c r="X463" s="790"/>
      <c r="Y463" s="790"/>
      <c r="Z463" s="790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3">
        <v>4607091384246</v>
      </c>
      <c r="E464" s="784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1208" t="s">
        <v>759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3">
        <v>4607091384246</v>
      </c>
      <c r="E465" s="784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9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3">
        <v>4680115881976</v>
      </c>
      <c r="E466" s="784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11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3">
        <v>4680115881976</v>
      </c>
      <c r="E467" s="784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1108" t="s">
        <v>767</v>
      </c>
      <c r="Q467" s="793"/>
      <c r="R467" s="793"/>
      <c r="S467" s="793"/>
      <c r="T467" s="794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hidden="1" customHeight="1" x14ac:dyDescent="0.25">
      <c r="A468" s="54" t="s">
        <v>769</v>
      </c>
      <c r="B468" s="54" t="s">
        <v>770</v>
      </c>
      <c r="C468" s="31">
        <v>4301051297</v>
      </c>
      <c r="D468" s="783">
        <v>4607091384253</v>
      </c>
      <c r="E468" s="784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11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3"/>
      <c r="R468" s="793"/>
      <c r="S468" s="793"/>
      <c r="T468" s="794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3">
        <v>4607091384253</v>
      </c>
      <c r="E469" s="784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10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3"/>
      <c r="R469" s="793"/>
      <c r="S469" s="793"/>
      <c r="T469" s="794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3">
        <v>4680115881969</v>
      </c>
      <c r="E470" s="784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9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5" t="s">
        <v>71</v>
      </c>
      <c r="Q471" s="786"/>
      <c r="R471" s="786"/>
      <c r="S471" s="786"/>
      <c r="T471" s="786"/>
      <c r="U471" s="786"/>
      <c r="V471" s="787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5" t="s">
        <v>71</v>
      </c>
      <c r="Q472" s="786"/>
      <c r="R472" s="786"/>
      <c r="S472" s="786"/>
      <c r="T472" s="786"/>
      <c r="U472" s="786"/>
      <c r="V472" s="787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0" t="s">
        <v>218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3">
        <v>4607091389357</v>
      </c>
      <c r="E474" s="784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1137" t="s">
        <v>777</v>
      </c>
      <c r="Q474" s="793"/>
      <c r="R474" s="793"/>
      <c r="S474" s="793"/>
      <c r="T474" s="794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3">
        <v>4607091389357</v>
      </c>
      <c r="E475" s="784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95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93"/>
      <c r="R475" s="793"/>
      <c r="S475" s="793"/>
      <c r="T475" s="794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85" t="s">
        <v>71</v>
      </c>
      <c r="Q476" s="786"/>
      <c r="R476" s="786"/>
      <c r="S476" s="786"/>
      <c r="T476" s="786"/>
      <c r="U476" s="786"/>
      <c r="V476" s="787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5" t="s">
        <v>71</v>
      </c>
      <c r="Q477" s="786"/>
      <c r="R477" s="786"/>
      <c r="S477" s="786"/>
      <c r="T477" s="786"/>
      <c r="U477" s="786"/>
      <c r="V477" s="787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10" t="s">
        <v>781</v>
      </c>
      <c r="B478" s="811"/>
      <c r="C478" s="811"/>
      <c r="D478" s="811"/>
      <c r="E478" s="811"/>
      <c r="F478" s="811"/>
      <c r="G478" s="811"/>
      <c r="H478" s="811"/>
      <c r="I478" s="811"/>
      <c r="J478" s="811"/>
      <c r="K478" s="811"/>
      <c r="L478" s="811"/>
      <c r="M478" s="811"/>
      <c r="N478" s="811"/>
      <c r="O478" s="811"/>
      <c r="P478" s="811"/>
      <c r="Q478" s="811"/>
      <c r="R478" s="811"/>
      <c r="S478" s="811"/>
      <c r="T478" s="811"/>
      <c r="U478" s="811"/>
      <c r="V478" s="811"/>
      <c r="W478" s="811"/>
      <c r="X478" s="811"/>
      <c r="Y478" s="811"/>
      <c r="Z478" s="811"/>
      <c r="AA478" s="48"/>
      <c r="AB478" s="48"/>
      <c r="AC478" s="48"/>
    </row>
    <row r="479" spans="1:68" ht="16.5" hidden="1" customHeight="1" x14ac:dyDescent="0.25">
      <c r="A479" s="821" t="s">
        <v>782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2"/>
      <c r="AB479" s="772"/>
      <c r="AC479" s="772"/>
    </row>
    <row r="480" spans="1:68" ht="14.25" hidden="1" customHeight="1" x14ac:dyDescent="0.25">
      <c r="A480" s="800" t="s">
        <v>114</v>
      </c>
      <c r="B480" s="790"/>
      <c r="C480" s="790"/>
      <c r="D480" s="790"/>
      <c r="E480" s="790"/>
      <c r="F480" s="790"/>
      <c r="G480" s="790"/>
      <c r="H480" s="790"/>
      <c r="I480" s="790"/>
      <c r="J480" s="790"/>
      <c r="K480" s="790"/>
      <c r="L480" s="790"/>
      <c r="M480" s="790"/>
      <c r="N480" s="790"/>
      <c r="O480" s="790"/>
      <c r="P480" s="790"/>
      <c r="Q480" s="790"/>
      <c r="R480" s="790"/>
      <c r="S480" s="790"/>
      <c r="T480" s="790"/>
      <c r="U480" s="790"/>
      <c r="V480" s="790"/>
      <c r="W480" s="790"/>
      <c r="X480" s="790"/>
      <c r="Y480" s="790"/>
      <c r="Z480" s="790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3">
        <v>4607091389708</v>
      </c>
      <c r="E481" s="784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11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89"/>
      <c r="B482" s="790"/>
      <c r="C482" s="790"/>
      <c r="D482" s="790"/>
      <c r="E482" s="790"/>
      <c r="F482" s="790"/>
      <c r="G482" s="790"/>
      <c r="H482" s="790"/>
      <c r="I482" s="790"/>
      <c r="J482" s="790"/>
      <c r="K482" s="790"/>
      <c r="L482" s="790"/>
      <c r="M482" s="790"/>
      <c r="N482" s="790"/>
      <c r="O482" s="791"/>
      <c r="P482" s="785" t="s">
        <v>71</v>
      </c>
      <c r="Q482" s="786"/>
      <c r="R482" s="786"/>
      <c r="S482" s="786"/>
      <c r="T482" s="786"/>
      <c r="U482" s="786"/>
      <c r="V482" s="787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0"/>
      <c r="B483" s="790"/>
      <c r="C483" s="790"/>
      <c r="D483" s="790"/>
      <c r="E483" s="790"/>
      <c r="F483" s="790"/>
      <c r="G483" s="790"/>
      <c r="H483" s="790"/>
      <c r="I483" s="790"/>
      <c r="J483" s="790"/>
      <c r="K483" s="790"/>
      <c r="L483" s="790"/>
      <c r="M483" s="790"/>
      <c r="N483" s="790"/>
      <c r="O483" s="791"/>
      <c r="P483" s="785" t="s">
        <v>71</v>
      </c>
      <c r="Q483" s="786"/>
      <c r="R483" s="786"/>
      <c r="S483" s="786"/>
      <c r="T483" s="786"/>
      <c r="U483" s="786"/>
      <c r="V483" s="787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0" t="s">
        <v>64</v>
      </c>
      <c r="B484" s="790"/>
      <c r="C484" s="790"/>
      <c r="D484" s="790"/>
      <c r="E484" s="790"/>
      <c r="F484" s="790"/>
      <c r="G484" s="790"/>
      <c r="H484" s="790"/>
      <c r="I484" s="790"/>
      <c r="J484" s="790"/>
      <c r="K484" s="790"/>
      <c r="L484" s="790"/>
      <c r="M484" s="790"/>
      <c r="N484" s="790"/>
      <c r="O484" s="790"/>
      <c r="P484" s="790"/>
      <c r="Q484" s="790"/>
      <c r="R484" s="790"/>
      <c r="S484" s="790"/>
      <c r="T484" s="790"/>
      <c r="U484" s="790"/>
      <c r="V484" s="790"/>
      <c r="W484" s="790"/>
      <c r="X484" s="790"/>
      <c r="Y484" s="790"/>
      <c r="Z484" s="790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3">
        <v>4607091389753</v>
      </c>
      <c r="E485" s="784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9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3">
        <v>4607091389753</v>
      </c>
      <c r="E486" s="784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9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3">
        <v>4607091389760</v>
      </c>
      <c r="E487" s="784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97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3">
        <v>4607091389746</v>
      </c>
      <c r="E488" s="784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9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3">
        <v>4607091389746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3">
        <v>4680115883147</v>
      </c>
      <c r="E490" s="784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9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3">
        <v>4680115883147</v>
      </c>
      <c r="E491" s="784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3">
        <v>4607091384338</v>
      </c>
      <c r="E492" s="784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5" t="s">
        <v>803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3">
        <v>4607091384338</v>
      </c>
      <c r="E493" s="784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8</v>
      </c>
      <c r="Y493" s="778">
        <f t="shared" si="98"/>
        <v>8.4</v>
      </c>
      <c r="Z493" s="36">
        <f t="shared" si="103"/>
        <v>2.0080000000000001E-2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8.4952380952380953</v>
      </c>
      <c r="BN493" s="64">
        <f t="shared" si="100"/>
        <v>8.92</v>
      </c>
      <c r="BO493" s="64">
        <f t="shared" si="101"/>
        <v>1.6280016280016282E-2</v>
      </c>
      <c r="BP493" s="64">
        <f t="shared" si="102"/>
        <v>1.7094017094017096E-2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3">
        <v>4680115883154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1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3">
        <v>4680115883154</v>
      </c>
      <c r="E495" s="784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3">
        <v>4607091389524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2" t="s">
        <v>812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3">
        <v>4607091389524</v>
      </c>
      <c r="E497" s="784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8</v>
      </c>
      <c r="Y497" s="778">
        <f t="shared" si="98"/>
        <v>8.4</v>
      </c>
      <c r="Z497" s="36">
        <f t="shared" si="103"/>
        <v>2.0080000000000001E-2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8.4952380952380953</v>
      </c>
      <c r="BN497" s="64">
        <f t="shared" si="100"/>
        <v>8.92</v>
      </c>
      <c r="BO497" s="64">
        <f t="shared" si="101"/>
        <v>1.6280016280016282E-2</v>
      </c>
      <c r="BP497" s="64">
        <f t="shared" si="102"/>
        <v>1.7094017094017096E-2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3">
        <v>4680115883161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3">
        <v>4607091389531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4</v>
      </c>
      <c r="Y499" s="778">
        <f t="shared" si="98"/>
        <v>4.2</v>
      </c>
      <c r="Z499" s="36">
        <f t="shared" si="103"/>
        <v>1.004E-2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4.2476190476190476</v>
      </c>
      <c r="BN499" s="64">
        <f t="shared" si="100"/>
        <v>4.46</v>
      </c>
      <c r="BO499" s="64">
        <f t="shared" si="101"/>
        <v>8.1400081400081412E-3</v>
      </c>
      <c r="BP499" s="64">
        <f t="shared" si="102"/>
        <v>8.5470085470085479E-3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3">
        <v>4607091389531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3">
        <v>4607091384345</v>
      </c>
      <c r="E501" s="784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3">
        <v>4680115883185</v>
      </c>
      <c r="E502" s="784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3">
        <v>4680115883185</v>
      </c>
      <c r="E503" s="784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789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9.5238095238095237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5.0200000000000002E-2</v>
      </c>
      <c r="AA504" s="780"/>
      <c r="AB504" s="780"/>
      <c r="AC504" s="780"/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79">
        <f>IFERROR(SUM(X485:X503),"0")</f>
        <v>20</v>
      </c>
      <c r="Y505" s="779">
        <f>IFERROR(SUM(Y485:Y503),"0")</f>
        <v>21</v>
      </c>
      <c r="Z505" s="37"/>
      <c r="AA505" s="780"/>
      <c r="AB505" s="780"/>
      <c r="AC505" s="780"/>
    </row>
    <row r="506" spans="1:68" ht="14.25" hidden="1" customHeight="1" x14ac:dyDescent="0.25">
      <c r="A506" s="800" t="s">
        <v>73</v>
      </c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0"/>
      <c r="P506" s="790"/>
      <c r="Q506" s="790"/>
      <c r="R506" s="790"/>
      <c r="S506" s="790"/>
      <c r="T506" s="790"/>
      <c r="U506" s="790"/>
      <c r="V506" s="790"/>
      <c r="W506" s="790"/>
      <c r="X506" s="790"/>
      <c r="Y506" s="790"/>
      <c r="Z506" s="790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3">
        <v>4607091384352</v>
      </c>
      <c r="E507" s="784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3"/>
      <c r="R507" s="793"/>
      <c r="S507" s="793"/>
      <c r="T507" s="794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3">
        <v>4607091389654</v>
      </c>
      <c r="E508" s="784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11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9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0" t="s">
        <v>103</v>
      </c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0"/>
      <c r="P511" s="790"/>
      <c r="Q511" s="790"/>
      <c r="R511" s="790"/>
      <c r="S511" s="790"/>
      <c r="T511" s="790"/>
      <c r="U511" s="790"/>
      <c r="V511" s="790"/>
      <c r="W511" s="790"/>
      <c r="X511" s="790"/>
      <c r="Y511" s="790"/>
      <c r="Z511" s="790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3">
        <v>4680115884335</v>
      </c>
      <c r="E512" s="784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9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93"/>
      <c r="R512" s="793"/>
      <c r="S512" s="793"/>
      <c r="T512" s="794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3">
        <v>4680115884113</v>
      </c>
      <c r="E513" s="784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9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821" t="s">
        <v>841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772"/>
      <c r="AB516" s="772"/>
      <c r="AC516" s="772"/>
    </row>
    <row r="517" spans="1:68" ht="14.25" hidden="1" customHeight="1" x14ac:dyDescent="0.25">
      <c r="A517" s="800" t="s">
        <v>172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3">
        <v>4607091389364</v>
      </c>
      <c r="E518" s="784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12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93"/>
      <c r="R518" s="793"/>
      <c r="S518" s="793"/>
      <c r="T518" s="794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89"/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1"/>
      <c r="P519" s="785" t="s">
        <v>71</v>
      </c>
      <c r="Q519" s="786"/>
      <c r="R519" s="786"/>
      <c r="S519" s="786"/>
      <c r="T519" s="786"/>
      <c r="U519" s="786"/>
      <c r="V519" s="787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0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85" t="s">
        <v>71</v>
      </c>
      <c r="Q520" s="786"/>
      <c r="R520" s="786"/>
      <c r="S520" s="786"/>
      <c r="T520" s="786"/>
      <c r="U520" s="786"/>
      <c r="V520" s="787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0" t="s">
        <v>64</v>
      </c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0"/>
      <c r="P521" s="790"/>
      <c r="Q521" s="790"/>
      <c r="R521" s="790"/>
      <c r="S521" s="790"/>
      <c r="T521" s="790"/>
      <c r="U521" s="790"/>
      <c r="V521" s="790"/>
      <c r="W521" s="790"/>
      <c r="X521" s="790"/>
      <c r="Y521" s="790"/>
      <c r="Z521" s="790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3">
        <v>4607091389739</v>
      </c>
      <c r="E522" s="784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11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3"/>
      <c r="R522" s="793"/>
      <c r="S522" s="793"/>
      <c r="T522" s="794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3">
        <v>4607091389425</v>
      </c>
      <c r="E523" s="784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3">
        <v>4680115880771</v>
      </c>
      <c r="E524" s="784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3">
        <v>4607091389500</v>
      </c>
      <c r="E525" s="784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53" t="s">
        <v>856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3">
        <v>4607091389500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89"/>
      <c r="B527" s="790"/>
      <c r="C527" s="790"/>
      <c r="D527" s="790"/>
      <c r="E527" s="790"/>
      <c r="F527" s="790"/>
      <c r="G527" s="790"/>
      <c r="H527" s="790"/>
      <c r="I527" s="790"/>
      <c r="J527" s="790"/>
      <c r="K527" s="790"/>
      <c r="L527" s="790"/>
      <c r="M527" s="790"/>
      <c r="N527" s="790"/>
      <c r="O527" s="791"/>
      <c r="P527" s="785" t="s">
        <v>71</v>
      </c>
      <c r="Q527" s="786"/>
      <c r="R527" s="786"/>
      <c r="S527" s="786"/>
      <c r="T527" s="786"/>
      <c r="U527" s="786"/>
      <c r="V527" s="787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5" t="s">
        <v>71</v>
      </c>
      <c r="Q528" s="786"/>
      <c r="R528" s="786"/>
      <c r="S528" s="786"/>
      <c r="T528" s="786"/>
      <c r="U528" s="786"/>
      <c r="V528" s="787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0" t="s">
        <v>103</v>
      </c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0"/>
      <c r="P529" s="790"/>
      <c r="Q529" s="790"/>
      <c r="R529" s="790"/>
      <c r="S529" s="790"/>
      <c r="T529" s="790"/>
      <c r="U529" s="790"/>
      <c r="V529" s="790"/>
      <c r="W529" s="790"/>
      <c r="X529" s="790"/>
      <c r="Y529" s="790"/>
      <c r="Z529" s="790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3">
        <v>4680115884359</v>
      </c>
      <c r="E530" s="784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9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93"/>
      <c r="R530" s="793"/>
      <c r="S530" s="793"/>
      <c r="T530" s="794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9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0" t="s">
        <v>860</v>
      </c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0"/>
      <c r="P533" s="790"/>
      <c r="Q533" s="790"/>
      <c r="R533" s="790"/>
      <c r="S533" s="790"/>
      <c r="T533" s="790"/>
      <c r="U533" s="790"/>
      <c r="V533" s="790"/>
      <c r="W533" s="790"/>
      <c r="X533" s="790"/>
      <c r="Y533" s="790"/>
      <c r="Z533" s="790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3">
        <v>4680115884564</v>
      </c>
      <c r="E534" s="784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81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93"/>
      <c r="R534" s="793"/>
      <c r="S534" s="793"/>
      <c r="T534" s="794"/>
      <c r="U534" s="34"/>
      <c r="V534" s="34"/>
      <c r="W534" s="35" t="s">
        <v>69</v>
      </c>
      <c r="X534" s="777">
        <v>4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4.8</v>
      </c>
      <c r="BN534" s="64">
        <f>IFERROR(Y534*I534/H534,"0")</f>
        <v>7.2</v>
      </c>
      <c r="BO534" s="64">
        <f>IFERROR(1/J534*(X534/H534),"0")</f>
        <v>6.6666666666666662E-3</v>
      </c>
      <c r="BP534" s="64">
        <f>IFERROR(1/J534*(Y534/H534),"0")</f>
        <v>0.01</v>
      </c>
    </row>
    <row r="535" spans="1:68" x14ac:dyDescent="0.2">
      <c r="A535" s="789"/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1"/>
      <c r="P535" s="785" t="s">
        <v>71</v>
      </c>
      <c r="Q535" s="786"/>
      <c r="R535" s="786"/>
      <c r="S535" s="786"/>
      <c r="T535" s="786"/>
      <c r="U535" s="786"/>
      <c r="V535" s="787"/>
      <c r="W535" s="37" t="s">
        <v>72</v>
      </c>
      <c r="X535" s="779">
        <f>IFERROR(X534/H534,"0")</f>
        <v>1.3333333333333333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5" t="s">
        <v>71</v>
      </c>
      <c r="Q536" s="786"/>
      <c r="R536" s="786"/>
      <c r="S536" s="786"/>
      <c r="T536" s="786"/>
      <c r="U536" s="786"/>
      <c r="V536" s="787"/>
      <c r="W536" s="37" t="s">
        <v>69</v>
      </c>
      <c r="X536" s="779">
        <f>IFERROR(SUM(X534:X534),"0")</f>
        <v>4</v>
      </c>
      <c r="Y536" s="779">
        <f>IFERROR(SUM(Y534:Y534),"0")</f>
        <v>6</v>
      </c>
      <c r="Z536" s="37"/>
      <c r="AA536" s="780"/>
      <c r="AB536" s="780"/>
      <c r="AC536" s="780"/>
    </row>
    <row r="537" spans="1:68" ht="16.5" hidden="1" customHeight="1" x14ac:dyDescent="0.25">
      <c r="A537" s="821" t="s">
        <v>864</v>
      </c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0"/>
      <c r="P537" s="790"/>
      <c r="Q537" s="790"/>
      <c r="R537" s="790"/>
      <c r="S537" s="790"/>
      <c r="T537" s="790"/>
      <c r="U537" s="790"/>
      <c r="V537" s="790"/>
      <c r="W537" s="790"/>
      <c r="X537" s="790"/>
      <c r="Y537" s="790"/>
      <c r="Z537" s="790"/>
      <c r="AA537" s="772"/>
      <c r="AB537" s="772"/>
      <c r="AC537" s="772"/>
    </row>
    <row r="538" spans="1:68" ht="14.25" hidden="1" customHeight="1" x14ac:dyDescent="0.25">
      <c r="A538" s="800" t="s">
        <v>64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3">
        <v>4680115885189</v>
      </c>
      <c r="E539" s="784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11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93"/>
      <c r="R539" s="793"/>
      <c r="S539" s="793"/>
      <c r="T539" s="794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3">
        <v>4680115885172</v>
      </c>
      <c r="E540" s="784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93"/>
      <c r="R540" s="793"/>
      <c r="S540" s="793"/>
      <c r="T540" s="794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3">
        <v>4680115885110</v>
      </c>
      <c r="E541" s="784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9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3">
        <v>4680115885219</v>
      </c>
      <c r="E542" s="784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1157" t="s">
        <v>875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85" t="s">
        <v>71</v>
      </c>
      <c r="Q543" s="786"/>
      <c r="R543" s="786"/>
      <c r="S543" s="786"/>
      <c r="T543" s="786"/>
      <c r="U543" s="786"/>
      <c r="V543" s="787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5" t="s">
        <v>71</v>
      </c>
      <c r="Q544" s="786"/>
      <c r="R544" s="786"/>
      <c r="S544" s="786"/>
      <c r="T544" s="786"/>
      <c r="U544" s="786"/>
      <c r="V544" s="787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821" t="s">
        <v>877</v>
      </c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0"/>
      <c r="P545" s="790"/>
      <c r="Q545" s="790"/>
      <c r="R545" s="790"/>
      <c r="S545" s="790"/>
      <c r="T545" s="790"/>
      <c r="U545" s="790"/>
      <c r="V545" s="790"/>
      <c r="W545" s="790"/>
      <c r="X545" s="790"/>
      <c r="Y545" s="790"/>
      <c r="Z545" s="790"/>
      <c r="AA545" s="772"/>
      <c r="AB545" s="772"/>
      <c r="AC545" s="772"/>
    </row>
    <row r="546" spans="1:68" ht="14.25" hidden="1" customHeight="1" x14ac:dyDescent="0.25">
      <c r="A546" s="800" t="s">
        <v>64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3">
        <v>4680115885103</v>
      </c>
      <c r="E547" s="784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93"/>
      <c r="R547" s="793"/>
      <c r="S547" s="793"/>
      <c r="T547" s="794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9"/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1"/>
      <c r="P548" s="785" t="s">
        <v>71</v>
      </c>
      <c r="Q548" s="786"/>
      <c r="R548" s="786"/>
      <c r="S548" s="786"/>
      <c r="T548" s="786"/>
      <c r="U548" s="786"/>
      <c r="V548" s="787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5" t="s">
        <v>71</v>
      </c>
      <c r="Q549" s="786"/>
      <c r="R549" s="786"/>
      <c r="S549" s="786"/>
      <c r="T549" s="786"/>
      <c r="U549" s="786"/>
      <c r="V549" s="787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10" t="s">
        <v>881</v>
      </c>
      <c r="B550" s="811"/>
      <c r="C550" s="811"/>
      <c r="D550" s="811"/>
      <c r="E550" s="811"/>
      <c r="F550" s="811"/>
      <c r="G550" s="811"/>
      <c r="H550" s="811"/>
      <c r="I550" s="811"/>
      <c r="J550" s="811"/>
      <c r="K550" s="811"/>
      <c r="L550" s="811"/>
      <c r="M550" s="811"/>
      <c r="N550" s="811"/>
      <c r="O550" s="811"/>
      <c r="P550" s="811"/>
      <c r="Q550" s="811"/>
      <c r="R550" s="811"/>
      <c r="S550" s="811"/>
      <c r="T550" s="811"/>
      <c r="U550" s="811"/>
      <c r="V550" s="811"/>
      <c r="W550" s="811"/>
      <c r="X550" s="811"/>
      <c r="Y550" s="811"/>
      <c r="Z550" s="811"/>
      <c r="AA550" s="48"/>
      <c r="AB550" s="48"/>
      <c r="AC550" s="48"/>
    </row>
    <row r="551" spans="1:68" ht="16.5" hidden="1" customHeight="1" x14ac:dyDescent="0.25">
      <c r="A551" s="821" t="s">
        <v>881</v>
      </c>
      <c r="B551" s="790"/>
      <c r="C551" s="790"/>
      <c r="D551" s="790"/>
      <c r="E551" s="790"/>
      <c r="F551" s="790"/>
      <c r="G551" s="790"/>
      <c r="H551" s="790"/>
      <c r="I551" s="790"/>
      <c r="J551" s="790"/>
      <c r="K551" s="790"/>
      <c r="L551" s="790"/>
      <c r="M551" s="790"/>
      <c r="N551" s="790"/>
      <c r="O551" s="790"/>
      <c r="P551" s="790"/>
      <c r="Q551" s="790"/>
      <c r="R551" s="790"/>
      <c r="S551" s="790"/>
      <c r="T551" s="790"/>
      <c r="U551" s="790"/>
      <c r="V551" s="790"/>
      <c r="W551" s="790"/>
      <c r="X551" s="790"/>
      <c r="Y551" s="790"/>
      <c r="Z551" s="790"/>
      <c r="AA551" s="772"/>
      <c r="AB551" s="772"/>
      <c r="AC551" s="772"/>
    </row>
    <row r="552" spans="1:68" ht="14.25" hidden="1" customHeight="1" x14ac:dyDescent="0.25">
      <c r="A552" s="800" t="s">
        <v>114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3"/>
      <c r="AB552" s="773"/>
      <c r="AC552" s="773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3">
        <v>4607091389067</v>
      </c>
      <c r="E553" s="784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11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3"/>
      <c r="R553" s="793"/>
      <c r="S553" s="793"/>
      <c r="T553" s="794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3">
        <v>4680115885271</v>
      </c>
      <c r="E554" s="784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9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3"/>
      <c r="R554" s="793"/>
      <c r="S554" s="793"/>
      <c r="T554" s="794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3">
        <v>4680115884502</v>
      </c>
      <c r="E555" s="784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3">
        <v>4607091389104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3">
        <v>4680115884519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3">
        <v>4680115885226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3">
        <v>4680115880603</v>
      </c>
      <c r="E559" s="784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999" t="s">
        <v>901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3">
        <v>4680115880603</v>
      </c>
      <c r="E560" s="784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3">
        <v>4680115882782</v>
      </c>
      <c r="E561" s="784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982" t="s">
        <v>905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3">
        <v>4607091389982</v>
      </c>
      <c r="E562" s="784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1220" t="s">
        <v>908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3">
        <v>4607091389982</v>
      </c>
      <c r="E563" s="784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12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idden="1" x14ac:dyDescent="0.2">
      <c r="A564" s="789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85" t="s">
        <v>71</v>
      </c>
      <c r="Q564" s="786"/>
      <c r="R564" s="786"/>
      <c r="S564" s="786"/>
      <c r="T564" s="786"/>
      <c r="U564" s="786"/>
      <c r="V564" s="787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hidden="1" x14ac:dyDescent="0.2">
      <c r="A565" s="790"/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1"/>
      <c r="P565" s="785" t="s">
        <v>71</v>
      </c>
      <c r="Q565" s="786"/>
      <c r="R565" s="786"/>
      <c r="S565" s="786"/>
      <c r="T565" s="786"/>
      <c r="U565" s="786"/>
      <c r="V565" s="787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hidden="1" customHeight="1" x14ac:dyDescent="0.25">
      <c r="A566" s="800" t="s">
        <v>172</v>
      </c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0"/>
      <c r="P566" s="790"/>
      <c r="Q566" s="790"/>
      <c r="R566" s="790"/>
      <c r="S566" s="790"/>
      <c r="T566" s="790"/>
      <c r="U566" s="790"/>
      <c r="V566" s="790"/>
      <c r="W566" s="790"/>
      <c r="X566" s="790"/>
      <c r="Y566" s="790"/>
      <c r="Z566" s="790"/>
      <c r="AA566" s="773"/>
      <c r="AB566" s="773"/>
      <c r="AC566" s="773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3">
        <v>4607091388930</v>
      </c>
      <c r="E567" s="784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93"/>
      <c r="R567" s="793"/>
      <c r="S567" s="793"/>
      <c r="T567" s="794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3">
        <v>4680115880054</v>
      </c>
      <c r="E568" s="784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3"/>
      <c r="R568" s="793"/>
      <c r="S568" s="793"/>
      <c r="T568" s="794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3">
        <v>4680115880054</v>
      </c>
      <c r="E569" s="784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952" t="s">
        <v>916</v>
      </c>
      <c r="Q569" s="793"/>
      <c r="R569" s="793"/>
      <c r="S569" s="793"/>
      <c r="T569" s="794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89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85" t="s">
        <v>71</v>
      </c>
      <c r="Q570" s="786"/>
      <c r="R570" s="786"/>
      <c r="S570" s="786"/>
      <c r="T570" s="786"/>
      <c r="U570" s="786"/>
      <c r="V570" s="787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0"/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1"/>
      <c r="P571" s="785" t="s">
        <v>71</v>
      </c>
      <c r="Q571" s="786"/>
      <c r="R571" s="786"/>
      <c r="S571" s="786"/>
      <c r="T571" s="786"/>
      <c r="U571" s="786"/>
      <c r="V571" s="787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00" t="s">
        <v>64</v>
      </c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0"/>
      <c r="P572" s="790"/>
      <c r="Q572" s="790"/>
      <c r="R572" s="790"/>
      <c r="S572" s="790"/>
      <c r="T572" s="790"/>
      <c r="U572" s="790"/>
      <c r="V572" s="790"/>
      <c r="W572" s="790"/>
      <c r="X572" s="790"/>
      <c r="Y572" s="790"/>
      <c r="Z572" s="790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3">
        <v>4680115883116</v>
      </c>
      <c r="E573" s="784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12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93"/>
      <c r="R573" s="793"/>
      <c r="S573" s="793"/>
      <c r="T573" s="794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3">
        <v>4680115883093</v>
      </c>
      <c r="E574" s="784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11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93"/>
      <c r="R574" s="793"/>
      <c r="S574" s="793"/>
      <c r="T574" s="794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3">
        <v>4680115883109</v>
      </c>
      <c r="E575" s="784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93"/>
      <c r="R575" s="793"/>
      <c r="S575" s="793"/>
      <c r="T575" s="794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3">
        <v>4680115882072</v>
      </c>
      <c r="E576" s="784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924" t="s">
        <v>928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3">
        <v>4680115882072</v>
      </c>
      <c r="E577" s="784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9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11</v>
      </c>
      <c r="Y577" s="778">
        <f t="shared" si="110"/>
        <v>14.4</v>
      </c>
      <c r="Z577" s="36">
        <f>IFERROR(IF(Y577=0,"",ROUNDUP(Y577/H577,0)*0.00902),"")</f>
        <v>3.6080000000000001E-2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11.641666666666667</v>
      </c>
      <c r="BN577" s="64">
        <f t="shared" si="112"/>
        <v>15.24</v>
      </c>
      <c r="BO577" s="64">
        <f t="shared" si="113"/>
        <v>2.3148148148148147E-2</v>
      </c>
      <c r="BP577" s="64">
        <f t="shared" si="114"/>
        <v>3.0303030303030304E-2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3">
        <v>4680115882102</v>
      </c>
      <c r="E578" s="784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910" t="s">
        <v>933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3">
        <v>4680115882102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85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19</v>
      </c>
      <c r="Y579" s="778">
        <f t="shared" si="110"/>
        <v>21.6</v>
      </c>
      <c r="Z579" s="36">
        <f>IFERROR(IF(Y579=0,"",ROUNDUP(Y579/H579,0)*0.00902),"")</f>
        <v>5.4120000000000001E-2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20.108333333333334</v>
      </c>
      <c r="BN579" s="64">
        <f t="shared" si="112"/>
        <v>22.860000000000003</v>
      </c>
      <c r="BO579" s="64">
        <f t="shared" si="113"/>
        <v>3.9983164983164982E-2</v>
      </c>
      <c r="BP579" s="64">
        <f t="shared" si="114"/>
        <v>4.5454545454545456E-2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3">
        <v>4680115882096</v>
      </c>
      <c r="E580" s="784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936" t="s">
        <v>938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3">
        <v>4680115882096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x14ac:dyDescent="0.2">
      <c r="A582" s="789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85" t="s">
        <v>71</v>
      </c>
      <c r="Q582" s="786"/>
      <c r="R582" s="786"/>
      <c r="S582" s="786"/>
      <c r="T582" s="786"/>
      <c r="U582" s="786"/>
      <c r="V582" s="787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11.666666666666664</v>
      </c>
      <c r="Y582" s="779">
        <f>IFERROR(Y573/H573,"0")+IFERROR(Y574/H574,"0")+IFERROR(Y575/H575,"0")+IFERROR(Y576/H576,"0")+IFERROR(Y577/H577,"0")+IFERROR(Y578/H578,"0")+IFERROR(Y579/H579,"0")+IFERROR(Y580/H580,"0")+IFERROR(Y581/H581,"0")</f>
        <v>14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0.12628</v>
      </c>
      <c r="AA582" s="780"/>
      <c r="AB582" s="780"/>
      <c r="AC582" s="780"/>
    </row>
    <row r="583" spans="1:68" x14ac:dyDescent="0.2">
      <c r="A583" s="790"/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1"/>
      <c r="P583" s="785" t="s">
        <v>71</v>
      </c>
      <c r="Q583" s="786"/>
      <c r="R583" s="786"/>
      <c r="S583" s="786"/>
      <c r="T583" s="786"/>
      <c r="U583" s="786"/>
      <c r="V583" s="787"/>
      <c r="W583" s="37" t="s">
        <v>69</v>
      </c>
      <c r="X583" s="779">
        <f>IFERROR(SUM(X573:X581),"0")</f>
        <v>42</v>
      </c>
      <c r="Y583" s="779">
        <f>IFERROR(SUM(Y573:Y581),"0")</f>
        <v>50.4</v>
      </c>
      <c r="Z583" s="37"/>
      <c r="AA583" s="780"/>
      <c r="AB583" s="780"/>
      <c r="AC583" s="780"/>
    </row>
    <row r="584" spans="1:68" ht="14.25" hidden="1" customHeight="1" x14ac:dyDescent="0.25">
      <c r="A584" s="800" t="s">
        <v>73</v>
      </c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0"/>
      <c r="P584" s="790"/>
      <c r="Q584" s="790"/>
      <c r="R584" s="790"/>
      <c r="S584" s="790"/>
      <c r="T584" s="790"/>
      <c r="U584" s="790"/>
      <c r="V584" s="790"/>
      <c r="W584" s="790"/>
      <c r="X584" s="790"/>
      <c r="Y584" s="790"/>
      <c r="Z584" s="790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3">
        <v>4607091383409</v>
      </c>
      <c r="E585" s="784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11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93"/>
      <c r="R585" s="793"/>
      <c r="S585" s="793"/>
      <c r="T585" s="794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3">
        <v>4607091383416</v>
      </c>
      <c r="E586" s="784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2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93"/>
      <c r="R586" s="793"/>
      <c r="S586" s="793"/>
      <c r="T586" s="794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3">
        <v>4680115883536</v>
      </c>
      <c r="E587" s="784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10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93"/>
      <c r="R587" s="793"/>
      <c r="S587" s="793"/>
      <c r="T587" s="794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89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85" t="s">
        <v>71</v>
      </c>
      <c r="Q588" s="786"/>
      <c r="R588" s="786"/>
      <c r="S588" s="786"/>
      <c r="T588" s="786"/>
      <c r="U588" s="786"/>
      <c r="V588" s="787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0"/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1"/>
      <c r="P589" s="785" t="s">
        <v>71</v>
      </c>
      <c r="Q589" s="786"/>
      <c r="R589" s="786"/>
      <c r="S589" s="786"/>
      <c r="T589" s="786"/>
      <c r="U589" s="786"/>
      <c r="V589" s="787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0" t="s">
        <v>218</v>
      </c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0"/>
      <c r="P590" s="790"/>
      <c r="Q590" s="790"/>
      <c r="R590" s="790"/>
      <c r="S590" s="790"/>
      <c r="T590" s="790"/>
      <c r="U590" s="790"/>
      <c r="V590" s="790"/>
      <c r="W590" s="790"/>
      <c r="X590" s="790"/>
      <c r="Y590" s="790"/>
      <c r="Z590" s="790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3">
        <v>4680115885035</v>
      </c>
      <c r="E591" s="784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93"/>
      <c r="R591" s="793"/>
      <c r="S591" s="793"/>
      <c r="T591" s="794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3">
        <v>4680115885936</v>
      </c>
      <c r="E592" s="784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1093" t="s">
        <v>955</v>
      </c>
      <c r="Q592" s="793"/>
      <c r="R592" s="793"/>
      <c r="S592" s="793"/>
      <c r="T592" s="794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89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85" t="s">
        <v>71</v>
      </c>
      <c r="Q593" s="786"/>
      <c r="R593" s="786"/>
      <c r="S593" s="786"/>
      <c r="T593" s="786"/>
      <c r="U593" s="786"/>
      <c r="V593" s="787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0"/>
      <c r="B594" s="790"/>
      <c r="C594" s="790"/>
      <c r="D594" s="790"/>
      <c r="E594" s="790"/>
      <c r="F594" s="790"/>
      <c r="G594" s="790"/>
      <c r="H594" s="790"/>
      <c r="I594" s="790"/>
      <c r="J594" s="790"/>
      <c r="K594" s="790"/>
      <c r="L594" s="790"/>
      <c r="M594" s="790"/>
      <c r="N594" s="790"/>
      <c r="O594" s="791"/>
      <c r="P594" s="785" t="s">
        <v>71</v>
      </c>
      <c r="Q594" s="786"/>
      <c r="R594" s="786"/>
      <c r="S594" s="786"/>
      <c r="T594" s="786"/>
      <c r="U594" s="786"/>
      <c r="V594" s="787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10" t="s">
        <v>956</v>
      </c>
      <c r="B595" s="811"/>
      <c r="C595" s="811"/>
      <c r="D595" s="811"/>
      <c r="E595" s="811"/>
      <c r="F595" s="811"/>
      <c r="G595" s="811"/>
      <c r="H595" s="811"/>
      <c r="I595" s="811"/>
      <c r="J595" s="811"/>
      <c r="K595" s="811"/>
      <c r="L595" s="811"/>
      <c r="M595" s="811"/>
      <c r="N595" s="811"/>
      <c r="O595" s="811"/>
      <c r="P595" s="811"/>
      <c r="Q595" s="811"/>
      <c r="R595" s="811"/>
      <c r="S595" s="811"/>
      <c r="T595" s="811"/>
      <c r="U595" s="811"/>
      <c r="V595" s="811"/>
      <c r="W595" s="811"/>
      <c r="X595" s="811"/>
      <c r="Y595" s="811"/>
      <c r="Z595" s="811"/>
      <c r="AA595" s="48"/>
      <c r="AB595" s="48"/>
      <c r="AC595" s="48"/>
    </row>
    <row r="596" spans="1:68" ht="16.5" hidden="1" customHeight="1" x14ac:dyDescent="0.25">
      <c r="A596" s="821" t="s">
        <v>956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2"/>
      <c r="AB596" s="772"/>
      <c r="AC596" s="772"/>
    </row>
    <row r="597" spans="1:68" ht="14.25" hidden="1" customHeight="1" x14ac:dyDescent="0.25">
      <c r="A597" s="800" t="s">
        <v>114</v>
      </c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0"/>
      <c r="P597" s="790"/>
      <c r="Q597" s="790"/>
      <c r="R597" s="790"/>
      <c r="S597" s="790"/>
      <c r="T597" s="790"/>
      <c r="U597" s="790"/>
      <c r="V597" s="790"/>
      <c r="W597" s="790"/>
      <c r="X597" s="790"/>
      <c r="Y597" s="790"/>
      <c r="Z597" s="790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3">
        <v>4640242181011</v>
      </c>
      <c r="E598" s="784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1060" t="s">
        <v>959</v>
      </c>
      <c r="Q598" s="793"/>
      <c r="R598" s="793"/>
      <c r="S598" s="793"/>
      <c r="T598" s="794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3">
        <v>4640242180441</v>
      </c>
      <c r="E599" s="784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822" t="s">
        <v>963</v>
      </c>
      <c r="Q599" s="793"/>
      <c r="R599" s="793"/>
      <c r="S599" s="793"/>
      <c r="T599" s="794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3">
        <v>4640242180564</v>
      </c>
      <c r="E600" s="784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1217" t="s">
        <v>967</v>
      </c>
      <c r="Q600" s="793"/>
      <c r="R600" s="793"/>
      <c r="S600" s="793"/>
      <c r="T600" s="794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3">
        <v>4640242180922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879" t="s">
        <v>971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3">
        <v>4640242181189</v>
      </c>
      <c r="E602" s="784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5" t="s">
        <v>975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3">
        <v>4640242180038</v>
      </c>
      <c r="E603" s="784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86" t="s">
        <v>978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3">
        <v>4640242181172</v>
      </c>
      <c r="E604" s="784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7" t="s">
        <v>981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789"/>
      <c r="B605" s="790"/>
      <c r="C605" s="790"/>
      <c r="D605" s="790"/>
      <c r="E605" s="790"/>
      <c r="F605" s="790"/>
      <c r="G605" s="790"/>
      <c r="H605" s="790"/>
      <c r="I605" s="790"/>
      <c r="J605" s="790"/>
      <c r="K605" s="790"/>
      <c r="L605" s="790"/>
      <c r="M605" s="790"/>
      <c r="N605" s="790"/>
      <c r="O605" s="791"/>
      <c r="P605" s="785" t="s">
        <v>71</v>
      </c>
      <c r="Q605" s="786"/>
      <c r="R605" s="786"/>
      <c r="S605" s="786"/>
      <c r="T605" s="786"/>
      <c r="U605" s="786"/>
      <c r="V605" s="787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0"/>
      <c r="B606" s="790"/>
      <c r="C606" s="790"/>
      <c r="D606" s="790"/>
      <c r="E606" s="790"/>
      <c r="F606" s="790"/>
      <c r="G606" s="790"/>
      <c r="H606" s="790"/>
      <c r="I606" s="790"/>
      <c r="J606" s="790"/>
      <c r="K606" s="790"/>
      <c r="L606" s="790"/>
      <c r="M606" s="790"/>
      <c r="N606" s="790"/>
      <c r="O606" s="791"/>
      <c r="P606" s="785" t="s">
        <v>71</v>
      </c>
      <c r="Q606" s="786"/>
      <c r="R606" s="786"/>
      <c r="S606" s="786"/>
      <c r="T606" s="786"/>
      <c r="U606" s="786"/>
      <c r="V606" s="787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0" t="s">
        <v>172</v>
      </c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0"/>
      <c r="P607" s="790"/>
      <c r="Q607" s="790"/>
      <c r="R607" s="790"/>
      <c r="S607" s="790"/>
      <c r="T607" s="790"/>
      <c r="U607" s="790"/>
      <c r="V607" s="790"/>
      <c r="W607" s="790"/>
      <c r="X607" s="790"/>
      <c r="Y607" s="790"/>
      <c r="Z607" s="790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3">
        <v>4640242180519</v>
      </c>
      <c r="E608" s="784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1058" t="s">
        <v>984</v>
      </c>
      <c r="Q608" s="793"/>
      <c r="R608" s="793"/>
      <c r="S608" s="793"/>
      <c r="T608" s="794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3">
        <v>4640242180526</v>
      </c>
      <c r="E609" s="784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9" t="s">
        <v>988</v>
      </c>
      <c r="Q609" s="793"/>
      <c r="R609" s="793"/>
      <c r="S609" s="793"/>
      <c r="T609" s="794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3">
        <v>4640242180090</v>
      </c>
      <c r="E610" s="784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1122" t="s">
        <v>991</v>
      </c>
      <c r="Q610" s="793"/>
      <c r="R610" s="793"/>
      <c r="S610" s="793"/>
      <c r="T610" s="794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3">
        <v>4640242181363</v>
      </c>
      <c r="E611" s="784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12" t="s">
        <v>995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89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0" t="s">
        <v>64</v>
      </c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0"/>
      <c r="P614" s="790"/>
      <c r="Q614" s="790"/>
      <c r="R614" s="790"/>
      <c r="S614" s="790"/>
      <c r="T614" s="790"/>
      <c r="U614" s="790"/>
      <c r="V614" s="790"/>
      <c r="W614" s="790"/>
      <c r="X614" s="790"/>
      <c r="Y614" s="790"/>
      <c r="Z614" s="790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3">
        <v>4640242180816</v>
      </c>
      <c r="E615" s="784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1185" t="s">
        <v>998</v>
      </c>
      <c r="Q615" s="793"/>
      <c r="R615" s="793"/>
      <c r="S615" s="793"/>
      <c r="T615" s="794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3">
        <v>4640242180595</v>
      </c>
      <c r="E616" s="784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1198" t="s">
        <v>1002</v>
      </c>
      <c r="Q616" s="793"/>
      <c r="R616" s="793"/>
      <c r="S616" s="793"/>
      <c r="T616" s="794"/>
      <c r="U616" s="34"/>
      <c r="V616" s="34"/>
      <c r="W616" s="35" t="s">
        <v>69</v>
      </c>
      <c r="X616" s="777">
        <v>50</v>
      </c>
      <c r="Y616" s="778">
        <f t="shared" si="120"/>
        <v>50.400000000000006</v>
      </c>
      <c r="Z616" s="36">
        <f>IFERROR(IF(Y616=0,"",ROUNDUP(Y616/H616,0)*0.00753),"")</f>
        <v>9.0359999999999996E-2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53.095238095238095</v>
      </c>
      <c r="BN616" s="64">
        <f t="shared" si="122"/>
        <v>53.52</v>
      </c>
      <c r="BO616" s="64">
        <f t="shared" si="123"/>
        <v>7.6312576312576319E-2</v>
      </c>
      <c r="BP616" s="64">
        <f t="shared" si="124"/>
        <v>7.6923076923076927E-2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3">
        <v>4640242181615</v>
      </c>
      <c r="E617" s="784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03" t="s">
        <v>1006</v>
      </c>
      <c r="Q617" s="793"/>
      <c r="R617" s="793"/>
      <c r="S617" s="793"/>
      <c r="T617" s="794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3">
        <v>4640242181639</v>
      </c>
      <c r="E618" s="784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958" t="s">
        <v>1010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3">
        <v>4640242181622</v>
      </c>
      <c r="E619" s="784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6" t="s">
        <v>1014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3">
        <v>4640242180908</v>
      </c>
      <c r="E620" s="784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963" t="s">
        <v>1018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3">
        <v>4640242180489</v>
      </c>
      <c r="E621" s="784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4" t="s">
        <v>1021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789"/>
      <c r="B622" s="790"/>
      <c r="C622" s="790"/>
      <c r="D622" s="790"/>
      <c r="E622" s="790"/>
      <c r="F622" s="790"/>
      <c r="G622" s="790"/>
      <c r="H622" s="790"/>
      <c r="I622" s="790"/>
      <c r="J622" s="790"/>
      <c r="K622" s="790"/>
      <c r="L622" s="790"/>
      <c r="M622" s="790"/>
      <c r="N622" s="790"/>
      <c r="O622" s="791"/>
      <c r="P622" s="785" t="s">
        <v>71</v>
      </c>
      <c r="Q622" s="786"/>
      <c r="R622" s="786"/>
      <c r="S622" s="786"/>
      <c r="T622" s="786"/>
      <c r="U622" s="786"/>
      <c r="V622" s="787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11.904761904761905</v>
      </c>
      <c r="Y622" s="779">
        <f>IFERROR(Y615/H615,"0")+IFERROR(Y616/H616,"0")+IFERROR(Y617/H617,"0")+IFERROR(Y618/H618,"0")+IFERROR(Y619/H619,"0")+IFERROR(Y620/H620,"0")+IFERROR(Y621/H621,"0")</f>
        <v>12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9.0359999999999996E-2</v>
      </c>
      <c r="AA622" s="780"/>
      <c r="AB622" s="780"/>
      <c r="AC622" s="780"/>
    </row>
    <row r="623" spans="1:68" x14ac:dyDescent="0.2">
      <c r="A623" s="790"/>
      <c r="B623" s="790"/>
      <c r="C623" s="790"/>
      <c r="D623" s="790"/>
      <c r="E623" s="790"/>
      <c r="F623" s="790"/>
      <c r="G623" s="790"/>
      <c r="H623" s="790"/>
      <c r="I623" s="790"/>
      <c r="J623" s="790"/>
      <c r="K623" s="790"/>
      <c r="L623" s="790"/>
      <c r="M623" s="790"/>
      <c r="N623" s="790"/>
      <c r="O623" s="791"/>
      <c r="P623" s="785" t="s">
        <v>71</v>
      </c>
      <c r="Q623" s="786"/>
      <c r="R623" s="786"/>
      <c r="S623" s="786"/>
      <c r="T623" s="786"/>
      <c r="U623" s="786"/>
      <c r="V623" s="787"/>
      <c r="W623" s="37" t="s">
        <v>69</v>
      </c>
      <c r="X623" s="779">
        <f>IFERROR(SUM(X615:X621),"0")</f>
        <v>50</v>
      </c>
      <c r="Y623" s="779">
        <f>IFERROR(SUM(Y615:Y621),"0")</f>
        <v>50.400000000000006</v>
      </c>
      <c r="Z623" s="37"/>
      <c r="AA623" s="780"/>
      <c r="AB623" s="780"/>
      <c r="AC623" s="780"/>
    </row>
    <row r="624" spans="1:68" ht="14.25" hidden="1" customHeight="1" x14ac:dyDescent="0.25">
      <c r="A624" s="800" t="s">
        <v>73</v>
      </c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0"/>
      <c r="P624" s="790"/>
      <c r="Q624" s="790"/>
      <c r="R624" s="790"/>
      <c r="S624" s="790"/>
      <c r="T624" s="790"/>
      <c r="U624" s="790"/>
      <c r="V624" s="790"/>
      <c r="W624" s="790"/>
      <c r="X624" s="790"/>
      <c r="Y624" s="790"/>
      <c r="Z624" s="790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3">
        <v>4640242180533</v>
      </c>
      <c r="E625" s="784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809" t="s">
        <v>1024</v>
      </c>
      <c r="Q625" s="793"/>
      <c r="R625" s="793"/>
      <c r="S625" s="793"/>
      <c r="T625" s="794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3">
        <v>4640242180533</v>
      </c>
      <c r="E626" s="784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1204" t="s">
        <v>1027</v>
      </c>
      <c r="Q626" s="793"/>
      <c r="R626" s="793"/>
      <c r="S626" s="793"/>
      <c r="T626" s="794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3">
        <v>4640242180540</v>
      </c>
      <c r="E627" s="784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29" t="s">
        <v>1030</v>
      </c>
      <c r="Q627" s="793"/>
      <c r="R627" s="793"/>
      <c r="S627" s="793"/>
      <c r="T627" s="794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3">
        <v>4640242180540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1193" t="s">
        <v>1033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3">
        <v>4640242181233</v>
      </c>
      <c r="E629" s="784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993" t="s">
        <v>1036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3">
        <v>4640242181233</v>
      </c>
      <c r="E630" s="784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01" t="s">
        <v>1038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3">
        <v>4640242181226</v>
      </c>
      <c r="E631" s="784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950" t="s">
        <v>1041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3">
        <v>4640242181226</v>
      </c>
      <c r="E632" s="784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983" t="s">
        <v>1043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789"/>
      <c r="B633" s="790"/>
      <c r="C633" s="790"/>
      <c r="D633" s="790"/>
      <c r="E633" s="790"/>
      <c r="F633" s="790"/>
      <c r="G633" s="790"/>
      <c r="H633" s="790"/>
      <c r="I633" s="790"/>
      <c r="J633" s="790"/>
      <c r="K633" s="790"/>
      <c r="L633" s="790"/>
      <c r="M633" s="790"/>
      <c r="N633" s="790"/>
      <c r="O633" s="791"/>
      <c r="P633" s="785" t="s">
        <v>71</v>
      </c>
      <c r="Q633" s="786"/>
      <c r="R633" s="786"/>
      <c r="S633" s="786"/>
      <c r="T633" s="786"/>
      <c r="U633" s="786"/>
      <c r="V633" s="787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0"/>
      <c r="B634" s="790"/>
      <c r="C634" s="790"/>
      <c r="D634" s="790"/>
      <c r="E634" s="790"/>
      <c r="F634" s="790"/>
      <c r="G634" s="790"/>
      <c r="H634" s="790"/>
      <c r="I634" s="790"/>
      <c r="J634" s="790"/>
      <c r="K634" s="790"/>
      <c r="L634" s="790"/>
      <c r="M634" s="790"/>
      <c r="N634" s="790"/>
      <c r="O634" s="791"/>
      <c r="P634" s="785" t="s">
        <v>71</v>
      </c>
      <c r="Q634" s="786"/>
      <c r="R634" s="786"/>
      <c r="S634" s="786"/>
      <c r="T634" s="786"/>
      <c r="U634" s="786"/>
      <c r="V634" s="787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0" t="s">
        <v>218</v>
      </c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0"/>
      <c r="P635" s="790"/>
      <c r="Q635" s="790"/>
      <c r="R635" s="790"/>
      <c r="S635" s="790"/>
      <c r="T635" s="790"/>
      <c r="U635" s="790"/>
      <c r="V635" s="790"/>
      <c r="W635" s="790"/>
      <c r="X635" s="790"/>
      <c r="Y635" s="790"/>
      <c r="Z635" s="790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3">
        <v>4640242180120</v>
      </c>
      <c r="E636" s="784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991" t="s">
        <v>1046</v>
      </c>
      <c r="Q636" s="793"/>
      <c r="R636" s="793"/>
      <c r="S636" s="793"/>
      <c r="T636" s="794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3">
        <v>4640242180120</v>
      </c>
      <c r="E637" s="784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1141" t="s">
        <v>1049</v>
      </c>
      <c r="Q637" s="793"/>
      <c r="R637" s="793"/>
      <c r="S637" s="793"/>
      <c r="T637" s="794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3">
        <v>4640242180137</v>
      </c>
      <c r="E638" s="784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1107" t="s">
        <v>1052</v>
      </c>
      <c r="Q638" s="793"/>
      <c r="R638" s="793"/>
      <c r="S638" s="793"/>
      <c r="T638" s="794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3">
        <v>4640242180137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990" t="s">
        <v>1055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89"/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1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821" t="s">
        <v>1056</v>
      </c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0"/>
      <c r="P642" s="790"/>
      <c r="Q642" s="790"/>
      <c r="R642" s="790"/>
      <c r="S642" s="790"/>
      <c r="T642" s="790"/>
      <c r="U642" s="790"/>
      <c r="V642" s="790"/>
      <c r="W642" s="790"/>
      <c r="X642" s="790"/>
      <c r="Y642" s="790"/>
      <c r="Z642" s="790"/>
      <c r="AA642" s="772"/>
      <c r="AB642" s="772"/>
      <c r="AC642" s="772"/>
    </row>
    <row r="643" spans="1:68" ht="14.25" hidden="1" customHeight="1" x14ac:dyDescent="0.25">
      <c r="A643" s="800" t="s">
        <v>114</v>
      </c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0"/>
      <c r="P643" s="790"/>
      <c r="Q643" s="790"/>
      <c r="R643" s="790"/>
      <c r="S643" s="790"/>
      <c r="T643" s="790"/>
      <c r="U643" s="790"/>
      <c r="V643" s="790"/>
      <c r="W643" s="790"/>
      <c r="X643" s="790"/>
      <c r="Y643" s="790"/>
      <c r="Z643" s="790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3">
        <v>4640242180045</v>
      </c>
      <c r="E644" s="784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859" t="s">
        <v>1059</v>
      </c>
      <c r="Q644" s="793"/>
      <c r="R644" s="793"/>
      <c r="S644" s="793"/>
      <c r="T644" s="794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3">
        <v>4640242180601</v>
      </c>
      <c r="E645" s="784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1105" t="s">
        <v>1063</v>
      </c>
      <c r="Q645" s="793"/>
      <c r="R645" s="793"/>
      <c r="S645" s="793"/>
      <c r="T645" s="794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89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85" t="s">
        <v>71</v>
      </c>
      <c r="Q646" s="786"/>
      <c r="R646" s="786"/>
      <c r="S646" s="786"/>
      <c r="T646" s="786"/>
      <c r="U646" s="786"/>
      <c r="V646" s="787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0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85" t="s">
        <v>71</v>
      </c>
      <c r="Q647" s="786"/>
      <c r="R647" s="786"/>
      <c r="S647" s="786"/>
      <c r="T647" s="786"/>
      <c r="U647" s="786"/>
      <c r="V647" s="787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0" t="s">
        <v>172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3">
        <v>4640242180090</v>
      </c>
      <c r="E649" s="784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20" t="s">
        <v>1067</v>
      </c>
      <c r="Q649" s="793"/>
      <c r="R649" s="793"/>
      <c r="S649" s="793"/>
      <c r="T649" s="794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89"/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1"/>
      <c r="P650" s="785" t="s">
        <v>71</v>
      </c>
      <c r="Q650" s="786"/>
      <c r="R650" s="786"/>
      <c r="S650" s="786"/>
      <c r="T650" s="786"/>
      <c r="U650" s="786"/>
      <c r="V650" s="787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0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85" t="s">
        <v>71</v>
      </c>
      <c r="Q651" s="786"/>
      <c r="R651" s="786"/>
      <c r="S651" s="786"/>
      <c r="T651" s="786"/>
      <c r="U651" s="786"/>
      <c r="V651" s="787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0" t="s">
        <v>64</v>
      </c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0"/>
      <c r="P652" s="790"/>
      <c r="Q652" s="790"/>
      <c r="R652" s="790"/>
      <c r="S652" s="790"/>
      <c r="T652" s="790"/>
      <c r="U652" s="790"/>
      <c r="V652" s="790"/>
      <c r="W652" s="790"/>
      <c r="X652" s="790"/>
      <c r="Y652" s="790"/>
      <c r="Z652" s="790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3">
        <v>4640242180076</v>
      </c>
      <c r="E653" s="784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1075" t="s">
        <v>1071</v>
      </c>
      <c r="Q653" s="793"/>
      <c r="R653" s="793"/>
      <c r="S653" s="793"/>
      <c r="T653" s="794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789"/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1"/>
      <c r="P654" s="785" t="s">
        <v>71</v>
      </c>
      <c r="Q654" s="786"/>
      <c r="R654" s="786"/>
      <c r="S654" s="786"/>
      <c r="T654" s="786"/>
      <c r="U654" s="786"/>
      <c r="V654" s="787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0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85" t="s">
        <v>71</v>
      </c>
      <c r="Q655" s="786"/>
      <c r="R655" s="786"/>
      <c r="S655" s="786"/>
      <c r="T655" s="786"/>
      <c r="U655" s="786"/>
      <c r="V655" s="787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0" t="s">
        <v>73</v>
      </c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0"/>
      <c r="P656" s="790"/>
      <c r="Q656" s="790"/>
      <c r="R656" s="790"/>
      <c r="S656" s="790"/>
      <c r="T656" s="790"/>
      <c r="U656" s="790"/>
      <c r="V656" s="790"/>
      <c r="W656" s="790"/>
      <c r="X656" s="790"/>
      <c r="Y656" s="790"/>
      <c r="Z656" s="790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3">
        <v>4640242180106</v>
      </c>
      <c r="E657" s="784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849" t="s">
        <v>1075</v>
      </c>
      <c r="Q657" s="793"/>
      <c r="R657" s="793"/>
      <c r="S657" s="793"/>
      <c r="T657" s="794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789"/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1"/>
      <c r="P658" s="785" t="s">
        <v>71</v>
      </c>
      <c r="Q658" s="786"/>
      <c r="R658" s="786"/>
      <c r="S658" s="786"/>
      <c r="T658" s="786"/>
      <c r="U658" s="786"/>
      <c r="V658" s="787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0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5" t="s">
        <v>71</v>
      </c>
      <c r="Q659" s="786"/>
      <c r="R659" s="786"/>
      <c r="S659" s="786"/>
      <c r="T659" s="786"/>
      <c r="U659" s="786"/>
      <c r="V659" s="787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1181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1039"/>
      <c r="P660" s="817" t="s">
        <v>1077</v>
      </c>
      <c r="Q660" s="818"/>
      <c r="R660" s="818"/>
      <c r="S660" s="818"/>
      <c r="T660" s="818"/>
      <c r="U660" s="818"/>
      <c r="V660" s="81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1512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1570.5800000000004</v>
      </c>
      <c r="Z660" s="37"/>
      <c r="AA660" s="780"/>
      <c r="AB660" s="780"/>
      <c r="AC660" s="780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1039"/>
      <c r="P661" s="817" t="s">
        <v>1078</v>
      </c>
      <c r="Q661" s="818"/>
      <c r="R661" s="818"/>
      <c r="S661" s="818"/>
      <c r="T661" s="818"/>
      <c r="U661" s="818"/>
      <c r="V661" s="814"/>
      <c r="W661" s="37" t="s">
        <v>69</v>
      </c>
      <c r="X661" s="779">
        <f>IFERROR(SUM(BM22:BM657),"0")</f>
        <v>1612.2449308915493</v>
      </c>
      <c r="Y661" s="779">
        <f>IFERROR(SUM(BN22:BN657),"0")</f>
        <v>1675.1340000000007</v>
      </c>
      <c r="Z661" s="37"/>
      <c r="AA661" s="780"/>
      <c r="AB661" s="780"/>
      <c r="AC661" s="780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1039"/>
      <c r="P662" s="817" t="s">
        <v>1079</v>
      </c>
      <c r="Q662" s="818"/>
      <c r="R662" s="818"/>
      <c r="S662" s="818"/>
      <c r="T662" s="818"/>
      <c r="U662" s="818"/>
      <c r="V662" s="814"/>
      <c r="W662" s="37" t="s">
        <v>1080</v>
      </c>
      <c r="X662" s="38">
        <f>ROUNDUP(SUM(BO22:BO657),0)</f>
        <v>4</v>
      </c>
      <c r="Y662" s="38">
        <f>ROUNDUP(SUM(BP22:BP657),0)</f>
        <v>4</v>
      </c>
      <c r="Z662" s="37"/>
      <c r="AA662" s="780"/>
      <c r="AB662" s="780"/>
      <c r="AC662" s="780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39"/>
      <c r="P663" s="817" t="s">
        <v>1081</v>
      </c>
      <c r="Q663" s="818"/>
      <c r="R663" s="818"/>
      <c r="S663" s="818"/>
      <c r="T663" s="818"/>
      <c r="U663" s="818"/>
      <c r="V663" s="814"/>
      <c r="W663" s="37" t="s">
        <v>69</v>
      </c>
      <c r="X663" s="779">
        <f>GrossWeightTotal+PalletQtyTotal*25</f>
        <v>1712.2449308915493</v>
      </c>
      <c r="Y663" s="779">
        <f>GrossWeightTotalR+PalletQtyTotalR*25</f>
        <v>1775.1340000000007</v>
      </c>
      <c r="Z663" s="37"/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39"/>
      <c r="P664" s="817" t="s">
        <v>1082</v>
      </c>
      <c r="Q664" s="818"/>
      <c r="R664" s="818"/>
      <c r="S664" s="818"/>
      <c r="T664" s="818"/>
      <c r="U664" s="818"/>
      <c r="V664" s="81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373.27570128673074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388</v>
      </c>
      <c r="Z664" s="37"/>
      <c r="AA664" s="780"/>
      <c r="AB664" s="780"/>
      <c r="AC664" s="780"/>
    </row>
    <row r="665" spans="1:68" ht="14.25" hidden="1" customHeight="1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39"/>
      <c r="P665" s="817" t="s">
        <v>1083</v>
      </c>
      <c r="Q665" s="818"/>
      <c r="R665" s="818"/>
      <c r="S665" s="818"/>
      <c r="T665" s="818"/>
      <c r="U665" s="818"/>
      <c r="V665" s="81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3.6698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07" t="s">
        <v>112</v>
      </c>
      <c r="D667" s="852"/>
      <c r="E667" s="852"/>
      <c r="F667" s="852"/>
      <c r="G667" s="852"/>
      <c r="H667" s="853"/>
      <c r="I667" s="807" t="s">
        <v>342</v>
      </c>
      <c r="J667" s="852"/>
      <c r="K667" s="852"/>
      <c r="L667" s="852"/>
      <c r="M667" s="852"/>
      <c r="N667" s="852"/>
      <c r="O667" s="852"/>
      <c r="P667" s="852"/>
      <c r="Q667" s="852"/>
      <c r="R667" s="852"/>
      <c r="S667" s="852"/>
      <c r="T667" s="852"/>
      <c r="U667" s="852"/>
      <c r="V667" s="853"/>
      <c r="W667" s="807" t="s">
        <v>677</v>
      </c>
      <c r="X667" s="853"/>
      <c r="Y667" s="807" t="s">
        <v>781</v>
      </c>
      <c r="Z667" s="852"/>
      <c r="AA667" s="852"/>
      <c r="AB667" s="853"/>
      <c r="AC667" s="774" t="s">
        <v>881</v>
      </c>
      <c r="AD667" s="807" t="s">
        <v>956</v>
      </c>
      <c r="AE667" s="853"/>
      <c r="AF667" s="775"/>
    </row>
    <row r="668" spans="1:68" ht="14.25" customHeight="1" thickTop="1" x14ac:dyDescent="0.2">
      <c r="A668" s="834" t="s">
        <v>1086</v>
      </c>
      <c r="B668" s="807" t="s">
        <v>63</v>
      </c>
      <c r="C668" s="807" t="s">
        <v>113</v>
      </c>
      <c r="D668" s="807" t="s">
        <v>140</v>
      </c>
      <c r="E668" s="807" t="s">
        <v>226</v>
      </c>
      <c r="F668" s="807" t="s">
        <v>255</v>
      </c>
      <c r="G668" s="807" t="s">
        <v>306</v>
      </c>
      <c r="H668" s="807" t="s">
        <v>112</v>
      </c>
      <c r="I668" s="807" t="s">
        <v>343</v>
      </c>
      <c r="J668" s="807" t="s">
        <v>368</v>
      </c>
      <c r="K668" s="807" t="s">
        <v>442</v>
      </c>
      <c r="L668" s="807" t="s">
        <v>462</v>
      </c>
      <c r="M668" s="807" t="s">
        <v>488</v>
      </c>
      <c r="N668" s="775"/>
      <c r="O668" s="807" t="s">
        <v>517</v>
      </c>
      <c r="P668" s="807" t="s">
        <v>520</v>
      </c>
      <c r="Q668" s="807" t="s">
        <v>529</v>
      </c>
      <c r="R668" s="807" t="s">
        <v>547</v>
      </c>
      <c r="S668" s="807" t="s">
        <v>557</v>
      </c>
      <c r="T668" s="807" t="s">
        <v>570</v>
      </c>
      <c r="U668" s="807" t="s">
        <v>578</v>
      </c>
      <c r="V668" s="807" t="s">
        <v>664</v>
      </c>
      <c r="W668" s="807" t="s">
        <v>678</v>
      </c>
      <c r="X668" s="807" t="s">
        <v>732</v>
      </c>
      <c r="Y668" s="807" t="s">
        <v>782</v>
      </c>
      <c r="Z668" s="807" t="s">
        <v>841</v>
      </c>
      <c r="AA668" s="807" t="s">
        <v>864</v>
      </c>
      <c r="AB668" s="807" t="s">
        <v>877</v>
      </c>
      <c r="AC668" s="807" t="s">
        <v>881</v>
      </c>
      <c r="AD668" s="807" t="s">
        <v>956</v>
      </c>
      <c r="AE668" s="807" t="s">
        <v>1056</v>
      </c>
      <c r="AF668" s="775"/>
    </row>
    <row r="669" spans="1:68" ht="13.5" customHeight="1" thickBot="1" x14ac:dyDescent="0.25">
      <c r="A669" s="835"/>
      <c r="B669" s="808"/>
      <c r="C669" s="808"/>
      <c r="D669" s="808"/>
      <c r="E669" s="808"/>
      <c r="F669" s="808"/>
      <c r="G669" s="808"/>
      <c r="H669" s="808"/>
      <c r="I669" s="808"/>
      <c r="J669" s="808"/>
      <c r="K669" s="808"/>
      <c r="L669" s="808"/>
      <c r="M669" s="808"/>
      <c r="N669" s="775"/>
      <c r="O669" s="808"/>
      <c r="P669" s="808"/>
      <c r="Q669" s="808"/>
      <c r="R669" s="808"/>
      <c r="S669" s="808"/>
      <c r="T669" s="808"/>
      <c r="U669" s="808"/>
      <c r="V669" s="808"/>
      <c r="W669" s="808"/>
      <c r="X669" s="808"/>
      <c r="Y669" s="808"/>
      <c r="Z669" s="808"/>
      <c r="AA669" s="808"/>
      <c r="AB669" s="808"/>
      <c r="AC669" s="808"/>
      <c r="AD669" s="808"/>
      <c r="AE669" s="808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40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210.60000000000002</v>
      </c>
      <c r="E670" s="46">
        <f>IFERROR(Y107*1,"0")+IFERROR(Y108*1,"0")+IFERROR(Y109*1,"0")+IFERROR(Y110*1,"0")+IFERROR(Y114*1,"0")+IFERROR(Y115*1,"0")+IFERROR(Y116*1,"0")+IFERROR(Y117*1,"0")+IFERROR(Y118*1,"0")+IFERROR(Y119*1,"0")</f>
        <v>91.800000000000011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111</v>
      </c>
      <c r="G670" s="46">
        <f>IFERROR(Y156*1,"0")+IFERROR(Y157*1,"0")+IFERROR(Y161*1,"0")+IFERROR(Y162*1,"0")+IFERROR(Y166*1,"0")+IFERROR(Y167*1,"0")</f>
        <v>38.879999999999995</v>
      </c>
      <c r="H670" s="46">
        <f>IFERROR(Y172*1,"0")+IFERROR(Y176*1,"0")+IFERROR(Y177*1,"0")+IFERROR(Y178*1,"0")+IFERROR(Y179*1,"0")+IFERROR(Y180*1,"0")+IFERROR(Y184*1,"0")+IFERROR(Y185*1,"0")+IFERROR(Y186*1,"0")</f>
        <v>48</v>
      </c>
      <c r="I670" s="46">
        <f>IFERROR(Y192*1,"0")+IFERROR(Y196*1,"0")+IFERROR(Y197*1,"0")+IFERROR(Y198*1,"0")+IFERROR(Y199*1,"0")+IFERROR(Y200*1,"0")+IFERROR(Y201*1,"0")+IFERROR(Y202*1,"0")+IFERROR(Y203*1,"0")</f>
        <v>35.700000000000003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102.6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4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28.8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16.8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413.30000000000007</v>
      </c>
      <c r="V670" s="46">
        <f>IFERROR(Y402*1,"0")+IFERROR(Y406*1,"0")+IFERROR(Y407*1,"0")+IFERROR(Y408*1,"0")</f>
        <v>66.3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21</v>
      </c>
      <c r="Z670" s="46">
        <f>IFERROR(Y518*1,"0")+IFERROR(Y522*1,"0")+IFERROR(Y523*1,"0")+IFERROR(Y524*1,"0")+IFERROR(Y525*1,"0")+IFERROR(Y526*1,"0")+IFERROR(Y530*1,"0")+IFERROR(Y534*1,"0")</f>
        <v>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50.4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50.400000000000006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612,24"/>
        <filter val="1 712,24"/>
        <filter val="1,00"/>
        <filter val="1,33"/>
        <filter val="1,56"/>
        <filter val="10,00"/>
        <filter val="100,00"/>
        <filter val="11,00"/>
        <filter val="11,67"/>
        <filter val="11,90"/>
        <filter val="114,00"/>
        <filter val="12,00"/>
        <filter val="121,00"/>
        <filter val="13,33"/>
        <filter val="14,00"/>
        <filter val="16,00"/>
        <filter val="16,67"/>
        <filter val="18,00"/>
        <filter val="19,00"/>
        <filter val="2,00"/>
        <filter val="2,35"/>
        <filter val="2,78"/>
        <filter val="20,00"/>
        <filter val="20,33"/>
        <filter val="200,00"/>
        <filter val="21,00"/>
        <filter val="22,59"/>
        <filter val="220,00"/>
        <filter val="230,00"/>
        <filter val="24,00"/>
        <filter val="25,00"/>
        <filter val="28,00"/>
        <filter val="28,57"/>
        <filter val="29,00"/>
        <filter val="3,00"/>
        <filter val="30,00"/>
        <filter val="30,48"/>
        <filter val="35,00"/>
        <filter val="35,64"/>
        <filter val="36,00"/>
        <filter val="373,28"/>
        <filter val="4"/>
        <filter val="4,00"/>
        <filter val="4,58"/>
        <filter val="40,00"/>
        <filter val="41,00"/>
        <filter val="42,00"/>
        <filter val="5,00"/>
        <filter val="5,13"/>
        <filter val="50,00"/>
        <filter val="54,00"/>
        <filter val="6,00"/>
        <filter val="6,06"/>
        <filter val="60,00"/>
        <filter val="7,62"/>
        <filter val="72,00"/>
        <filter val="79,00"/>
        <filter val="8,00"/>
        <filter val="8,70"/>
        <filter val="80,00"/>
        <filter val="9,00"/>
        <filter val="9,11"/>
        <filter val="9,52"/>
      </filters>
    </filterColumn>
    <filterColumn colId="29" showButton="0"/>
    <filterColumn colId="30" showButton="0"/>
  </autoFilter>
  <mergeCells count="1184"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