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9755D3-551E-4A13-857C-8F7C0242CC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P587" i="1"/>
  <c r="BO586" i="1"/>
  <c r="BM586" i="1"/>
  <c r="Y586" i="1"/>
  <c r="BP586" i="1" s="1"/>
  <c r="P586" i="1"/>
  <c r="BO585" i="1"/>
  <c r="BM585" i="1"/>
  <c r="Y585" i="1"/>
  <c r="P585" i="1"/>
  <c r="X583" i="1"/>
  <c r="X582" i="1"/>
  <c r="BP581" i="1"/>
  <c r="BO581" i="1"/>
  <c r="BN581" i="1"/>
  <c r="BM581" i="1"/>
  <c r="Z581" i="1"/>
  <c r="Y581" i="1"/>
  <c r="P581" i="1"/>
  <c r="BO580" i="1"/>
  <c r="BM580" i="1"/>
  <c r="Y580" i="1"/>
  <c r="BP580" i="1" s="1"/>
  <c r="BO579" i="1"/>
  <c r="BM579" i="1"/>
  <c r="Y579" i="1"/>
  <c r="BP579" i="1" s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P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BP569" i="1" s="1"/>
  <c r="P569" i="1"/>
  <c r="BO568" i="1"/>
  <c r="BM568" i="1"/>
  <c r="Y568" i="1"/>
  <c r="BO567" i="1"/>
  <c r="BM567" i="1"/>
  <c r="Y567" i="1"/>
  <c r="P567" i="1"/>
  <c r="X565" i="1"/>
  <c r="X564" i="1"/>
  <c r="BP563" i="1"/>
  <c r="BO563" i="1"/>
  <c r="BN563" i="1"/>
  <c r="BM563" i="1"/>
  <c r="Z563" i="1"/>
  <c r="Y563" i="1"/>
  <c r="P563" i="1"/>
  <c r="BO562" i="1"/>
  <c r="BM562" i="1"/>
  <c r="Y562" i="1"/>
  <c r="BP562" i="1" s="1"/>
  <c r="BO561" i="1"/>
  <c r="BM561" i="1"/>
  <c r="Y561" i="1"/>
  <c r="BP561" i="1" s="1"/>
  <c r="BO560" i="1"/>
  <c r="BM560" i="1"/>
  <c r="Y560" i="1"/>
  <c r="BP560" i="1" s="1"/>
  <c r="P560" i="1"/>
  <c r="BO559" i="1"/>
  <c r="BM559" i="1"/>
  <c r="Y559" i="1"/>
  <c r="BO558" i="1"/>
  <c r="BM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Y548" i="1" s="1"/>
  <c r="P547" i="1"/>
  <c r="X544" i="1"/>
  <c r="X543" i="1"/>
  <c r="BO542" i="1"/>
  <c r="BM542" i="1"/>
  <c r="Y542" i="1"/>
  <c r="BP542" i="1" s="1"/>
  <c r="BO541" i="1"/>
  <c r="BM541" i="1"/>
  <c r="Y541" i="1"/>
  <c r="BP541" i="1" s="1"/>
  <c r="P541" i="1"/>
  <c r="BO540" i="1"/>
  <c r="BM540" i="1"/>
  <c r="Y540" i="1"/>
  <c r="P540" i="1"/>
  <c r="BO539" i="1"/>
  <c r="BM539" i="1"/>
  <c r="Y539" i="1"/>
  <c r="AA670" i="1" s="1"/>
  <c r="P539" i="1"/>
  <c r="X536" i="1"/>
  <c r="X535" i="1"/>
  <c r="BO534" i="1"/>
  <c r="BM534" i="1"/>
  <c r="Y534" i="1"/>
  <c r="Y535" i="1" s="1"/>
  <c r="P534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Y515" i="1" s="1"/>
  <c r="P512" i="1"/>
  <c r="X510" i="1"/>
  <c r="X509" i="1"/>
  <c r="BO508" i="1"/>
  <c r="BM508" i="1"/>
  <c r="Y508" i="1"/>
  <c r="BP508" i="1" s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P475" i="1"/>
  <c r="BO474" i="1"/>
  <c r="BM474" i="1"/>
  <c r="Y474" i="1"/>
  <c r="Y477" i="1" s="1"/>
  <c r="X472" i="1"/>
  <c r="X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BP467" i="1" s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P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N448" i="1"/>
  <c r="BM448" i="1"/>
  <c r="Z448" i="1"/>
  <c r="Y448" i="1"/>
  <c r="P448" i="1"/>
  <c r="X445" i="1"/>
  <c r="X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X439" i="1"/>
  <c r="X438" i="1"/>
  <c r="BO437" i="1"/>
  <c r="BM437" i="1"/>
  <c r="Y437" i="1"/>
  <c r="BP437" i="1" s="1"/>
  <c r="P437" i="1"/>
  <c r="BO436" i="1"/>
  <c r="BM436" i="1"/>
  <c r="Y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Y278" i="1" s="1"/>
  <c r="X274" i="1"/>
  <c r="X273" i="1"/>
  <c r="BO272" i="1"/>
  <c r="BM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Y261" i="1" s="1"/>
  <c r="P253" i="1"/>
  <c r="BP252" i="1"/>
  <c r="BO252" i="1"/>
  <c r="BN252" i="1"/>
  <c r="BM252" i="1"/>
  <c r="Z252" i="1"/>
  <c r="Y252" i="1"/>
  <c r="P252" i="1"/>
  <c r="X249" i="1"/>
  <c r="X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P209" i="1"/>
  <c r="BO208" i="1"/>
  <c r="BM208" i="1"/>
  <c r="Y208" i="1"/>
  <c r="Y210" i="1" s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Y188" i="1" s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4" i="1"/>
  <c r="X163" i="1"/>
  <c r="BO162" i="1"/>
  <c r="BM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P157" i="1"/>
  <c r="BO156" i="1"/>
  <c r="BM156" i="1"/>
  <c r="Y156" i="1"/>
  <c r="BP156" i="1" s="1"/>
  <c r="P156" i="1"/>
  <c r="X153" i="1"/>
  <c r="X152" i="1"/>
  <c r="BO151" i="1"/>
  <c r="BM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BO141" i="1"/>
  <c r="BM141" i="1"/>
  <c r="Y141" i="1"/>
  <c r="P141" i="1"/>
  <c r="BO140" i="1"/>
  <c r="BM140" i="1"/>
  <c r="Y140" i="1"/>
  <c r="P140" i="1"/>
  <c r="X138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BP134" i="1" s="1"/>
  <c r="BO133" i="1"/>
  <c r="BM133" i="1"/>
  <c r="Y133" i="1"/>
  <c r="Y137" i="1" s="1"/>
  <c r="P133" i="1"/>
  <c r="BP132" i="1"/>
  <c r="BO132" i="1"/>
  <c r="BN132" i="1"/>
  <c r="BM132" i="1"/>
  <c r="Z132" i="1"/>
  <c r="Y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N125" i="1"/>
  <c r="BM125" i="1"/>
  <c r="Z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245" i="1" l="1"/>
  <c r="BN245" i="1"/>
  <c r="BP256" i="1"/>
  <c r="BN256" i="1"/>
  <c r="Z256" i="1"/>
  <c r="BP308" i="1"/>
  <c r="BN308" i="1"/>
  <c r="Z308" i="1"/>
  <c r="BP367" i="1"/>
  <c r="BN367" i="1"/>
  <c r="Z367" i="1"/>
  <c r="BP397" i="1"/>
  <c r="BN397" i="1"/>
  <c r="Z397" i="1"/>
  <c r="BP424" i="1"/>
  <c r="BN424" i="1"/>
  <c r="Z424" i="1"/>
  <c r="BP436" i="1"/>
  <c r="BN436" i="1"/>
  <c r="Z436" i="1"/>
  <c r="BP452" i="1"/>
  <c r="BN452" i="1"/>
  <c r="Z452" i="1"/>
  <c r="BP475" i="1"/>
  <c r="BN475" i="1"/>
  <c r="Z475" i="1"/>
  <c r="BP492" i="1"/>
  <c r="BN492" i="1"/>
  <c r="Z492" i="1"/>
  <c r="BP513" i="1"/>
  <c r="BN513" i="1"/>
  <c r="Z513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X661" i="1"/>
  <c r="X664" i="1"/>
  <c r="Y36" i="1"/>
  <c r="Z34" i="1"/>
  <c r="BN34" i="1"/>
  <c r="Z58" i="1"/>
  <c r="BN58" i="1"/>
  <c r="Z64" i="1"/>
  <c r="BN64" i="1"/>
  <c r="Z67" i="1"/>
  <c r="BN67" i="1"/>
  <c r="Z86" i="1"/>
  <c r="BN86" i="1"/>
  <c r="Z91" i="1"/>
  <c r="BN91" i="1"/>
  <c r="Z92" i="1"/>
  <c r="BN92" i="1"/>
  <c r="Z93" i="1"/>
  <c r="BN93" i="1"/>
  <c r="Z94" i="1"/>
  <c r="BN94" i="1"/>
  <c r="Y97" i="1"/>
  <c r="Z107" i="1"/>
  <c r="BN107" i="1"/>
  <c r="Y112" i="1"/>
  <c r="Z156" i="1"/>
  <c r="BN156" i="1"/>
  <c r="Y159" i="1"/>
  <c r="Z179" i="1"/>
  <c r="BN179" i="1"/>
  <c r="Z198" i="1"/>
  <c r="BN198" i="1"/>
  <c r="Z213" i="1"/>
  <c r="BN213" i="1"/>
  <c r="Z225" i="1"/>
  <c r="BN225" i="1"/>
  <c r="Z235" i="1"/>
  <c r="BN235" i="1"/>
  <c r="Z245" i="1"/>
  <c r="BP285" i="1"/>
  <c r="BN285" i="1"/>
  <c r="Z285" i="1"/>
  <c r="BP309" i="1"/>
  <c r="BN309" i="1"/>
  <c r="Z309" i="1"/>
  <c r="BP377" i="1"/>
  <c r="BN377" i="1"/>
  <c r="Z377" i="1"/>
  <c r="BP416" i="1"/>
  <c r="BN416" i="1"/>
  <c r="Z416" i="1"/>
  <c r="BP435" i="1"/>
  <c r="BN435" i="1"/>
  <c r="Z435" i="1"/>
  <c r="BP441" i="1"/>
  <c r="BN441" i="1"/>
  <c r="Z441" i="1"/>
  <c r="BP470" i="1"/>
  <c r="BN470" i="1"/>
  <c r="Z470" i="1"/>
  <c r="BP491" i="1"/>
  <c r="BN491" i="1"/>
  <c r="Z491" i="1"/>
  <c r="BP499" i="1"/>
  <c r="BN499" i="1"/>
  <c r="Z499" i="1"/>
  <c r="BP587" i="1"/>
  <c r="BN587" i="1"/>
  <c r="Z587" i="1"/>
  <c r="BP616" i="1"/>
  <c r="BN616" i="1"/>
  <c r="Z616" i="1"/>
  <c r="BP618" i="1"/>
  <c r="BN618" i="1"/>
  <c r="Z618" i="1"/>
  <c r="BP620" i="1"/>
  <c r="BN620" i="1"/>
  <c r="Z620" i="1"/>
  <c r="M670" i="1"/>
  <c r="Y147" i="1"/>
  <c r="BP140" i="1"/>
  <c r="BN140" i="1"/>
  <c r="Z140" i="1"/>
  <c r="BP151" i="1"/>
  <c r="BN151" i="1"/>
  <c r="Z151" i="1"/>
  <c r="H670" i="1"/>
  <c r="Y182" i="1"/>
  <c r="BP177" i="1"/>
  <c r="BN177" i="1"/>
  <c r="Z177" i="1"/>
  <c r="Y193" i="1"/>
  <c r="BP192" i="1"/>
  <c r="BN192" i="1"/>
  <c r="Z192" i="1"/>
  <c r="Z193" i="1" s="1"/>
  <c r="Y205" i="1"/>
  <c r="BP196" i="1"/>
  <c r="BN196" i="1"/>
  <c r="Z196" i="1"/>
  <c r="BP209" i="1"/>
  <c r="BN209" i="1"/>
  <c r="Z209" i="1"/>
  <c r="BP223" i="1"/>
  <c r="BN223" i="1"/>
  <c r="Z223" i="1"/>
  <c r="BP233" i="1"/>
  <c r="BN233" i="1"/>
  <c r="Z233" i="1"/>
  <c r="Y249" i="1"/>
  <c r="BP243" i="1"/>
  <c r="BN243" i="1"/>
  <c r="Z243" i="1"/>
  <c r="BP254" i="1"/>
  <c r="BN254" i="1"/>
  <c r="Z254" i="1"/>
  <c r="BP267" i="1"/>
  <c r="BN267" i="1"/>
  <c r="Z267" i="1"/>
  <c r="BP272" i="1"/>
  <c r="BN272" i="1"/>
  <c r="Z272" i="1"/>
  <c r="BP283" i="1"/>
  <c r="BN283" i="1"/>
  <c r="Z283" i="1"/>
  <c r="BP301" i="1"/>
  <c r="BN301" i="1"/>
  <c r="Z301" i="1"/>
  <c r="Y345" i="1"/>
  <c r="BP344" i="1"/>
  <c r="BN344" i="1"/>
  <c r="Z344" i="1"/>
  <c r="Z345" i="1" s="1"/>
  <c r="Y350" i="1"/>
  <c r="BP348" i="1"/>
  <c r="BN348" i="1"/>
  <c r="Z348" i="1"/>
  <c r="BP360" i="1"/>
  <c r="BN360" i="1"/>
  <c r="Z360" i="1"/>
  <c r="BP375" i="1"/>
  <c r="BN375" i="1"/>
  <c r="Z375" i="1"/>
  <c r="Y393" i="1"/>
  <c r="BP388" i="1"/>
  <c r="BN388" i="1"/>
  <c r="Z388" i="1"/>
  <c r="Y399" i="1"/>
  <c r="BP395" i="1"/>
  <c r="BN395" i="1"/>
  <c r="Z395" i="1"/>
  <c r="BP414" i="1"/>
  <c r="BN414" i="1"/>
  <c r="Z414" i="1"/>
  <c r="BP422" i="1"/>
  <c r="BN422" i="1"/>
  <c r="Z422" i="1"/>
  <c r="Y439" i="1"/>
  <c r="BP433" i="1"/>
  <c r="BN433" i="1"/>
  <c r="Z433" i="1"/>
  <c r="BP450" i="1"/>
  <c r="BN450" i="1"/>
  <c r="Z450" i="1"/>
  <c r="BP468" i="1"/>
  <c r="BN468" i="1"/>
  <c r="Z468" i="1"/>
  <c r="BP489" i="1"/>
  <c r="BN489" i="1"/>
  <c r="Z489" i="1"/>
  <c r="BP497" i="1"/>
  <c r="BN497" i="1"/>
  <c r="Z497" i="1"/>
  <c r="Y509" i="1"/>
  <c r="BP507" i="1"/>
  <c r="BN507" i="1"/>
  <c r="Z507" i="1"/>
  <c r="BP540" i="1"/>
  <c r="BN540" i="1"/>
  <c r="Z540" i="1"/>
  <c r="BP558" i="1"/>
  <c r="BN558" i="1"/>
  <c r="Z558" i="1"/>
  <c r="Y570" i="1"/>
  <c r="BP567" i="1"/>
  <c r="BN567" i="1"/>
  <c r="Z567" i="1"/>
  <c r="Y589" i="1"/>
  <c r="BP585" i="1"/>
  <c r="BN585" i="1"/>
  <c r="Z585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B670" i="1"/>
  <c r="X662" i="1"/>
  <c r="X663" i="1" s="1"/>
  <c r="Z26" i="1"/>
  <c r="BN26" i="1"/>
  <c r="BP26" i="1"/>
  <c r="Y35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D670" i="1"/>
  <c r="Z69" i="1"/>
  <c r="BN69" i="1"/>
  <c r="Z75" i="1"/>
  <c r="BN75" i="1"/>
  <c r="BP75" i="1"/>
  <c r="Y79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21" i="1"/>
  <c r="Z117" i="1"/>
  <c r="BN117" i="1"/>
  <c r="Z118" i="1"/>
  <c r="BN118" i="1"/>
  <c r="F670" i="1"/>
  <c r="BP143" i="1"/>
  <c r="BN143" i="1"/>
  <c r="Z143" i="1"/>
  <c r="BP162" i="1"/>
  <c r="BN162" i="1"/>
  <c r="Z162" i="1"/>
  <c r="BP185" i="1"/>
  <c r="BN185" i="1"/>
  <c r="Z185" i="1"/>
  <c r="BP200" i="1"/>
  <c r="BN200" i="1"/>
  <c r="Z200" i="1"/>
  <c r="BP219" i="1"/>
  <c r="BN219" i="1"/>
  <c r="Z219" i="1"/>
  <c r="Y241" i="1"/>
  <c r="BP229" i="1"/>
  <c r="BN229" i="1"/>
  <c r="Z229" i="1"/>
  <c r="BP237" i="1"/>
  <c r="BN237" i="1"/>
  <c r="Z237" i="1"/>
  <c r="BP247" i="1"/>
  <c r="BN247" i="1"/>
  <c r="Z247" i="1"/>
  <c r="BP258" i="1"/>
  <c r="BN258" i="1"/>
  <c r="Z258" i="1"/>
  <c r="BP268" i="1"/>
  <c r="BN268" i="1"/>
  <c r="Z268" i="1"/>
  <c r="BP282" i="1"/>
  <c r="BN282" i="1"/>
  <c r="Z282" i="1"/>
  <c r="BP287" i="1"/>
  <c r="BN287" i="1"/>
  <c r="Z287" i="1"/>
  <c r="BP311" i="1"/>
  <c r="BN311" i="1"/>
  <c r="Z311" i="1"/>
  <c r="BP356" i="1"/>
  <c r="BN356" i="1"/>
  <c r="Z356" i="1"/>
  <c r="BP369" i="1"/>
  <c r="BN369" i="1"/>
  <c r="Z369" i="1"/>
  <c r="BP383" i="1"/>
  <c r="BN383" i="1"/>
  <c r="Z383" i="1"/>
  <c r="BP389" i="1"/>
  <c r="BN389" i="1"/>
  <c r="Z389" i="1"/>
  <c r="Y403" i="1"/>
  <c r="BP402" i="1"/>
  <c r="BN402" i="1"/>
  <c r="Z402" i="1"/>
  <c r="Z403" i="1" s="1"/>
  <c r="Y410" i="1"/>
  <c r="BP406" i="1"/>
  <c r="BN406" i="1"/>
  <c r="Z406" i="1"/>
  <c r="BP418" i="1"/>
  <c r="BN418" i="1"/>
  <c r="Z418" i="1"/>
  <c r="Y430" i="1"/>
  <c r="BP428" i="1"/>
  <c r="BN428" i="1"/>
  <c r="Z428" i="1"/>
  <c r="BP443" i="1"/>
  <c r="BN443" i="1"/>
  <c r="Z443" i="1"/>
  <c r="BP454" i="1"/>
  <c r="BN454" i="1"/>
  <c r="Z454" i="1"/>
  <c r="Y482" i="1"/>
  <c r="BP481" i="1"/>
  <c r="BN481" i="1"/>
  <c r="Z481" i="1"/>
  <c r="Z482" i="1" s="1"/>
  <c r="Y138" i="1"/>
  <c r="Y148" i="1"/>
  <c r="Y168" i="1"/>
  <c r="Y215" i="1"/>
  <c r="Y240" i="1"/>
  <c r="Y248" i="1"/>
  <c r="L670" i="1"/>
  <c r="Q670" i="1"/>
  <c r="Y351" i="1"/>
  <c r="Y364" i="1"/>
  <c r="Y380" i="1"/>
  <c r="Y392" i="1"/>
  <c r="Y398" i="1"/>
  <c r="Y409" i="1"/>
  <c r="Y431" i="1"/>
  <c r="Y444" i="1"/>
  <c r="Y505" i="1"/>
  <c r="BP485" i="1"/>
  <c r="BN485" i="1"/>
  <c r="Z485" i="1"/>
  <c r="BP494" i="1"/>
  <c r="BN494" i="1"/>
  <c r="Z494" i="1"/>
  <c r="BP501" i="1"/>
  <c r="BN501" i="1"/>
  <c r="Z501" i="1"/>
  <c r="Z670" i="1"/>
  <c r="Y519" i="1"/>
  <c r="BP518" i="1"/>
  <c r="BN518" i="1"/>
  <c r="Z518" i="1"/>
  <c r="Z519" i="1" s="1"/>
  <c r="Y527" i="1"/>
  <c r="BP522" i="1"/>
  <c r="BN522" i="1"/>
  <c r="Z522" i="1"/>
  <c r="AC670" i="1"/>
  <c r="BP554" i="1"/>
  <c r="BN554" i="1"/>
  <c r="Z554" i="1"/>
  <c r="BP559" i="1"/>
  <c r="BN559" i="1"/>
  <c r="Z559" i="1"/>
  <c r="BP568" i="1"/>
  <c r="BN568" i="1"/>
  <c r="Z568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Y583" i="1"/>
  <c r="F9" i="1"/>
  <c r="J9" i="1"/>
  <c r="F10" i="1"/>
  <c r="Z22" i="1"/>
  <c r="Z23" i="1" s="1"/>
  <c r="BN22" i="1"/>
  <c r="BP22" i="1"/>
  <c r="Y23" i="1"/>
  <c r="X660" i="1"/>
  <c r="Z27" i="1"/>
  <c r="BN27" i="1"/>
  <c r="BP27" i="1"/>
  <c r="Z29" i="1"/>
  <c r="BN29" i="1"/>
  <c r="Z33" i="1"/>
  <c r="BN33" i="1"/>
  <c r="C670" i="1"/>
  <c r="Z49" i="1"/>
  <c r="BN49" i="1"/>
  <c r="BP49" i="1"/>
  <c r="Z51" i="1"/>
  <c r="BN51" i="1"/>
  <c r="Z53" i="1"/>
  <c r="BN53" i="1"/>
  <c r="Y54" i="1"/>
  <c r="Z57" i="1"/>
  <c r="BN57" i="1"/>
  <c r="BP57" i="1"/>
  <c r="Y60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BN95" i="1"/>
  <c r="BP95" i="1"/>
  <c r="Z101" i="1"/>
  <c r="Z103" i="1" s="1"/>
  <c r="BN101" i="1"/>
  <c r="BP101" i="1"/>
  <c r="E670" i="1"/>
  <c r="Z108" i="1"/>
  <c r="Z111" i="1" s="1"/>
  <c r="BN108" i="1"/>
  <c r="BP108" i="1"/>
  <c r="Z110" i="1"/>
  <c r="BN110" i="1"/>
  <c r="Y111" i="1"/>
  <c r="Z114" i="1"/>
  <c r="Z120" i="1" s="1"/>
  <c r="BN114" i="1"/>
  <c r="BP114" i="1"/>
  <c r="Z116" i="1"/>
  <c r="BN116" i="1"/>
  <c r="Z119" i="1"/>
  <c r="BN119" i="1"/>
  <c r="Y120" i="1"/>
  <c r="Z124" i="1"/>
  <c r="Z129" i="1" s="1"/>
  <c r="BN124" i="1"/>
  <c r="BP124" i="1"/>
  <c r="Z126" i="1"/>
  <c r="BN126" i="1"/>
  <c r="Z128" i="1"/>
  <c r="BN128" i="1"/>
  <c r="Y129" i="1"/>
  <c r="Z133" i="1"/>
  <c r="Z137" i="1" s="1"/>
  <c r="BN133" i="1"/>
  <c r="BP133" i="1"/>
  <c r="Z134" i="1"/>
  <c r="BN134" i="1"/>
  <c r="Z141" i="1"/>
  <c r="BN141" i="1"/>
  <c r="BP141" i="1"/>
  <c r="Z142" i="1"/>
  <c r="BN142" i="1"/>
  <c r="Z144" i="1"/>
  <c r="BN144" i="1"/>
  <c r="Z146" i="1"/>
  <c r="BN146" i="1"/>
  <c r="Z150" i="1"/>
  <c r="Z152" i="1" s="1"/>
  <c r="BN150" i="1"/>
  <c r="BP150" i="1"/>
  <c r="Y153" i="1"/>
  <c r="G670" i="1"/>
  <c r="Z157" i="1"/>
  <c r="BN157" i="1"/>
  <c r="BP157" i="1"/>
  <c r="Y158" i="1"/>
  <c r="Z161" i="1"/>
  <c r="Z163" i="1" s="1"/>
  <c r="BN161" i="1"/>
  <c r="BP161" i="1"/>
  <c r="Y164" i="1"/>
  <c r="Z167" i="1"/>
  <c r="Z168" i="1" s="1"/>
  <c r="BN167" i="1"/>
  <c r="BP167" i="1"/>
  <c r="Z172" i="1"/>
  <c r="Z173" i="1" s="1"/>
  <c r="BN172" i="1"/>
  <c r="BP172" i="1"/>
  <c r="Y173" i="1"/>
  <c r="Z176" i="1"/>
  <c r="Z181" i="1" s="1"/>
  <c r="BN176" i="1"/>
  <c r="BP176" i="1"/>
  <c r="Z178" i="1"/>
  <c r="BN178" i="1"/>
  <c r="Z180" i="1"/>
  <c r="BN180" i="1"/>
  <c r="Y181" i="1"/>
  <c r="Z184" i="1"/>
  <c r="Z187" i="1" s="1"/>
  <c r="BN184" i="1"/>
  <c r="BP184" i="1"/>
  <c r="Z186" i="1"/>
  <c r="BN186" i="1"/>
  <c r="Y187" i="1"/>
  <c r="I670" i="1"/>
  <c r="Y194" i="1"/>
  <c r="Z197" i="1"/>
  <c r="BN197" i="1"/>
  <c r="Z199" i="1"/>
  <c r="BN199" i="1"/>
  <c r="Z201" i="1"/>
  <c r="BN201" i="1"/>
  <c r="Z203" i="1"/>
  <c r="BN203" i="1"/>
  <c r="Y204" i="1"/>
  <c r="BP214" i="1"/>
  <c r="BN214" i="1"/>
  <c r="Z214" i="1"/>
  <c r="Z215" i="1" s="1"/>
  <c r="Y216" i="1"/>
  <c r="Y226" i="1"/>
  <c r="Y227" i="1"/>
  <c r="BP218" i="1"/>
  <c r="BN218" i="1"/>
  <c r="Z218" i="1"/>
  <c r="BP222" i="1"/>
  <c r="BN222" i="1"/>
  <c r="Z222" i="1"/>
  <c r="H9" i="1"/>
  <c r="Y24" i="1"/>
  <c r="Y72" i="1"/>
  <c r="Y130" i="1"/>
  <c r="Y174" i="1"/>
  <c r="J670" i="1"/>
  <c r="Y211" i="1"/>
  <c r="BP208" i="1"/>
  <c r="BN208" i="1"/>
  <c r="Z208" i="1"/>
  <c r="Z210" i="1" s="1"/>
  <c r="BP220" i="1"/>
  <c r="BN220" i="1"/>
  <c r="Z220" i="1"/>
  <c r="BP224" i="1"/>
  <c r="BN224" i="1"/>
  <c r="Z224" i="1"/>
  <c r="Z230" i="1"/>
  <c r="BN230" i="1"/>
  <c r="BP230" i="1"/>
  <c r="Z232" i="1"/>
  <c r="BN232" i="1"/>
  <c r="Z234" i="1"/>
  <c r="BN234" i="1"/>
  <c r="Z236" i="1"/>
  <c r="BN236" i="1"/>
  <c r="Z238" i="1"/>
  <c r="BN238" i="1"/>
  <c r="Z244" i="1"/>
  <c r="Z248" i="1" s="1"/>
  <c r="BN244" i="1"/>
  <c r="BP244" i="1"/>
  <c r="Z246" i="1"/>
  <c r="BN246" i="1"/>
  <c r="K670" i="1"/>
  <c r="Z253" i="1"/>
  <c r="Z260" i="1" s="1"/>
  <c r="BN253" i="1"/>
  <c r="BP253" i="1"/>
  <c r="Z255" i="1"/>
  <c r="BN255" i="1"/>
  <c r="Z257" i="1"/>
  <c r="BN257" i="1"/>
  <c r="Z259" i="1"/>
  <c r="BN259" i="1"/>
  <c r="Y260" i="1"/>
  <c r="Z264" i="1"/>
  <c r="Z273" i="1" s="1"/>
  <c r="BN264" i="1"/>
  <c r="BP264" i="1"/>
  <c r="Z266" i="1"/>
  <c r="BN266" i="1"/>
  <c r="Z269" i="1"/>
  <c r="BN269" i="1"/>
  <c r="Z271" i="1"/>
  <c r="BN271" i="1"/>
  <c r="Y274" i="1"/>
  <c r="Z276" i="1"/>
  <c r="Z277" i="1" s="1"/>
  <c r="BN276" i="1"/>
  <c r="BP276" i="1"/>
  <c r="Y277" i="1"/>
  <c r="Z281" i="1"/>
  <c r="Z291" i="1" s="1"/>
  <c r="BN281" i="1"/>
  <c r="BP281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BN354" i="1"/>
  <c r="BP354" i="1"/>
  <c r="Z355" i="1"/>
  <c r="BN355" i="1"/>
  <c r="Z357" i="1"/>
  <c r="BN357" i="1"/>
  <c r="Z359" i="1"/>
  <c r="BN359" i="1"/>
  <c r="Z361" i="1"/>
  <c r="BN361" i="1"/>
  <c r="BP362" i="1"/>
  <c r="BN362" i="1"/>
  <c r="Z362" i="1"/>
  <c r="Y371" i="1"/>
  <c r="BP366" i="1"/>
  <c r="BN366" i="1"/>
  <c r="Z366" i="1"/>
  <c r="Y370" i="1"/>
  <c r="Y273" i="1"/>
  <c r="Y292" i="1"/>
  <c r="Y297" i="1"/>
  <c r="Y304" i="1"/>
  <c r="Y314" i="1"/>
  <c r="Y319" i="1"/>
  <c r="Y332" i="1"/>
  <c r="U670" i="1"/>
  <c r="Y363" i="1"/>
  <c r="BP368" i="1"/>
  <c r="BN368" i="1"/>
  <c r="Z368" i="1"/>
  <c r="Z374" i="1"/>
  <c r="BN374" i="1"/>
  <c r="Z376" i="1"/>
  <c r="BN376" i="1"/>
  <c r="Z378" i="1"/>
  <c r="BN378" i="1"/>
  <c r="Y379" i="1"/>
  <c r="Z382" i="1"/>
  <c r="BN382" i="1"/>
  <c r="BP382" i="1"/>
  <c r="Z384" i="1"/>
  <c r="BN384" i="1"/>
  <c r="Y385" i="1"/>
  <c r="Z390" i="1"/>
  <c r="Z392" i="1" s="1"/>
  <c r="BN390" i="1"/>
  <c r="BP390" i="1"/>
  <c r="Z396" i="1"/>
  <c r="Z398" i="1" s="1"/>
  <c r="BN396" i="1"/>
  <c r="BP396" i="1"/>
  <c r="V670" i="1"/>
  <c r="Y404" i="1"/>
  <c r="Z407" i="1"/>
  <c r="Z409" i="1" s="1"/>
  <c r="BN407" i="1"/>
  <c r="BP407" i="1"/>
  <c r="W670" i="1"/>
  <c r="Z415" i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4" i="1"/>
  <c r="BN434" i="1"/>
  <c r="Z437" i="1"/>
  <c r="BN437" i="1"/>
  <c r="Y438" i="1"/>
  <c r="Z442" i="1"/>
  <c r="Z444" i="1" s="1"/>
  <c r="BN442" i="1"/>
  <c r="Y445" i="1"/>
  <c r="Y456" i="1"/>
  <c r="BP448" i="1"/>
  <c r="X670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25" i="1"/>
  <c r="BP449" i="1"/>
  <c r="BN449" i="1"/>
  <c r="Z449" i="1"/>
  <c r="Z456" i="1" s="1"/>
  <c r="BP453" i="1"/>
  <c r="BN453" i="1"/>
  <c r="Z453" i="1"/>
  <c r="Y461" i="1"/>
  <c r="Y472" i="1"/>
  <c r="BP464" i="1"/>
  <c r="BN464" i="1"/>
  <c r="Z464" i="1"/>
  <c r="Y471" i="1"/>
  <c r="Y476" i="1"/>
  <c r="Y504" i="1"/>
  <c r="Y510" i="1"/>
  <c r="Y514" i="1"/>
  <c r="Y528" i="1"/>
  <c r="Y532" i="1"/>
  <c r="Y536" i="1"/>
  <c r="Y544" i="1"/>
  <c r="Y549" i="1"/>
  <c r="Y564" i="1"/>
  <c r="Y571" i="1"/>
  <c r="Y582" i="1"/>
  <c r="Y588" i="1"/>
  <c r="BP609" i="1"/>
  <c r="BN609" i="1"/>
  <c r="Z609" i="1"/>
  <c r="BP611" i="1"/>
  <c r="BN611" i="1"/>
  <c r="Z611" i="1"/>
  <c r="Y613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AB670" i="1"/>
  <c r="Z467" i="1"/>
  <c r="BN467" i="1"/>
  <c r="Z469" i="1"/>
  <c r="BN469" i="1"/>
  <c r="Z474" i="1"/>
  <c r="BN474" i="1"/>
  <c r="BP474" i="1"/>
  <c r="Y670" i="1"/>
  <c r="Y483" i="1"/>
  <c r="Z486" i="1"/>
  <c r="BN486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2" i="1"/>
  <c r="BN502" i="1"/>
  <c r="Z508" i="1"/>
  <c r="Z509" i="1" s="1"/>
  <c r="BN508" i="1"/>
  <c r="Z512" i="1"/>
  <c r="Z514" i="1" s="1"/>
  <c r="BN512" i="1"/>
  <c r="BP512" i="1"/>
  <c r="Y520" i="1"/>
  <c r="Z523" i="1"/>
  <c r="BN523" i="1"/>
  <c r="Z526" i="1"/>
  <c r="BN526" i="1"/>
  <c r="Z530" i="1"/>
  <c r="Z531" i="1" s="1"/>
  <c r="BN530" i="1"/>
  <c r="BP530" i="1"/>
  <c r="Z534" i="1"/>
  <c r="Z535" i="1" s="1"/>
  <c r="BN534" i="1"/>
  <c r="BP534" i="1"/>
  <c r="Z539" i="1"/>
  <c r="BN539" i="1"/>
  <c r="BP539" i="1"/>
  <c r="Z541" i="1"/>
  <c r="BN541" i="1"/>
  <c r="Z542" i="1"/>
  <c r="BN542" i="1"/>
  <c r="Y543" i="1"/>
  <c r="Z547" i="1"/>
  <c r="Z548" i="1" s="1"/>
  <c r="BN547" i="1"/>
  <c r="BP547" i="1"/>
  <c r="Z553" i="1"/>
  <c r="BN553" i="1"/>
  <c r="BP553" i="1"/>
  <c r="Z555" i="1"/>
  <c r="BN555" i="1"/>
  <c r="Z557" i="1"/>
  <c r="BN557" i="1"/>
  <c r="Z560" i="1"/>
  <c r="BN560" i="1"/>
  <c r="Z561" i="1"/>
  <c r="BN561" i="1"/>
  <c r="Z562" i="1"/>
  <c r="BN562" i="1"/>
  <c r="Y565" i="1"/>
  <c r="Z569" i="1"/>
  <c r="Z570" i="1" s="1"/>
  <c r="BN569" i="1"/>
  <c r="Z573" i="1"/>
  <c r="BN573" i="1"/>
  <c r="BP573" i="1"/>
  <c r="Z575" i="1"/>
  <c r="BN575" i="1"/>
  <c r="Z576" i="1"/>
  <c r="BN576" i="1"/>
  <c r="Z579" i="1"/>
  <c r="BN579" i="1"/>
  <c r="Z580" i="1"/>
  <c r="BN580" i="1"/>
  <c r="Z586" i="1"/>
  <c r="Z588" i="1" s="1"/>
  <c r="BN586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527" i="1" l="1"/>
  <c r="Z504" i="1"/>
  <c r="Z379" i="1"/>
  <c r="Z476" i="1"/>
  <c r="Z158" i="1"/>
  <c r="Z97" i="1"/>
  <c r="Z59" i="1"/>
  <c r="Z622" i="1"/>
  <c r="Z240" i="1"/>
  <c r="Z204" i="1"/>
  <c r="Z605" i="1"/>
  <c r="Z582" i="1"/>
  <c r="Z564" i="1"/>
  <c r="Z438" i="1"/>
  <c r="Z425" i="1"/>
  <c r="Z385" i="1"/>
  <c r="Z147" i="1"/>
  <c r="Z79" i="1"/>
  <c r="Z54" i="1"/>
  <c r="Z35" i="1"/>
  <c r="Z612" i="1"/>
  <c r="Z543" i="1"/>
  <c r="Z363" i="1"/>
  <c r="Y660" i="1"/>
  <c r="Z226" i="1"/>
  <c r="Z72" i="1"/>
  <c r="Y664" i="1"/>
  <c r="Y661" i="1"/>
  <c r="Z633" i="1"/>
  <c r="Z471" i="1"/>
  <c r="Z665" i="1" s="1"/>
  <c r="Z370" i="1"/>
  <c r="Y662" i="1"/>
  <c r="Y663" i="1" l="1"/>
</calcChain>
</file>

<file path=xl/sharedStrings.xml><?xml version="1.0" encoding="utf-8"?>
<sst xmlns="http://schemas.openxmlformats.org/spreadsheetml/2006/main" count="3149" uniqueCount="1104">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</sst>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2" t="s">
        <v>0</v>
      </c>
      <c r="E1" s="873"/>
      <c r="F1" s="873"/>
      <c r="G1" s="12" t="s">
        <v>1</v>
      </c>
      <c r="H1" s="872" t="s">
        <v>2</v>
      </c>
      <c r="I1" s="873"/>
      <c r="J1" s="873"/>
      <c r="K1" s="873"/>
      <c r="L1" s="873"/>
      <c r="M1" s="873"/>
      <c r="N1" s="873"/>
      <c r="O1" s="873"/>
      <c r="P1" s="873"/>
      <c r="Q1" s="873"/>
      <c r="R1" s="1022" t="s">
        <v>3</v>
      </c>
      <c r="S1" s="873"/>
      <c r="T1" s="8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9" t="s">
        <v>8</v>
      </c>
      <c r="B5" s="831"/>
      <c r="C5" s="832"/>
      <c r="D5" s="876"/>
      <c r="E5" s="877"/>
      <c r="F5" s="1161" t="s">
        <v>9</v>
      </c>
      <c r="G5" s="832"/>
      <c r="H5" s="876" t="s">
        <v>1103</v>
      </c>
      <c r="I5" s="1082"/>
      <c r="J5" s="1082"/>
      <c r="K5" s="1082"/>
      <c r="L5" s="1082"/>
      <c r="M5" s="877"/>
      <c r="N5" s="58"/>
      <c r="P5" s="24" t="s">
        <v>10</v>
      </c>
      <c r="Q5" s="1184">
        <v>45619</v>
      </c>
      <c r="R5" s="925"/>
      <c r="T5" s="987" t="s">
        <v>11</v>
      </c>
      <c r="U5" s="838"/>
      <c r="V5" s="989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9" t="s">
        <v>13</v>
      </c>
      <c r="B6" s="831"/>
      <c r="C6" s="832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5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Суббота</v>
      </c>
      <c r="R6" s="782"/>
      <c r="T6" s="998" t="s">
        <v>16</v>
      </c>
      <c r="U6" s="838"/>
      <c r="V6" s="1155" t="s">
        <v>17</v>
      </c>
      <c r="W6" s="84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851"/>
      <c r="N7" s="60"/>
      <c r="P7" s="24"/>
      <c r="Q7" s="42"/>
      <c r="R7" s="42"/>
      <c r="T7" s="795"/>
      <c r="U7" s="838"/>
      <c r="V7" s="1156"/>
      <c r="W7" s="1157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84"/>
      <c r="C8" s="785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939">
        <v>0.375</v>
      </c>
      <c r="R8" s="851"/>
      <c r="T8" s="795"/>
      <c r="U8" s="838"/>
      <c r="V8" s="1156"/>
      <c r="W8" s="1157"/>
      <c r="AB8" s="51"/>
      <c r="AC8" s="51"/>
      <c r="AD8" s="51"/>
      <c r="AE8" s="51"/>
    </row>
    <row r="9" spans="1:32" s="771" customFormat="1" ht="39.950000000000003" customHeight="1" x14ac:dyDescent="0.2">
      <c r="A9" s="1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28"/>
      <c r="E9" s="797"/>
      <c r="F9" s="1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8"/>
      <c r="V9" s="1158"/>
      <c r="W9" s="11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28"/>
      <c r="E10" s="797"/>
      <c r="F10" s="1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9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9"/>
      <c r="R10" s="1000"/>
      <c r="U10" s="24" t="s">
        <v>23</v>
      </c>
      <c r="V10" s="840" t="s">
        <v>24</v>
      </c>
      <c r="W10" s="84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7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80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39"/>
      <c r="R12" s="851"/>
      <c r="S12" s="23"/>
      <c r="U12" s="24"/>
      <c r="V12" s="873"/>
      <c r="W12" s="795"/>
      <c r="AB12" s="51"/>
      <c r="AC12" s="51"/>
      <c r="AD12" s="51"/>
      <c r="AE12" s="51"/>
    </row>
    <row r="13" spans="1:32" s="771" customFormat="1" ht="23.25" customHeight="1" x14ac:dyDescent="0.2">
      <c r="A13" s="980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07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80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6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1" t="s">
        <v>35</v>
      </c>
      <c r="Q15" s="873"/>
      <c r="R15" s="873"/>
      <c r="S15" s="873"/>
      <c r="T15" s="8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0" t="s">
        <v>38</v>
      </c>
      <c r="D17" s="835" t="s">
        <v>39</v>
      </c>
      <c r="E17" s="904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3"/>
      <c r="R17" s="903"/>
      <c r="S17" s="903"/>
      <c r="T17" s="904"/>
      <c r="U17" s="1210" t="s">
        <v>51</v>
      </c>
      <c r="V17" s="832"/>
      <c r="W17" s="835" t="s">
        <v>52</v>
      </c>
      <c r="X17" s="835" t="s">
        <v>53</v>
      </c>
      <c r="Y17" s="1211" t="s">
        <v>54</v>
      </c>
      <c r="Z17" s="1077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05"/>
      <c r="E18" s="907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6"/>
      <c r="X18" s="836"/>
      <c r="Y18" s="1212"/>
      <c r="Z18" s="1078"/>
      <c r="AA18" s="1058"/>
      <c r="AB18" s="1058"/>
      <c r="AC18" s="1058"/>
      <c r="AD18" s="1152"/>
      <c r="AE18" s="1153"/>
      <c r="AF18" s="1154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7" t="s">
        <v>112</v>
      </c>
      <c r="B45" s="828"/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8"/>
      <c r="P45" s="828"/>
      <c r="Q45" s="828"/>
      <c r="R45" s="828"/>
      <c r="S45" s="828"/>
      <c r="T45" s="828"/>
      <c r="U45" s="828"/>
      <c r="V45" s="828"/>
      <c r="W45" s="828"/>
      <c r="X45" s="828"/>
      <c r="Y45" s="828"/>
      <c r="Z45" s="828"/>
      <c r="AA45" s="48"/>
      <c r="AB45" s="48"/>
      <c r="AC45" s="48"/>
    </row>
    <row r="46" spans="1:68" ht="16.5" hidden="1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hidden="1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150</v>
      </c>
      <c r="Y49" s="778">
        <f t="shared" si="6"/>
        <v>151.20000000000002</v>
      </c>
      <c r="Z49" s="36">
        <f>IFERROR(IF(Y49=0,"",ROUNDUP(Y49/H49,0)*0.02175),"")</f>
        <v>0.30449999999999999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156.66666666666666</v>
      </c>
      <c r="BN49" s="64">
        <f t="shared" si="8"/>
        <v>157.91999999999999</v>
      </c>
      <c r="BO49" s="64">
        <f t="shared" si="9"/>
        <v>0.24801587301587297</v>
      </c>
      <c r="BP49" s="64">
        <f t="shared" si="10"/>
        <v>0.25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200</v>
      </c>
      <c r="Y52" s="778">
        <f t="shared" si="6"/>
        <v>200</v>
      </c>
      <c r="Z52" s="36">
        <f>IFERROR(IF(Y52=0,"",ROUNDUP(Y52/H52,0)*0.00902),"")</f>
        <v>0.45100000000000001</v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210.5</v>
      </c>
      <c r="BN52" s="64">
        <f t="shared" si="8"/>
        <v>210.5</v>
      </c>
      <c r="BO52" s="64">
        <f t="shared" si="9"/>
        <v>0.37878787878787878</v>
      </c>
      <c r="BP52" s="64">
        <f t="shared" si="10"/>
        <v>0.37878787878787878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63.888888888888886</v>
      </c>
      <c r="Y54" s="779">
        <f>IFERROR(Y48/H48,"0")+IFERROR(Y49/H49,"0")+IFERROR(Y50/H50,"0")+IFERROR(Y51/H51,"0")+IFERROR(Y52/H52,"0")+IFERROR(Y53/H53,"0")</f>
        <v>64</v>
      </c>
      <c r="Z54" s="779">
        <f>IFERROR(IF(Z48="",0,Z48),"0")+IFERROR(IF(Z49="",0,Z49),"0")+IFERROR(IF(Z50="",0,Z50),"0")+IFERROR(IF(Z51="",0,Z51),"0")+IFERROR(IF(Z52="",0,Z52),"0")+IFERROR(IF(Z53="",0,Z53),"0")</f>
        <v>0.75550000000000006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350</v>
      </c>
      <c r="Y55" s="779">
        <f>IFERROR(SUM(Y48:Y53),"0")</f>
        <v>351.20000000000005</v>
      </c>
      <c r="Z55" s="37"/>
      <c r="AA55" s="780"/>
      <c r="AB55" s="780"/>
      <c r="AC55" s="780"/>
    </row>
    <row r="56" spans="1:68" ht="14.25" hidden="1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hidden="1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130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350</v>
      </c>
      <c r="Y65" s="778">
        <f t="shared" si="11"/>
        <v>356.40000000000003</v>
      </c>
      <c r="Z65" s="36">
        <f>IFERROR(IF(Y65=0,"",ROUNDUP(Y65/H65,0)*0.02175),"")</f>
        <v>0.71775</v>
      </c>
      <c r="AA65" s="56"/>
      <c r="AB65" s="57"/>
      <c r="AC65" s="113" t="s">
        <v>150</v>
      </c>
      <c r="AG65" s="64"/>
      <c r="AJ65" s="68" t="s">
        <v>131</v>
      </c>
      <c r="AK65" s="68">
        <v>604.79999999999995</v>
      </c>
      <c r="BB65" s="114" t="s">
        <v>1</v>
      </c>
      <c r="BM65" s="64">
        <f t="shared" si="12"/>
        <v>365.55555555555554</v>
      </c>
      <c r="BN65" s="64">
        <f t="shared" si="13"/>
        <v>372.23999999999995</v>
      </c>
      <c r="BO65" s="64">
        <f t="shared" si="14"/>
        <v>0.57870370370370361</v>
      </c>
      <c r="BP65" s="64">
        <f t="shared" si="15"/>
        <v>0.5892857142857143</v>
      </c>
    </row>
    <row r="66" spans="1:68" ht="37.5" hidden="1" customHeight="1" x14ac:dyDescent="0.25">
      <c r="A66" s="54" t="s">
        <v>151</v>
      </c>
      <c r="B66" s="54" t="s">
        <v>152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153</v>
      </c>
      <c r="N66" s="33"/>
      <c r="O66" s="32">
        <v>50</v>
      </c>
      <c r="P66" s="927" t="s">
        <v>154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165</v>
      </c>
      <c r="B70" s="54" t="s">
        <v>166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153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405</v>
      </c>
      <c r="Y71" s="778">
        <f t="shared" si="11"/>
        <v>405</v>
      </c>
      <c r="Z71" s="36">
        <f>IFERROR(IF(Y71=0,"",ROUNDUP(Y71/H71,0)*0.00902),"")</f>
        <v>0.81180000000000008</v>
      </c>
      <c r="AA71" s="56"/>
      <c r="AB71" s="57"/>
      <c r="AC71" s="125" t="s">
        <v>150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423.9</v>
      </c>
      <c r="BN71" s="64">
        <f t="shared" si="13"/>
        <v>423.9</v>
      </c>
      <c r="BO71" s="64">
        <f t="shared" si="14"/>
        <v>0.68181818181818188</v>
      </c>
      <c r="BP71" s="64">
        <f t="shared" si="15"/>
        <v>0.68181818181818188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122.4074074074074</v>
      </c>
      <c r="Y72" s="779">
        <f>IFERROR(Y63/H63,"0")+IFERROR(Y64/H64,"0")+IFERROR(Y65/H65,"0")+IFERROR(Y66/H66,"0")+IFERROR(Y67/H67,"0")+IFERROR(Y68/H68,"0")+IFERROR(Y69/H69,"0")+IFERROR(Y70/H70,"0")+IFERROR(Y71/H71,"0")</f>
        <v>123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1.52955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755</v>
      </c>
      <c r="Y73" s="779">
        <f>IFERROR(SUM(Y63:Y71),"0")</f>
        <v>761.40000000000009</v>
      </c>
      <c r="Z73" s="37"/>
      <c r="AA73" s="780"/>
      <c r="AB73" s="780"/>
      <c r="AC73" s="780"/>
    </row>
    <row r="74" spans="1:68" ht="14.25" hidden="1" customHeight="1" x14ac:dyDescent="0.25">
      <c r="A74" s="802" t="s">
        <v>170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hidden="1" customHeight="1" x14ac:dyDescent="0.25">
      <c r="A75" s="54" t="s">
        <v>171</v>
      </c>
      <c r="B75" s="54" t="s">
        <v>172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6" t="s">
        <v>179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180</v>
      </c>
      <c r="B78" s="54" t="s">
        <v>181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130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202.5</v>
      </c>
      <c r="Y78" s="778">
        <f>IFERROR(IF(X78="",0,CEILING((X78/$H78),1)*$H78),"")</f>
        <v>202.5</v>
      </c>
      <c r="Z78" s="36">
        <f>IFERROR(IF(Y78=0,"",ROUNDUP(Y78/H78,0)*0.00753),"")</f>
        <v>0.56474999999999997</v>
      </c>
      <c r="AA78" s="56"/>
      <c r="AB78" s="57"/>
      <c r="AC78" s="133" t="s">
        <v>173</v>
      </c>
      <c r="AG78" s="64"/>
      <c r="AJ78" s="68" t="s">
        <v>131</v>
      </c>
      <c r="AK78" s="68">
        <v>421.2</v>
      </c>
      <c r="BB78" s="134" t="s">
        <v>1</v>
      </c>
      <c r="BM78" s="64">
        <f>IFERROR(X78*I78/H78,"0")</f>
        <v>217.49999999999997</v>
      </c>
      <c r="BN78" s="64">
        <f>IFERROR(Y78*I78/H78,"0")</f>
        <v>217.49999999999997</v>
      </c>
      <c r="BO78" s="64">
        <f>IFERROR(1/J78*(X78/H78),"0")</f>
        <v>0.48076923076923073</v>
      </c>
      <c r="BP78" s="64">
        <f>IFERROR(1/J78*(Y78/H78),"0")</f>
        <v>0.48076923076923073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75</v>
      </c>
      <c r="Y79" s="779">
        <f>IFERROR(Y75/H75,"0")+IFERROR(Y76/H76,"0")+IFERROR(Y77/H77,"0")+IFERROR(Y78/H78,"0")</f>
        <v>75</v>
      </c>
      <c r="Z79" s="779">
        <f>IFERROR(IF(Z75="",0,Z75),"0")+IFERROR(IF(Z76="",0,Z76),"0")+IFERROR(IF(Z77="",0,Z77),"0")+IFERROR(IF(Z78="",0,Z78),"0")</f>
        <v>0.56474999999999997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202.5</v>
      </c>
      <c r="Y80" s="779">
        <f>IFERROR(SUM(Y75:Y78),"0")</f>
        <v>202.5</v>
      </c>
      <c r="Z80" s="37"/>
      <c r="AA80" s="780"/>
      <c r="AB80" s="780"/>
      <c r="AC80" s="780"/>
    </row>
    <row r="81" spans="1:68" ht="14.25" hidden="1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hidden="1" customHeight="1" x14ac:dyDescent="0.25">
      <c r="A82" s="54" t="s">
        <v>182</v>
      </c>
      <c r="B82" s="54" t="s">
        <v>183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188</v>
      </c>
      <c r="B84" s="54" t="s">
        <v>189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191</v>
      </c>
      <c r="B85" s="54" t="s">
        <v>192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193</v>
      </c>
      <c r="B86" s="54" t="s">
        <v>194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9</v>
      </c>
      <c r="Y86" s="778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9.4999999999999982</v>
      </c>
      <c r="BN86" s="64">
        <f t="shared" si="18"/>
        <v>9.4999999999999982</v>
      </c>
      <c r="BO86" s="64">
        <f t="shared" si="19"/>
        <v>2.1367521367521368E-2</v>
      </c>
      <c r="BP86" s="64">
        <f t="shared" si="20"/>
        <v>2.1367521367521368E-2</v>
      </c>
    </row>
    <row r="87" spans="1:68" ht="27" customHeight="1" x14ac:dyDescent="0.25">
      <c r="A87" s="54" t="s">
        <v>195</v>
      </c>
      <c r="B87" s="54" t="s">
        <v>196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9</v>
      </c>
      <c r="Y87" s="778">
        <f t="shared" si="16"/>
        <v>9</v>
      </c>
      <c r="Z87" s="36">
        <f>IFERROR(IF(Y87=0,"",ROUNDUP(Y87/H87,0)*0.00502),"")</f>
        <v>2.5100000000000001E-2</v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9.4999999999999982</v>
      </c>
      <c r="BN87" s="64">
        <f t="shared" si="18"/>
        <v>9.4999999999999982</v>
      </c>
      <c r="BO87" s="64">
        <f t="shared" si="19"/>
        <v>2.1367521367521368E-2</v>
      </c>
      <c r="BP87" s="64">
        <f t="shared" si="20"/>
        <v>2.1367521367521368E-2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10</v>
      </c>
      <c r="Y88" s="779">
        <f>IFERROR(Y82/H82,"0")+IFERROR(Y83/H83,"0")+IFERROR(Y84/H84,"0")+IFERROR(Y85/H85,"0")+IFERROR(Y86/H86,"0")+IFERROR(Y87/H87,"0")</f>
        <v>10</v>
      </c>
      <c r="Z88" s="779">
        <f>IFERROR(IF(Z82="",0,Z82),"0")+IFERROR(IF(Z83="",0,Z83),"0")+IFERROR(IF(Z84="",0,Z84),"0")+IFERROR(IF(Z85="",0,Z85),"0")+IFERROR(IF(Z86="",0,Z86),"0")+IFERROR(IF(Z87="",0,Z87),"0")</f>
        <v>5.0200000000000002E-2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18</v>
      </c>
      <c r="Y89" s="779">
        <f>IFERROR(SUM(Y82:Y87),"0")</f>
        <v>18</v>
      </c>
      <c r="Z89" s="37"/>
      <c r="AA89" s="780"/>
      <c r="AB89" s="780"/>
      <c r="AC89" s="780"/>
    </row>
    <row r="90" spans="1:68" ht="14.25" hidden="1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199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3" t="s">
        <v>203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207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14" t="s">
        <v>211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204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212</v>
      </c>
      <c r="B95" s="54" t="s">
        <v>213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208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214</v>
      </c>
      <c r="B96" s="54" t="s">
        <v>215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2" t="s">
        <v>216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hidden="1" customHeight="1" x14ac:dyDescent="0.25">
      <c r="A100" s="54" t="s">
        <v>217</v>
      </c>
      <c r="B100" s="54" t="s">
        <v>218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219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217</v>
      </c>
      <c r="B101" s="54" t="s">
        <v>220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5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60</v>
      </c>
      <c r="Y101" s="778">
        <f>IFERROR(IF(X101="",0,CEILING((X101/$H101),1)*$H101),"")</f>
        <v>67.2</v>
      </c>
      <c r="Z101" s="36">
        <f>IFERROR(IF(Y101=0,"",ROUNDUP(Y101/H101,0)*0.02175),"")</f>
        <v>0.17399999999999999</v>
      </c>
      <c r="AA101" s="56"/>
      <c r="AB101" s="57"/>
      <c r="AC101" s="161" t="s">
        <v>219</v>
      </c>
      <c r="AG101" s="64"/>
      <c r="AJ101" s="68"/>
      <c r="AK101" s="68">
        <v>0</v>
      </c>
      <c r="BB101" s="162" t="s">
        <v>1</v>
      </c>
      <c r="BM101" s="64">
        <f>IFERROR(X101*I101/H101,"0")</f>
        <v>64.028571428571425</v>
      </c>
      <c r="BN101" s="64">
        <f>IFERROR(Y101*I101/H101,"0")</f>
        <v>71.712000000000003</v>
      </c>
      <c r="BO101" s="64">
        <f>IFERROR(1/J101*(X101/H101),"0")</f>
        <v>0.12755102040816324</v>
      </c>
      <c r="BP101" s="64">
        <f>IFERROR(1/J101*(Y101/H101),"0")</f>
        <v>0.14285714285714285</v>
      </c>
    </row>
    <row r="102" spans="1:68" ht="27" hidden="1" customHeight="1" x14ac:dyDescent="0.25">
      <c r="A102" s="54" t="s">
        <v>221</v>
      </c>
      <c r="B102" s="54" t="s">
        <v>222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223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7.1428571428571423</v>
      </c>
      <c r="Y103" s="779">
        <f>IFERROR(Y100/H100,"0")+IFERROR(Y101/H101,"0")+IFERROR(Y102/H102,"0")</f>
        <v>8</v>
      </c>
      <c r="Z103" s="779">
        <f>IFERROR(IF(Z100="",0,Z100),"0")+IFERROR(IF(Z101="",0,Z101),"0")+IFERROR(IF(Z102="",0,Z102),"0")</f>
        <v>0.17399999999999999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60</v>
      </c>
      <c r="Y104" s="779">
        <f>IFERROR(SUM(Y100:Y102),"0")</f>
        <v>67.2</v>
      </c>
      <c r="Z104" s="37"/>
      <c r="AA104" s="780"/>
      <c r="AB104" s="780"/>
      <c r="AC104" s="780"/>
    </row>
    <row r="105" spans="1:68" ht="16.5" hidden="1" customHeight="1" x14ac:dyDescent="0.25">
      <c r="A105" s="794" t="s">
        <v>224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hidden="1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225</v>
      </c>
      <c r="B107" s="54" t="s">
        <v>226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153</v>
      </c>
      <c r="N107" s="33"/>
      <c r="O107" s="32">
        <v>50</v>
      </c>
      <c r="P107" s="11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300</v>
      </c>
      <c r="Y107" s="778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227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hidden="1" customHeight="1" x14ac:dyDescent="0.25">
      <c r="A108" s="54" t="s">
        <v>228</v>
      </c>
      <c r="B108" s="54" t="s">
        <v>229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231</v>
      </c>
      <c r="B109" s="54" t="s">
        <v>232</v>
      </c>
      <c r="C109" s="31">
        <v>4301012007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153</v>
      </c>
      <c r="N109" s="33"/>
      <c r="O109" s="32">
        <v>50</v>
      </c>
      <c r="P109" s="106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233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234</v>
      </c>
      <c r="B110" s="54" t="s">
        <v>235</v>
      </c>
      <c r="C110" s="31">
        <v>4301011443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130</v>
      </c>
      <c r="M110" s="33" t="s">
        <v>153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630</v>
      </c>
      <c r="Y110" s="778">
        <f>IFERROR(IF(X110="",0,CEILING((X110/$H110),1)*$H110),"")</f>
        <v>630</v>
      </c>
      <c r="Z110" s="36">
        <f>IFERROR(IF(Y110=0,"",ROUNDUP(Y110/H110,0)*0.00902),"")</f>
        <v>1.2627999999999999</v>
      </c>
      <c r="AA110" s="56"/>
      <c r="AB110" s="57"/>
      <c r="AC110" s="171" t="s">
        <v>230</v>
      </c>
      <c r="AG110" s="64"/>
      <c r="AJ110" s="68" t="s">
        <v>131</v>
      </c>
      <c r="AK110" s="68">
        <v>594</v>
      </c>
      <c r="BB110" s="172" t="s">
        <v>1</v>
      </c>
      <c r="BM110" s="64">
        <f>IFERROR(X110*I110/H110,"0")</f>
        <v>659.40000000000009</v>
      </c>
      <c r="BN110" s="64">
        <f>IFERROR(Y110*I110/H110,"0")</f>
        <v>659.40000000000009</v>
      </c>
      <c r="BO110" s="64">
        <f>IFERROR(1/J110*(X110/H110),"0")</f>
        <v>1.0606060606060606</v>
      </c>
      <c r="BP110" s="64">
        <f>IFERROR(1/J110*(Y110/H110),"0")</f>
        <v>1.0606060606060606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167.77777777777777</v>
      </c>
      <c r="Y111" s="779">
        <f>IFERROR(Y107/H107,"0")+IFERROR(Y108/H108,"0")+IFERROR(Y109/H109,"0")+IFERROR(Y110/H110,"0")</f>
        <v>168</v>
      </c>
      <c r="Z111" s="779">
        <f>IFERROR(IF(Z107="",0,Z107),"0")+IFERROR(IF(Z108="",0,Z108),"0")+IFERROR(IF(Z109="",0,Z109),"0")+IFERROR(IF(Z110="",0,Z110),"0")</f>
        <v>1.8717999999999999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930</v>
      </c>
      <c r="Y112" s="779">
        <f>IFERROR(SUM(Y107:Y110),"0")</f>
        <v>932.40000000000009</v>
      </c>
      <c r="Z112" s="37"/>
      <c r="AA112" s="780"/>
      <c r="AB112" s="780"/>
      <c r="AC112" s="780"/>
    </row>
    <row r="113" spans="1:68" ht="14.25" hidden="1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hidden="1" customHeight="1" x14ac:dyDescent="0.25">
      <c r="A114" s="54" t="s">
        <v>236</v>
      </c>
      <c r="B114" s="54" t="s">
        <v>237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238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236</v>
      </c>
      <c r="B115" s="54" t="s">
        <v>239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100</v>
      </c>
      <c r="Y115" s="778">
        <f t="shared" si="26"/>
        <v>100.80000000000001</v>
      </c>
      <c r="Z115" s="36">
        <f>IFERROR(IF(Y115=0,"",ROUNDUP(Y115/H115,0)*0.02175),"")</f>
        <v>0.26100000000000001</v>
      </c>
      <c r="AA115" s="56"/>
      <c r="AB115" s="57"/>
      <c r="AC115" s="175" t="s">
        <v>238</v>
      </c>
      <c r="AG115" s="64"/>
      <c r="AJ115" s="68"/>
      <c r="AK115" s="68">
        <v>0</v>
      </c>
      <c r="BB115" s="176" t="s">
        <v>1</v>
      </c>
      <c r="BM115" s="64">
        <f t="shared" si="27"/>
        <v>106.71428571428572</v>
      </c>
      <c r="BN115" s="64">
        <f t="shared" si="28"/>
        <v>107.56800000000001</v>
      </c>
      <c r="BO115" s="64">
        <f t="shared" si="29"/>
        <v>0.21258503401360543</v>
      </c>
      <c r="BP115" s="64">
        <f t="shared" si="30"/>
        <v>0.21428571428571427</v>
      </c>
    </row>
    <row r="116" spans="1:68" ht="27" customHeight="1" x14ac:dyDescent="0.25">
      <c r="A116" s="54" t="s">
        <v>240</v>
      </c>
      <c r="B116" s="54" t="s">
        <v>241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18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450</v>
      </c>
      <c r="Y116" s="778">
        <f t="shared" si="26"/>
        <v>450.90000000000003</v>
      </c>
      <c r="Z116" s="36">
        <f>IFERROR(IF(Y116=0,"",ROUNDUP(Y116/H116,0)*0.00753),"")</f>
        <v>1.2575100000000001</v>
      </c>
      <c r="AA116" s="56"/>
      <c r="AB116" s="57"/>
      <c r="AC116" s="177" t="s">
        <v>242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495.33333333333331</v>
      </c>
      <c r="BN116" s="64">
        <f t="shared" si="28"/>
        <v>496.32400000000001</v>
      </c>
      <c r="BO116" s="64">
        <f t="shared" si="29"/>
        <v>1.0683760683760684</v>
      </c>
      <c r="BP116" s="64">
        <f t="shared" si="30"/>
        <v>1.0705128205128205</v>
      </c>
    </row>
    <row r="117" spans="1:68" ht="27" hidden="1" customHeight="1" x14ac:dyDescent="0.25">
      <c r="A117" s="54" t="s">
        <v>243</v>
      </c>
      <c r="B117" s="54" t="s">
        <v>244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246</v>
      </c>
      <c r="B118" s="54" t="s">
        <v>247</v>
      </c>
      <c r="C118" s="31">
        <v>4301051687</v>
      </c>
      <c r="D118" s="781">
        <v>4680115880214</v>
      </c>
      <c r="E118" s="782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1" t="s">
        <v>248</v>
      </c>
      <c r="Q118" s="787"/>
      <c r="R118" s="787"/>
      <c r="S118" s="787"/>
      <c r="T118" s="788"/>
      <c r="U118" s="34" t="s">
        <v>249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246</v>
      </c>
      <c r="B119" s="54" t="s">
        <v>251</v>
      </c>
      <c r="C119" s="31">
        <v>4301051439</v>
      </c>
      <c r="D119" s="781">
        <v>4680115880214</v>
      </c>
      <c r="E119" s="782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252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178.57142857142856</v>
      </c>
      <c r="Y120" s="779">
        <f>IFERROR(Y114/H114,"0")+IFERROR(Y115/H115,"0")+IFERROR(Y116/H116,"0")+IFERROR(Y117/H117,"0")+IFERROR(Y118/H118,"0")+IFERROR(Y119/H119,"0")</f>
        <v>179</v>
      </c>
      <c r="Z120" s="779">
        <f>IFERROR(IF(Z114="",0,Z114),"0")+IFERROR(IF(Z115="",0,Z115),"0")+IFERROR(IF(Z116="",0,Z116),"0")+IFERROR(IF(Z117="",0,Z117),"0")+IFERROR(IF(Z118="",0,Z118),"0")+IFERROR(IF(Z119="",0,Z119),"0")</f>
        <v>1.51851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550</v>
      </c>
      <c r="Y121" s="779">
        <f>IFERROR(SUM(Y114:Y119),"0")</f>
        <v>551.70000000000005</v>
      </c>
      <c r="Z121" s="37"/>
      <c r="AA121" s="780"/>
      <c r="AB121" s="780"/>
      <c r="AC121" s="780"/>
    </row>
    <row r="122" spans="1:68" ht="16.5" hidden="1" customHeight="1" x14ac:dyDescent="0.25">
      <c r="A122" s="794" t="s">
        <v>253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hidden="1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16.5" hidden="1" customHeight="1" x14ac:dyDescent="0.25">
      <c r="A124" s="54" t="s">
        <v>254</v>
      </c>
      <c r="B124" s="54" t="s">
        <v>255</v>
      </c>
      <c r="C124" s="31">
        <v>4301011703</v>
      </c>
      <c r="D124" s="781">
        <v>4680115882133</v>
      </c>
      <c r="E124" s="782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254</v>
      </c>
      <c r="B125" s="54" t="s">
        <v>257</v>
      </c>
      <c r="C125" s="31">
        <v>4301011514</v>
      </c>
      <c r="D125" s="781">
        <v>4680115882133</v>
      </c>
      <c r="E125" s="782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5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259</v>
      </c>
      <c r="B126" s="54" t="s">
        <v>260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261</v>
      </c>
      <c r="B127" s="54" t="s">
        <v>262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675</v>
      </c>
      <c r="Y127" s="778">
        <f>IFERROR(IF(X127="",0,CEILING((X127/$H127),1)*$H127),"")</f>
        <v>675</v>
      </c>
      <c r="Z127" s="36">
        <f>IFERROR(IF(Y127=0,"",ROUNDUP(Y127/H127,0)*0.00902),"")</f>
        <v>1.353</v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706.5</v>
      </c>
      <c r="BN127" s="64">
        <f>IFERROR(Y127*I127/H127,"0")</f>
        <v>706.5</v>
      </c>
      <c r="BO127" s="64">
        <f>IFERROR(1/J127*(X127/H127),"0")</f>
        <v>1.1363636363636365</v>
      </c>
      <c r="BP127" s="64">
        <f>IFERROR(1/J127*(Y127/H127),"0")</f>
        <v>1.1363636363636365</v>
      </c>
    </row>
    <row r="128" spans="1:68" ht="27" hidden="1" customHeight="1" x14ac:dyDescent="0.25">
      <c r="A128" s="54" t="s">
        <v>263</v>
      </c>
      <c r="B128" s="54" t="s">
        <v>264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150</v>
      </c>
      <c r="Y129" s="779">
        <f>IFERROR(Y124/H124,"0")+IFERROR(Y125/H125,"0")+IFERROR(Y126/H126,"0")+IFERROR(Y127/H127,"0")+IFERROR(Y128/H128,"0")</f>
        <v>150</v>
      </c>
      <c r="Z129" s="779">
        <f>IFERROR(IF(Z124="",0,Z124),"0")+IFERROR(IF(Z125="",0,Z125),"0")+IFERROR(IF(Z126="",0,Z126),"0")+IFERROR(IF(Z127="",0,Z127),"0")+IFERROR(IF(Z128="",0,Z128),"0")</f>
        <v>1.353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675</v>
      </c>
      <c r="Y130" s="779">
        <f>IFERROR(SUM(Y124:Y128),"0")</f>
        <v>675</v>
      </c>
      <c r="Z130" s="37"/>
      <c r="AA130" s="780"/>
      <c r="AB130" s="780"/>
      <c r="AC130" s="780"/>
    </row>
    <row r="131" spans="1:68" ht="14.25" hidden="1" customHeight="1" x14ac:dyDescent="0.25">
      <c r="A131" s="802" t="s">
        <v>170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hidden="1" customHeight="1" x14ac:dyDescent="0.25">
      <c r="A132" s="54" t="s">
        <v>265</v>
      </c>
      <c r="B132" s="54" t="s">
        <v>266</v>
      </c>
      <c r="C132" s="31">
        <v>4301020345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6" t="s">
        <v>267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269</v>
      </c>
      <c r="C133" s="31">
        <v>4301020235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39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271</v>
      </c>
      <c r="B134" s="54" t="s">
        <v>272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55</v>
      </c>
      <c r="P134" s="1179" t="s">
        <v>273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271</v>
      </c>
      <c r="B135" s="54" t="s">
        <v>274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118</v>
      </c>
      <c r="N135" s="33"/>
      <c r="O135" s="32">
        <v>50</v>
      </c>
      <c r="P135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275</v>
      </c>
      <c r="B136" s="54" t="s">
        <v>276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277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278</v>
      </c>
      <c r="B140" s="54" t="s">
        <v>279</v>
      </c>
      <c r="C140" s="31">
        <v>4301051612</v>
      </c>
      <c r="D140" s="781">
        <v>4607091385168</v>
      </c>
      <c r="E140" s="782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200</v>
      </c>
      <c r="Y140" s="778">
        <f t="shared" ref="Y140:Y146" si="31">IFERROR(IF(X140="",0,CEILING((X140/$H140),1)*$H140),"")</f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280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213.28571428571431</v>
      </c>
      <c r="BN140" s="64">
        <f t="shared" ref="BN140:BN146" si="33">IFERROR(Y140*I140/H140,"0")</f>
        <v>214.99200000000002</v>
      </c>
      <c r="BO140" s="64">
        <f t="shared" ref="BO140:BO146" si="34">IFERROR(1/J140*(X140/H140),"0")</f>
        <v>0.42517006802721086</v>
      </c>
      <c r="BP140" s="64">
        <f t="shared" ref="BP140:BP146" si="35">IFERROR(1/J140*(Y140/H140),"0")</f>
        <v>0.42857142857142855</v>
      </c>
    </row>
    <row r="141" spans="1:68" ht="27" hidden="1" customHeight="1" x14ac:dyDescent="0.25">
      <c r="A141" s="54" t="s">
        <v>278</v>
      </c>
      <c r="B141" s="54" t="s">
        <v>281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3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282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283</v>
      </c>
      <c r="B142" s="54" t="s">
        <v>284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4" t="s">
        <v>285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286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287</v>
      </c>
      <c r="B143" s="54" t="s">
        <v>288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0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289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290</v>
      </c>
      <c r="B144" s="54" t="s">
        <v>291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270</v>
      </c>
      <c r="Y144" s="778">
        <f t="shared" si="31"/>
        <v>270</v>
      </c>
      <c r="Z144" s="36">
        <f>IFERROR(IF(Y144=0,"",ROUNDUP(Y144/H144,0)*0.00753),"")</f>
        <v>0.753</v>
      </c>
      <c r="AA144" s="56"/>
      <c r="AB144" s="57"/>
      <c r="AC144" s="213" t="s">
        <v>289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297.19999999999993</v>
      </c>
      <c r="BN144" s="64">
        <f t="shared" si="33"/>
        <v>297.19999999999993</v>
      </c>
      <c r="BO144" s="64">
        <f t="shared" si="34"/>
        <v>0.64102564102564097</v>
      </c>
      <c r="BP144" s="64">
        <f t="shared" si="35"/>
        <v>0.64102564102564097</v>
      </c>
    </row>
    <row r="145" spans="1:68" ht="16.5" customHeight="1" x14ac:dyDescent="0.25">
      <c r="A145" s="54" t="s">
        <v>292</v>
      </c>
      <c r="B145" s="54" t="s">
        <v>293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9</v>
      </c>
      <c r="Y145" s="778">
        <f t="shared" si="31"/>
        <v>9</v>
      </c>
      <c r="Z145" s="36">
        <f>IFERROR(IF(Y145=0,"",ROUNDUP(Y145/H145,0)*0.00753),"")</f>
        <v>3.7650000000000003E-2</v>
      </c>
      <c r="AA145" s="56"/>
      <c r="AB145" s="57"/>
      <c r="AC145" s="215" t="s">
        <v>294</v>
      </c>
      <c r="AG145" s="64"/>
      <c r="AJ145" s="68"/>
      <c r="AK145" s="68">
        <v>0</v>
      </c>
      <c r="BB145" s="216" t="s">
        <v>1</v>
      </c>
      <c r="BM145" s="64">
        <f t="shared" si="32"/>
        <v>10</v>
      </c>
      <c r="BN145" s="64">
        <f t="shared" si="33"/>
        <v>10</v>
      </c>
      <c r="BO145" s="64">
        <f t="shared" si="34"/>
        <v>3.2051282051282048E-2</v>
      </c>
      <c r="BP145" s="64">
        <f t="shared" si="35"/>
        <v>3.2051282051282048E-2</v>
      </c>
    </row>
    <row r="146" spans="1:68" ht="37.5" hidden="1" customHeight="1" x14ac:dyDescent="0.25">
      <c r="A146" s="54" t="s">
        <v>295</v>
      </c>
      <c r="B146" s="54" t="s">
        <v>296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297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128.8095238095238</v>
      </c>
      <c r="Y147" s="779">
        <f>IFERROR(Y140/H140,"0")+IFERROR(Y141/H141,"0")+IFERROR(Y142/H142,"0")+IFERROR(Y143/H143,"0")+IFERROR(Y144/H144,"0")+IFERROR(Y145/H145,"0")+IFERROR(Y146/H146,"0")</f>
        <v>129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1.3126499999999999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479</v>
      </c>
      <c r="Y148" s="779">
        <f>IFERROR(SUM(Y140:Y146),"0")</f>
        <v>480.6</v>
      </c>
      <c r="Z148" s="37"/>
      <c r="AA148" s="780"/>
      <c r="AB148" s="780"/>
      <c r="AC148" s="780"/>
    </row>
    <row r="149" spans="1:68" ht="14.25" hidden="1" customHeight="1" x14ac:dyDescent="0.25">
      <c r="A149" s="802" t="s">
        <v>216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hidden="1" customHeight="1" x14ac:dyDescent="0.25">
      <c r="A150" s="54" t="s">
        <v>298</v>
      </c>
      <c r="B150" s="54" t="s">
        <v>299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300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301</v>
      </c>
      <c r="B151" s="54" t="s">
        <v>302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8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9.9</v>
      </c>
      <c r="Y151" s="778">
        <f>IFERROR(IF(X151="",0,CEILING((X151/$H151),1)*$H151),"")</f>
        <v>9.9</v>
      </c>
      <c r="Z151" s="36">
        <f>IFERROR(IF(Y151=0,"",ROUNDUP(Y151/H151,0)*0.00753),"")</f>
        <v>3.7650000000000003E-2</v>
      </c>
      <c r="AA151" s="56"/>
      <c r="AB151" s="57"/>
      <c r="AC151" s="221" t="s">
        <v>303</v>
      </c>
      <c r="AG151" s="64"/>
      <c r="AJ151" s="68"/>
      <c r="AK151" s="68">
        <v>0</v>
      </c>
      <c r="BB151" s="222" t="s">
        <v>1</v>
      </c>
      <c r="BM151" s="64">
        <f>IFERROR(X151*I151/H151,"0")</f>
        <v>11.290000000000001</v>
      </c>
      <c r="BN151" s="64">
        <f>IFERROR(Y151*I151/H151,"0")</f>
        <v>11.290000000000001</v>
      </c>
      <c r="BO151" s="64">
        <f>IFERROR(1/J151*(X151/H151),"0")</f>
        <v>3.2051282051282048E-2</v>
      </c>
      <c r="BP151" s="64">
        <f>IFERROR(1/J151*(Y151/H151),"0")</f>
        <v>3.2051282051282048E-2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5</v>
      </c>
      <c r="Y152" s="779">
        <f>IFERROR(Y150/H150,"0")+IFERROR(Y151/H151,"0")</f>
        <v>5</v>
      </c>
      <c r="Z152" s="779">
        <f>IFERROR(IF(Z150="",0,Z150),"0")+IFERROR(IF(Z151="",0,Z151),"0")</f>
        <v>3.7650000000000003E-2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9.9</v>
      </c>
      <c r="Y153" s="779">
        <f>IFERROR(SUM(Y150:Y151),"0")</f>
        <v>9.9</v>
      </c>
      <c r="Z153" s="37"/>
      <c r="AA153" s="780"/>
      <c r="AB153" s="780"/>
      <c r="AC153" s="780"/>
    </row>
    <row r="154" spans="1:68" ht="16.5" hidden="1" customHeight="1" x14ac:dyDescent="0.25">
      <c r="A154" s="794" t="s">
        <v>304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hidden="1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hidden="1" customHeight="1" x14ac:dyDescent="0.25">
      <c r="A156" s="54" t="s">
        <v>305</v>
      </c>
      <c r="B156" s="54" t="s">
        <v>306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307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305</v>
      </c>
      <c r="B157" s="54" t="s">
        <v>308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56</v>
      </c>
      <c r="Y157" s="778">
        <f>IFERROR(IF(X157="",0,CEILING((X157/$H157),1)*$H157),"")</f>
        <v>57.6</v>
      </c>
      <c r="Z157" s="36">
        <f>IFERROR(IF(Y157=0,"",ROUNDUP(Y157/H157,0)*0.00753),"")</f>
        <v>0.13553999999999999</v>
      </c>
      <c r="AA157" s="56"/>
      <c r="AB157" s="57"/>
      <c r="AC157" s="225" t="s">
        <v>307</v>
      </c>
      <c r="AG157" s="64"/>
      <c r="AJ157" s="68"/>
      <c r="AK157" s="68">
        <v>0</v>
      </c>
      <c r="BB157" s="226" t="s">
        <v>1</v>
      </c>
      <c r="BM157" s="64">
        <f>IFERROR(X157*I157/H157,"0")</f>
        <v>59.5</v>
      </c>
      <c r="BN157" s="64">
        <f>IFERROR(Y157*I157/H157,"0")</f>
        <v>61.199999999999996</v>
      </c>
      <c r="BO157" s="64">
        <f>IFERROR(1/J157*(X157/H157),"0")</f>
        <v>0.11217948717948717</v>
      </c>
      <c r="BP157" s="64">
        <f>IFERROR(1/J157*(Y157/H157),"0")</f>
        <v>0.11538461538461538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17.5</v>
      </c>
      <c r="Y158" s="779">
        <f>IFERROR(Y156/H156,"0")+IFERROR(Y157/H157,"0")</f>
        <v>18</v>
      </c>
      <c r="Z158" s="779">
        <f>IFERROR(IF(Z156="",0,Z156),"0")+IFERROR(IF(Z157="",0,Z157),"0")</f>
        <v>0.13553999999999999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56</v>
      </c>
      <c r="Y159" s="779">
        <f>IFERROR(SUM(Y156:Y157),"0")</f>
        <v>57.6</v>
      </c>
      <c r="Z159" s="37"/>
      <c r="AA159" s="780"/>
      <c r="AB159" s="780"/>
      <c r="AC159" s="780"/>
    </row>
    <row r="160" spans="1:68" ht="14.25" hidden="1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309</v>
      </c>
      <c r="B161" s="54" t="s">
        <v>310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42</v>
      </c>
      <c r="Y161" s="778">
        <f>IFERROR(IF(X161="",0,CEILING((X161/$H161),1)*$H161),"")</f>
        <v>42</v>
      </c>
      <c r="Z161" s="36">
        <f>IFERROR(IF(Y161=0,"",ROUNDUP(Y161/H161,0)*0.00753),"")</f>
        <v>0.11295000000000001</v>
      </c>
      <c r="AA161" s="56"/>
      <c r="AB161" s="57"/>
      <c r="AC161" s="227" t="s">
        <v>311</v>
      </c>
      <c r="AG161" s="64"/>
      <c r="AJ161" s="68"/>
      <c r="AK161" s="68">
        <v>0</v>
      </c>
      <c r="BB161" s="228" t="s">
        <v>1</v>
      </c>
      <c r="BM161" s="64">
        <f>IFERROR(X161*I161/H161,"0")</f>
        <v>46.32</v>
      </c>
      <c r="BN161" s="64">
        <f>IFERROR(Y161*I161/H161,"0")</f>
        <v>46.32</v>
      </c>
      <c r="BO161" s="64">
        <f>IFERROR(1/J161*(X161/H161),"0")</f>
        <v>9.6153846153846159E-2</v>
      </c>
      <c r="BP161" s="64">
        <f>IFERROR(1/J161*(Y161/H161),"0")</f>
        <v>9.6153846153846159E-2</v>
      </c>
    </row>
    <row r="162" spans="1:68" ht="27" hidden="1" customHeight="1" x14ac:dyDescent="0.25">
      <c r="A162" s="54" t="s">
        <v>309</v>
      </c>
      <c r="B162" s="54" t="s">
        <v>312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311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15.000000000000002</v>
      </c>
      <c r="Y163" s="779">
        <f>IFERROR(Y161/H161,"0")+IFERROR(Y162/H162,"0")</f>
        <v>15.000000000000002</v>
      </c>
      <c r="Z163" s="779">
        <f>IFERROR(IF(Z161="",0,Z161),"0")+IFERROR(IF(Z162="",0,Z162),"0")</f>
        <v>0.11295000000000001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42</v>
      </c>
      <c r="Y164" s="779">
        <f>IFERROR(SUM(Y161:Y162),"0")</f>
        <v>42</v>
      </c>
      <c r="Z164" s="37"/>
      <c r="AA164" s="780"/>
      <c r="AB164" s="780"/>
      <c r="AC164" s="780"/>
    </row>
    <row r="165" spans="1:68" ht="14.25" hidden="1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hidden="1" customHeight="1" x14ac:dyDescent="0.25">
      <c r="A166" s="54" t="s">
        <v>313</v>
      </c>
      <c r="B166" s="54" t="s">
        <v>314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313</v>
      </c>
      <c r="B167" s="54" t="s">
        <v>315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56.1</v>
      </c>
      <c r="Y167" s="778">
        <f>IFERROR(IF(X167="",0,CEILING((X167/$H167),1)*$H167),"")</f>
        <v>58.080000000000005</v>
      </c>
      <c r="Z167" s="36">
        <f>IFERROR(IF(Y167=0,"",ROUNDUP(Y167/H167,0)*0.00753),"")</f>
        <v>0.16566</v>
      </c>
      <c r="AA167" s="56"/>
      <c r="AB167" s="57"/>
      <c r="AC167" s="233" t="s">
        <v>307</v>
      </c>
      <c r="AG167" s="64"/>
      <c r="AJ167" s="68"/>
      <c r="AK167" s="68">
        <v>0</v>
      </c>
      <c r="BB167" s="234" t="s">
        <v>1</v>
      </c>
      <c r="BM167" s="64">
        <f>IFERROR(X167*I167/H167,"0")</f>
        <v>62.219999999999992</v>
      </c>
      <c r="BN167" s="64">
        <f>IFERROR(Y167*I167/H167,"0")</f>
        <v>64.415999999999997</v>
      </c>
      <c r="BO167" s="64">
        <f>IFERROR(1/J167*(X167/H167),"0")</f>
        <v>0.13621794871794871</v>
      </c>
      <c r="BP167" s="64">
        <f>IFERROR(1/J167*(Y167/H167),"0")</f>
        <v>0.14102564102564102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21.25</v>
      </c>
      <c r="Y168" s="779">
        <f>IFERROR(Y166/H166,"0")+IFERROR(Y167/H167,"0")</f>
        <v>22</v>
      </c>
      <c r="Z168" s="779">
        <f>IFERROR(IF(Z166="",0,Z166),"0")+IFERROR(IF(Z167="",0,Z167),"0")</f>
        <v>0.16566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56.1</v>
      </c>
      <c r="Y169" s="779">
        <f>IFERROR(SUM(Y166:Y167),"0")</f>
        <v>58.080000000000005</v>
      </c>
      <c r="Z169" s="37"/>
      <c r="AA169" s="780"/>
      <c r="AB169" s="780"/>
      <c r="AC169" s="780"/>
    </row>
    <row r="170" spans="1:68" ht="16.5" hidden="1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hidden="1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hidden="1" customHeight="1" x14ac:dyDescent="0.25">
      <c r="A172" s="54" t="s">
        <v>316</v>
      </c>
      <c r="B172" s="54" t="s">
        <v>317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318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hidden="1" customHeight="1" x14ac:dyDescent="0.25">
      <c r="A176" s="54" t="s">
        <v>319</v>
      </c>
      <c r="B176" s="54" t="s">
        <v>320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322</v>
      </c>
      <c r="B177" s="54" t="s">
        <v>323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324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325</v>
      </c>
      <c r="B178" s="54" t="s">
        <v>326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328</v>
      </c>
      <c r="B179" s="54" t="s">
        <v>329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324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330</v>
      </c>
      <c r="B180" s="54" t="s">
        <v>331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327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hidden="1" customHeight="1" x14ac:dyDescent="0.25">
      <c r="A184" s="54" t="s">
        <v>332</v>
      </c>
      <c r="B184" s="54" t="s">
        <v>333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334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335</v>
      </c>
      <c r="B185" s="54" t="s">
        <v>336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338</v>
      </c>
      <c r="B186" s="54" t="s">
        <v>339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334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7" t="s">
        <v>340</v>
      </c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8"/>
      <c r="P189" s="828"/>
      <c r="Q189" s="828"/>
      <c r="R189" s="828"/>
      <c r="S189" s="828"/>
      <c r="T189" s="828"/>
      <c r="U189" s="828"/>
      <c r="V189" s="828"/>
      <c r="W189" s="828"/>
      <c r="X189" s="828"/>
      <c r="Y189" s="828"/>
      <c r="Z189" s="828"/>
      <c r="AA189" s="48"/>
      <c r="AB189" s="48"/>
      <c r="AC189" s="48"/>
    </row>
    <row r="190" spans="1:68" ht="16.5" hidden="1" customHeight="1" x14ac:dyDescent="0.25">
      <c r="A190" s="794" t="s">
        <v>341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hidden="1" customHeight="1" x14ac:dyDescent="0.25">
      <c r="A191" s="802" t="s">
        <v>170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342</v>
      </c>
      <c r="B192" s="54" t="s">
        <v>343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0" t="s">
        <v>344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6.6000000000000014</v>
      </c>
      <c r="Y192" s="778">
        <f>IFERROR(IF(X192="",0,CEILING((X192/$H192),1)*$H192),"")</f>
        <v>7.92</v>
      </c>
      <c r="Z192" s="36">
        <f>IFERROR(IF(Y192=0,"",ROUNDUP(Y192/H192,0)*0.00502),"")</f>
        <v>2.0080000000000001E-2</v>
      </c>
      <c r="AA192" s="56"/>
      <c r="AB192" s="57"/>
      <c r="AC192" s="253" t="s">
        <v>345</v>
      </c>
      <c r="AG192" s="64"/>
      <c r="AJ192" s="68"/>
      <c r="AK192" s="68">
        <v>0</v>
      </c>
      <c r="BB192" s="254" t="s">
        <v>1</v>
      </c>
      <c r="BM192" s="64">
        <f>IFERROR(X192*I192/H192,"0")</f>
        <v>6.9333333333333353</v>
      </c>
      <c r="BN192" s="64">
        <f>IFERROR(Y192*I192/H192,"0")</f>
        <v>8.32</v>
      </c>
      <c r="BO192" s="64">
        <f>IFERROR(1/J192*(X192/H192),"0")</f>
        <v>1.4245014245014249E-2</v>
      </c>
      <c r="BP192" s="64">
        <f>IFERROR(1/J192*(Y192/H192),"0")</f>
        <v>1.7094017094017096E-2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3.3333333333333339</v>
      </c>
      <c r="Y193" s="779">
        <f>IFERROR(Y192/H192,"0")</f>
        <v>4</v>
      </c>
      <c r="Z193" s="779">
        <f>IFERROR(IF(Z192="",0,Z192),"0")</f>
        <v>2.0080000000000001E-2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6.6000000000000014</v>
      </c>
      <c r="Y194" s="779">
        <f>IFERROR(SUM(Y192:Y192),"0")</f>
        <v>7.92</v>
      </c>
      <c r="Z194" s="37"/>
      <c r="AA194" s="780"/>
      <c r="AB194" s="780"/>
      <c r="AC194" s="780"/>
    </row>
    <row r="195" spans="1:68" ht="14.25" hidden="1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346</v>
      </c>
      <c r="B196" s="54" t="s">
        <v>347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80</v>
      </c>
      <c r="Y196" s="778">
        <f t="shared" ref="Y196:Y203" si="36">IFERROR(IF(X196="",0,CEILING((X196/$H196),1)*$H196),"")</f>
        <v>84</v>
      </c>
      <c r="Z196" s="36">
        <f>IFERROR(IF(Y196=0,"",ROUNDUP(Y196/H196,0)*0.00753),"")</f>
        <v>0.15060000000000001</v>
      </c>
      <c r="AA196" s="56"/>
      <c r="AB196" s="57"/>
      <c r="AC196" s="255" t="s">
        <v>348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84.952380952380949</v>
      </c>
      <c r="BN196" s="64">
        <f t="shared" ref="BN196:BN203" si="38">IFERROR(Y196*I196/H196,"0")</f>
        <v>89.199999999999989</v>
      </c>
      <c r="BO196" s="64">
        <f t="shared" ref="BO196:BO203" si="39">IFERROR(1/J196*(X196/H196),"0")</f>
        <v>0.1221001221001221</v>
      </c>
      <c r="BP196" s="64">
        <f t="shared" ref="BP196:BP203" si="40">IFERROR(1/J196*(Y196/H196),"0")</f>
        <v>0.12820512820512819</v>
      </c>
    </row>
    <row r="197" spans="1:68" ht="27" customHeight="1" x14ac:dyDescent="0.25">
      <c r="A197" s="54" t="s">
        <v>349</v>
      </c>
      <c r="B197" s="54" t="s">
        <v>350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30</v>
      </c>
      <c r="Y197" s="778">
        <f t="shared" si="36"/>
        <v>33.6</v>
      </c>
      <c r="Z197" s="36">
        <f>IFERROR(IF(Y197=0,"",ROUNDUP(Y197/H197,0)*0.00753),"")</f>
        <v>6.0240000000000002E-2</v>
      </c>
      <c r="AA197" s="56"/>
      <c r="AB197" s="57"/>
      <c r="AC197" s="257" t="s">
        <v>351</v>
      </c>
      <c r="AG197" s="64"/>
      <c r="AJ197" s="68"/>
      <c r="AK197" s="68">
        <v>0</v>
      </c>
      <c r="BB197" s="258" t="s">
        <v>1</v>
      </c>
      <c r="BM197" s="64">
        <f t="shared" si="37"/>
        <v>31.857142857142858</v>
      </c>
      <c r="BN197" s="64">
        <f t="shared" si="38"/>
        <v>35.68</v>
      </c>
      <c r="BO197" s="64">
        <f t="shared" si="39"/>
        <v>4.5787545787545784E-2</v>
      </c>
      <c r="BP197" s="64">
        <f t="shared" si="40"/>
        <v>5.128205128205128E-2</v>
      </c>
    </row>
    <row r="198" spans="1:68" ht="27" customHeight="1" x14ac:dyDescent="0.25">
      <c r="A198" s="54" t="s">
        <v>352</v>
      </c>
      <c r="B198" s="54" t="s">
        <v>353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20</v>
      </c>
      <c r="Y198" s="778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354</v>
      </c>
      <c r="AG198" s="64"/>
      <c r="AJ198" s="68"/>
      <c r="AK198" s="68">
        <v>0</v>
      </c>
      <c r="BB198" s="260" t="s">
        <v>1</v>
      </c>
      <c r="BM198" s="64">
        <f t="shared" si="37"/>
        <v>20.952380952380953</v>
      </c>
      <c r="BN198" s="64">
        <f t="shared" si="38"/>
        <v>22</v>
      </c>
      <c r="BO198" s="64">
        <f t="shared" si="39"/>
        <v>3.0525030525030524E-2</v>
      </c>
      <c r="BP198" s="64">
        <f t="shared" si="40"/>
        <v>3.2051282051282048E-2</v>
      </c>
    </row>
    <row r="199" spans="1:68" ht="27" customHeight="1" x14ac:dyDescent="0.25">
      <c r="A199" s="54" t="s">
        <v>355</v>
      </c>
      <c r="B199" s="54" t="s">
        <v>356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157.5</v>
      </c>
      <c r="Y199" s="778">
        <f t="shared" si="36"/>
        <v>157.5</v>
      </c>
      <c r="Z199" s="36">
        <f>IFERROR(IF(Y199=0,"",ROUNDUP(Y199/H199,0)*0.00502),"")</f>
        <v>0.3765</v>
      </c>
      <c r="AA199" s="56"/>
      <c r="AB199" s="57"/>
      <c r="AC199" s="261" t="s">
        <v>348</v>
      </c>
      <c r="AG199" s="64"/>
      <c r="AJ199" s="68"/>
      <c r="AK199" s="68">
        <v>0</v>
      </c>
      <c r="BB199" s="262" t="s">
        <v>1</v>
      </c>
      <c r="BM199" s="64">
        <f t="shared" si="37"/>
        <v>167.25</v>
      </c>
      <c r="BN199" s="64">
        <f t="shared" si="38"/>
        <v>167.25</v>
      </c>
      <c r="BO199" s="64">
        <f t="shared" si="39"/>
        <v>0.32051282051282054</v>
      </c>
      <c r="BP199" s="64">
        <f t="shared" si="40"/>
        <v>0.32051282051282054</v>
      </c>
    </row>
    <row r="200" spans="1:68" ht="27" customHeight="1" x14ac:dyDescent="0.25">
      <c r="A200" s="54" t="s">
        <v>357</v>
      </c>
      <c r="B200" s="54" t="s">
        <v>358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157.5</v>
      </c>
      <c r="Y200" s="778">
        <f t="shared" si="36"/>
        <v>157.5</v>
      </c>
      <c r="Z200" s="36">
        <f>IFERROR(IF(Y200=0,"",ROUNDUP(Y200/H200,0)*0.00502),"")</f>
        <v>0.3765</v>
      </c>
      <c r="AA200" s="56"/>
      <c r="AB200" s="57"/>
      <c r="AC200" s="263" t="s">
        <v>351</v>
      </c>
      <c r="AG200" s="64"/>
      <c r="AJ200" s="68"/>
      <c r="AK200" s="68">
        <v>0</v>
      </c>
      <c r="BB200" s="264" t="s">
        <v>1</v>
      </c>
      <c r="BM200" s="64">
        <f t="shared" si="37"/>
        <v>167.25</v>
      </c>
      <c r="BN200" s="64">
        <f t="shared" si="38"/>
        <v>167.25</v>
      </c>
      <c r="BO200" s="64">
        <f t="shared" si="39"/>
        <v>0.32051282051282054</v>
      </c>
      <c r="BP200" s="64">
        <f t="shared" si="40"/>
        <v>0.32051282051282054</v>
      </c>
    </row>
    <row r="201" spans="1:68" ht="27" customHeight="1" x14ac:dyDescent="0.25">
      <c r="A201" s="54" t="s">
        <v>359</v>
      </c>
      <c r="B201" s="54" t="s">
        <v>360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227.5</v>
      </c>
      <c r="Y201" s="778">
        <f t="shared" si="36"/>
        <v>228.9</v>
      </c>
      <c r="Z201" s="36">
        <f>IFERROR(IF(Y201=0,"",ROUNDUP(Y201/H201,0)*0.00502),"")</f>
        <v>0.54718</v>
      </c>
      <c r="AA201" s="56"/>
      <c r="AB201" s="57"/>
      <c r="AC201" s="265" t="s">
        <v>354</v>
      </c>
      <c r="AG201" s="64"/>
      <c r="AJ201" s="68"/>
      <c r="AK201" s="68">
        <v>0</v>
      </c>
      <c r="BB201" s="266" t="s">
        <v>1</v>
      </c>
      <c r="BM201" s="64">
        <f t="shared" si="37"/>
        <v>238.33333333333334</v>
      </c>
      <c r="BN201" s="64">
        <f t="shared" si="38"/>
        <v>239.8</v>
      </c>
      <c r="BO201" s="64">
        <f t="shared" si="39"/>
        <v>0.46296296296296297</v>
      </c>
      <c r="BP201" s="64">
        <f t="shared" si="40"/>
        <v>0.46581196581196588</v>
      </c>
    </row>
    <row r="202" spans="1:68" ht="27" hidden="1" customHeight="1" x14ac:dyDescent="0.25">
      <c r="A202" s="54" t="s">
        <v>361</v>
      </c>
      <c r="B202" s="54" t="s">
        <v>362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354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363</v>
      </c>
      <c r="B203" s="54" t="s">
        <v>364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289.28571428571428</v>
      </c>
      <c r="Y204" s="779">
        <f>IFERROR(Y196/H196,"0")+IFERROR(Y197/H197,"0")+IFERROR(Y198/H198,"0")+IFERROR(Y199/H199,"0")+IFERROR(Y200/H200,"0")+IFERROR(Y201/H201,"0")+IFERROR(Y202/H202,"0")+IFERROR(Y203/H203,"0")</f>
        <v>292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1.54867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672.5</v>
      </c>
      <c r="Y205" s="779">
        <f>IFERROR(SUM(Y196:Y203),"0")</f>
        <v>682.5</v>
      </c>
      <c r="Z205" s="37"/>
      <c r="AA205" s="780"/>
      <c r="AB205" s="780"/>
      <c r="AC205" s="780"/>
    </row>
    <row r="206" spans="1:68" ht="16.5" hidden="1" customHeight="1" x14ac:dyDescent="0.25">
      <c r="A206" s="794" t="s">
        <v>366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hidden="1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hidden="1" customHeight="1" x14ac:dyDescent="0.25">
      <c r="A208" s="54" t="s">
        <v>367</v>
      </c>
      <c r="B208" s="54" t="s">
        <v>368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369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370</v>
      </c>
      <c r="B209" s="54" t="s">
        <v>371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369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2" t="s">
        <v>170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hidden="1" customHeight="1" x14ac:dyDescent="0.25">
      <c r="A213" s="54" t="s">
        <v>372</v>
      </c>
      <c r="B213" s="54" t="s">
        <v>373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374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375</v>
      </c>
      <c r="B214" s="54" t="s">
        <v>376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374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377</v>
      </c>
      <c r="B218" s="54" t="s">
        <v>378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140</v>
      </c>
      <c r="Y218" s="778">
        <f t="shared" ref="Y218:Y225" si="41">IFERROR(IF(X218="",0,CEILING((X218/$H218),1)*$H218),"")</f>
        <v>140.4</v>
      </c>
      <c r="Z218" s="36">
        <f>IFERROR(IF(Y218=0,"",ROUNDUP(Y218/H218,0)*0.00902),"")</f>
        <v>0.23452000000000001</v>
      </c>
      <c r="AA218" s="56"/>
      <c r="AB218" s="57"/>
      <c r="AC218" s="279" t="s">
        <v>379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145.44444444444446</v>
      </c>
      <c r="BN218" s="64">
        <f t="shared" ref="BN218:BN225" si="43">IFERROR(Y218*I218/H218,"0")</f>
        <v>145.86000000000001</v>
      </c>
      <c r="BO218" s="64">
        <f t="shared" ref="BO218:BO225" si="44">IFERROR(1/J218*(X218/H218),"0")</f>
        <v>0.19640852974186307</v>
      </c>
      <c r="BP218" s="64">
        <f t="shared" ref="BP218:BP225" si="45">IFERROR(1/J218*(Y218/H218),"0")</f>
        <v>0.19696969696969696</v>
      </c>
    </row>
    <row r="219" spans="1:68" ht="27" customHeight="1" x14ac:dyDescent="0.25">
      <c r="A219" s="54" t="s">
        <v>380</v>
      </c>
      <c r="B219" s="54" t="s">
        <v>381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110</v>
      </c>
      <c r="Y219" s="778">
        <f t="shared" si="41"/>
        <v>113.4</v>
      </c>
      <c r="Z219" s="36">
        <f>IFERROR(IF(Y219=0,"",ROUNDUP(Y219/H219,0)*0.00902),"")</f>
        <v>0.18942000000000001</v>
      </c>
      <c r="AA219" s="56"/>
      <c r="AB219" s="57"/>
      <c r="AC219" s="281" t="s">
        <v>382</v>
      </c>
      <c r="AG219" s="64"/>
      <c r="AJ219" s="68"/>
      <c r="AK219" s="68">
        <v>0</v>
      </c>
      <c r="BB219" s="282" t="s">
        <v>1</v>
      </c>
      <c r="BM219" s="64">
        <f t="shared" si="42"/>
        <v>114.27777777777777</v>
      </c>
      <c r="BN219" s="64">
        <f t="shared" si="43"/>
        <v>117.81</v>
      </c>
      <c r="BO219" s="64">
        <f t="shared" si="44"/>
        <v>0.15432098765432098</v>
      </c>
      <c r="BP219" s="64">
        <f t="shared" si="45"/>
        <v>0.15909090909090909</v>
      </c>
    </row>
    <row r="220" spans="1:68" ht="27" customHeight="1" x14ac:dyDescent="0.25">
      <c r="A220" s="54" t="s">
        <v>383</v>
      </c>
      <c r="B220" s="54" t="s">
        <v>384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260</v>
      </c>
      <c r="Y220" s="778">
        <f t="shared" si="41"/>
        <v>264.60000000000002</v>
      </c>
      <c r="Z220" s="36">
        <f>IFERROR(IF(Y220=0,"",ROUNDUP(Y220/H220,0)*0.00902),"")</f>
        <v>0.44198000000000004</v>
      </c>
      <c r="AA220" s="56"/>
      <c r="AB220" s="57"/>
      <c r="AC220" s="283" t="s">
        <v>385</v>
      </c>
      <c r="AG220" s="64"/>
      <c r="AJ220" s="68"/>
      <c r="AK220" s="68">
        <v>0</v>
      </c>
      <c r="BB220" s="284" t="s">
        <v>1</v>
      </c>
      <c r="BM220" s="64">
        <f t="shared" si="42"/>
        <v>270.11111111111114</v>
      </c>
      <c r="BN220" s="64">
        <f t="shared" si="43"/>
        <v>274.89</v>
      </c>
      <c r="BO220" s="64">
        <f t="shared" si="44"/>
        <v>0.36475869809203143</v>
      </c>
      <c r="BP220" s="64">
        <f t="shared" si="45"/>
        <v>0.37121212121212122</v>
      </c>
    </row>
    <row r="221" spans="1:68" ht="27" customHeight="1" x14ac:dyDescent="0.25">
      <c r="A221" s="54" t="s">
        <v>386</v>
      </c>
      <c r="B221" s="54" t="s">
        <v>387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130</v>
      </c>
      <c r="Y221" s="778">
        <f t="shared" si="41"/>
        <v>135</v>
      </c>
      <c r="Z221" s="36">
        <f>IFERROR(IF(Y221=0,"",ROUNDUP(Y221/H221,0)*0.00902),"")</f>
        <v>0.22550000000000001</v>
      </c>
      <c r="AA221" s="56"/>
      <c r="AB221" s="57"/>
      <c r="AC221" s="285" t="s">
        <v>388</v>
      </c>
      <c r="AG221" s="64"/>
      <c r="AJ221" s="68"/>
      <c r="AK221" s="68">
        <v>0</v>
      </c>
      <c r="BB221" s="286" t="s">
        <v>1</v>
      </c>
      <c r="BM221" s="64">
        <f t="shared" si="42"/>
        <v>135.05555555555557</v>
      </c>
      <c r="BN221" s="64">
        <f t="shared" si="43"/>
        <v>140.25</v>
      </c>
      <c r="BO221" s="64">
        <f t="shared" si="44"/>
        <v>0.18237934904601572</v>
      </c>
      <c r="BP221" s="64">
        <f t="shared" si="45"/>
        <v>0.18939393939393939</v>
      </c>
    </row>
    <row r="222" spans="1:68" ht="27" customHeight="1" x14ac:dyDescent="0.25">
      <c r="A222" s="54" t="s">
        <v>389</v>
      </c>
      <c r="B222" s="54" t="s">
        <v>390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30</v>
      </c>
      <c r="Y222" s="778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379</v>
      </c>
      <c r="AG222" s="64"/>
      <c r="AJ222" s="68"/>
      <c r="AK222" s="68">
        <v>0</v>
      </c>
      <c r="BB222" s="288" t="s">
        <v>1</v>
      </c>
      <c r="BM222" s="64">
        <f t="shared" si="42"/>
        <v>32.166666666666664</v>
      </c>
      <c r="BN222" s="64">
        <f t="shared" si="43"/>
        <v>32.81</v>
      </c>
      <c r="BO222" s="64">
        <f t="shared" si="44"/>
        <v>7.122507122507124E-2</v>
      </c>
      <c r="BP222" s="64">
        <f t="shared" si="45"/>
        <v>7.2649572649572655E-2</v>
      </c>
    </row>
    <row r="223" spans="1:68" ht="27" hidden="1" customHeight="1" x14ac:dyDescent="0.25">
      <c r="A223" s="54" t="s">
        <v>391</v>
      </c>
      <c r="B223" s="54" t="s">
        <v>392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382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393</v>
      </c>
      <c r="B224" s="54" t="s">
        <v>394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30</v>
      </c>
      <c r="Y224" s="778">
        <f t="shared" si="41"/>
        <v>30.6</v>
      </c>
      <c r="Z224" s="36">
        <f>IFERROR(IF(Y224=0,"",ROUNDUP(Y224/H224,0)*0.00502),"")</f>
        <v>8.5339999999999999E-2</v>
      </c>
      <c r="AA224" s="56"/>
      <c r="AB224" s="57"/>
      <c r="AC224" s="291" t="s">
        <v>385</v>
      </c>
      <c r="AG224" s="64"/>
      <c r="AJ224" s="68"/>
      <c r="AK224" s="68">
        <v>0</v>
      </c>
      <c r="BB224" s="292" t="s">
        <v>1</v>
      </c>
      <c r="BM224" s="64">
        <f t="shared" si="42"/>
        <v>31.666666666666664</v>
      </c>
      <c r="BN224" s="64">
        <f t="shared" si="43"/>
        <v>32.299999999999997</v>
      </c>
      <c r="BO224" s="64">
        <f t="shared" si="44"/>
        <v>7.122507122507124E-2</v>
      </c>
      <c r="BP224" s="64">
        <f t="shared" si="45"/>
        <v>7.2649572649572655E-2</v>
      </c>
    </row>
    <row r="225" spans="1:68" ht="27" hidden="1" customHeight="1" x14ac:dyDescent="0.25">
      <c r="A225" s="54" t="s">
        <v>395</v>
      </c>
      <c r="B225" s="54" t="s">
        <v>396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388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151.85185185185182</v>
      </c>
      <c r="Y226" s="779">
        <f>IFERROR(Y218/H218,"0")+IFERROR(Y219/H219,"0")+IFERROR(Y220/H220,"0")+IFERROR(Y221/H221,"0")+IFERROR(Y222/H222,"0")+IFERROR(Y223/H223,"0")+IFERROR(Y224/H224,"0")+IFERROR(Y225/H225,"0")</f>
        <v>155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1.2621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700</v>
      </c>
      <c r="Y227" s="779">
        <f>IFERROR(SUM(Y218:Y225),"0")</f>
        <v>714.60000000000014</v>
      </c>
      <c r="Z227" s="37"/>
      <c r="AA227" s="780"/>
      <c r="AB227" s="780"/>
      <c r="AC227" s="780"/>
    </row>
    <row r="228" spans="1:68" ht="14.25" hidden="1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hidden="1" customHeight="1" x14ac:dyDescent="0.25">
      <c r="A229" s="54" t="s">
        <v>397</v>
      </c>
      <c r="B229" s="54" t="s">
        <v>398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399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400</v>
      </c>
      <c r="B230" s="54" t="s">
        <v>401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403</v>
      </c>
      <c r="B231" s="54" t="s">
        <v>404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406</v>
      </c>
      <c r="B232" s="54" t="s">
        <v>407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180</v>
      </c>
      <c r="Y232" s="778">
        <f t="shared" si="46"/>
        <v>182.7</v>
      </c>
      <c r="Z232" s="36">
        <f>IFERROR(IF(Y232=0,"",ROUNDUP(Y232/H232,0)*0.02175),"")</f>
        <v>0.45674999999999999</v>
      </c>
      <c r="AA232" s="56"/>
      <c r="AB232" s="57"/>
      <c r="AC232" s="301" t="s">
        <v>408</v>
      </c>
      <c r="AG232" s="64"/>
      <c r="AJ232" s="68"/>
      <c r="AK232" s="68">
        <v>0</v>
      </c>
      <c r="BB232" s="302" t="s">
        <v>1</v>
      </c>
      <c r="BM232" s="64">
        <f t="shared" si="47"/>
        <v>191.66896551724139</v>
      </c>
      <c r="BN232" s="64">
        <f t="shared" si="48"/>
        <v>194.54399999999998</v>
      </c>
      <c r="BO232" s="64">
        <f t="shared" si="49"/>
        <v>0.36945812807881773</v>
      </c>
      <c r="BP232" s="64">
        <f t="shared" si="50"/>
        <v>0.375</v>
      </c>
    </row>
    <row r="233" spans="1:68" ht="27" customHeight="1" x14ac:dyDescent="0.25">
      <c r="A233" s="54" t="s">
        <v>409</v>
      </c>
      <c r="B233" s="54" t="s">
        <v>410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340</v>
      </c>
      <c r="Y233" s="778">
        <f t="shared" si="46"/>
        <v>340.8</v>
      </c>
      <c r="Z233" s="36">
        <f t="shared" ref="Z233:Z239" si="51">IFERROR(IF(Y233=0,"",ROUNDUP(Y233/H233,0)*0.00753),"")</f>
        <v>1.0692600000000001</v>
      </c>
      <c r="AA233" s="56"/>
      <c r="AB233" s="57"/>
      <c r="AC233" s="303" t="s">
        <v>399</v>
      </c>
      <c r="AG233" s="64"/>
      <c r="AJ233" s="68"/>
      <c r="AK233" s="68">
        <v>0</v>
      </c>
      <c r="BB233" s="304" t="s">
        <v>1</v>
      </c>
      <c r="BM233" s="64">
        <f t="shared" si="47"/>
        <v>381.08333333333337</v>
      </c>
      <c r="BN233" s="64">
        <f t="shared" si="48"/>
        <v>381.98</v>
      </c>
      <c r="BO233" s="64">
        <f t="shared" si="49"/>
        <v>0.90811965811965822</v>
      </c>
      <c r="BP233" s="64">
        <f t="shared" si="50"/>
        <v>0.91025641025641024</v>
      </c>
    </row>
    <row r="234" spans="1:68" ht="37.5" hidden="1" customHeight="1" x14ac:dyDescent="0.25">
      <c r="A234" s="54" t="s">
        <v>411</v>
      </c>
      <c r="B234" s="54" t="s">
        <v>412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153</v>
      </c>
      <c r="N234" s="33"/>
      <c r="O234" s="32">
        <v>45</v>
      </c>
      <c r="P234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414</v>
      </c>
      <c r="B235" s="54" t="s">
        <v>415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380</v>
      </c>
      <c r="Y235" s="778">
        <f t="shared" si="46"/>
        <v>381.59999999999997</v>
      </c>
      <c r="Z235" s="36">
        <f t="shared" si="51"/>
        <v>1.1972700000000001</v>
      </c>
      <c r="AA235" s="56"/>
      <c r="AB235" s="57"/>
      <c r="AC235" s="307" t="s">
        <v>416</v>
      </c>
      <c r="AG235" s="64"/>
      <c r="AJ235" s="68"/>
      <c r="AK235" s="68">
        <v>0</v>
      </c>
      <c r="BB235" s="308" t="s">
        <v>1</v>
      </c>
      <c r="BM235" s="64">
        <f t="shared" si="47"/>
        <v>423.06666666666666</v>
      </c>
      <c r="BN235" s="64">
        <f t="shared" si="48"/>
        <v>424.84800000000001</v>
      </c>
      <c r="BO235" s="64">
        <f t="shared" si="49"/>
        <v>1.0149572649572649</v>
      </c>
      <c r="BP235" s="64">
        <f t="shared" si="50"/>
        <v>1.0192307692307692</v>
      </c>
    </row>
    <row r="236" spans="1:68" ht="27" hidden="1" customHeight="1" x14ac:dyDescent="0.25">
      <c r="A236" s="54" t="s">
        <v>417</v>
      </c>
      <c r="B236" s="54" t="s">
        <v>418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419</v>
      </c>
      <c r="B237" s="54" t="s">
        <v>420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421</v>
      </c>
      <c r="B238" s="54" t="s">
        <v>422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140</v>
      </c>
      <c r="Y238" s="778">
        <f t="shared" si="46"/>
        <v>141.6</v>
      </c>
      <c r="Z238" s="36">
        <f t="shared" si="51"/>
        <v>0.44427</v>
      </c>
      <c r="AA238" s="56"/>
      <c r="AB238" s="57"/>
      <c r="AC238" s="313" t="s">
        <v>402</v>
      </c>
      <c r="AG238" s="64"/>
      <c r="AJ238" s="68"/>
      <c r="AK238" s="68">
        <v>0</v>
      </c>
      <c r="BB238" s="314" t="s">
        <v>1</v>
      </c>
      <c r="BM238" s="64">
        <f t="shared" si="47"/>
        <v>155.8666666666667</v>
      </c>
      <c r="BN238" s="64">
        <f t="shared" si="48"/>
        <v>157.64800000000002</v>
      </c>
      <c r="BO238" s="64">
        <f t="shared" si="49"/>
        <v>0.37393162393162394</v>
      </c>
      <c r="BP238" s="64">
        <f t="shared" si="50"/>
        <v>0.37820512820512819</v>
      </c>
    </row>
    <row r="239" spans="1:68" ht="27" customHeight="1" x14ac:dyDescent="0.25">
      <c r="A239" s="54" t="s">
        <v>423</v>
      </c>
      <c r="B239" s="54" t="s">
        <v>424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320</v>
      </c>
      <c r="Y239" s="778">
        <f t="shared" si="46"/>
        <v>321.59999999999997</v>
      </c>
      <c r="Z239" s="36">
        <f t="shared" si="51"/>
        <v>1.00902</v>
      </c>
      <c r="AA239" s="56"/>
      <c r="AB239" s="57"/>
      <c r="AC239" s="315" t="s">
        <v>425</v>
      </c>
      <c r="AG239" s="64"/>
      <c r="AJ239" s="68"/>
      <c r="AK239" s="68">
        <v>0</v>
      </c>
      <c r="BB239" s="316" t="s">
        <v>1</v>
      </c>
      <c r="BM239" s="64">
        <f t="shared" si="47"/>
        <v>357.06666666666672</v>
      </c>
      <c r="BN239" s="64">
        <f t="shared" si="48"/>
        <v>358.85199999999998</v>
      </c>
      <c r="BO239" s="64">
        <f t="shared" si="49"/>
        <v>0.85470085470085477</v>
      </c>
      <c r="BP239" s="64">
        <f t="shared" si="50"/>
        <v>0.85897435897435892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512.35632183908046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515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4.1765699999999999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1360</v>
      </c>
      <c r="Y241" s="779">
        <f>IFERROR(SUM(Y229:Y239),"0")</f>
        <v>1368.2999999999997</v>
      </c>
      <c r="Z241" s="37"/>
      <c r="AA241" s="780"/>
      <c r="AB241" s="780"/>
      <c r="AC241" s="780"/>
    </row>
    <row r="242" spans="1:68" ht="14.25" hidden="1" customHeight="1" x14ac:dyDescent="0.25">
      <c r="A242" s="802" t="s">
        <v>216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hidden="1" customHeight="1" x14ac:dyDescent="0.25">
      <c r="A243" s="54" t="s">
        <v>426</v>
      </c>
      <c r="B243" s="54" t="s">
        <v>427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428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426</v>
      </c>
      <c r="B244" s="54" t="s">
        <v>429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430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431</v>
      </c>
      <c r="B245" s="54" t="s">
        <v>432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433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434</v>
      </c>
      <c r="B246" s="54" t="s">
        <v>435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60</v>
      </c>
      <c r="Y246" s="778">
        <f>IFERROR(IF(X246="",0,CEILING((X246/$H246),1)*$H246),"")</f>
        <v>60</v>
      </c>
      <c r="Z246" s="36">
        <f>IFERROR(IF(Y246=0,"",ROUNDUP(Y246/H246,0)*0.00753),"")</f>
        <v>0.18825</v>
      </c>
      <c r="AA246" s="56"/>
      <c r="AB246" s="57"/>
      <c r="AC246" s="323" t="s">
        <v>436</v>
      </c>
      <c r="AG246" s="64"/>
      <c r="AJ246" s="68"/>
      <c r="AK246" s="68">
        <v>0</v>
      </c>
      <c r="BB246" s="324" t="s">
        <v>1</v>
      </c>
      <c r="BM246" s="64">
        <f>IFERROR(X246*I246/H246,"0")</f>
        <v>66.800000000000011</v>
      </c>
      <c r="BN246" s="64">
        <f>IFERROR(Y246*I246/H246,"0")</f>
        <v>66.800000000000011</v>
      </c>
      <c r="BO246" s="64">
        <f>IFERROR(1/J246*(X246/H246),"0")</f>
        <v>0.16025641025641024</v>
      </c>
      <c r="BP246" s="64">
        <f>IFERROR(1/J246*(Y246/H246),"0")</f>
        <v>0.16025641025641024</v>
      </c>
    </row>
    <row r="247" spans="1:68" ht="27" customHeight="1" x14ac:dyDescent="0.25">
      <c r="A247" s="54" t="s">
        <v>437</v>
      </c>
      <c r="B247" s="54" t="s">
        <v>438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40</v>
      </c>
      <c r="Y247" s="778">
        <f>IFERROR(IF(X247="",0,CEILING((X247/$H247),1)*$H247),"")</f>
        <v>40.799999999999997</v>
      </c>
      <c r="Z247" s="36">
        <f>IFERROR(IF(Y247=0,"",ROUNDUP(Y247/H247,0)*0.00753),"")</f>
        <v>0.12801000000000001</v>
      </c>
      <c r="AA247" s="56"/>
      <c r="AB247" s="57"/>
      <c r="AC247" s="325" t="s">
        <v>439</v>
      </c>
      <c r="AG247" s="64"/>
      <c r="AJ247" s="68"/>
      <c r="AK247" s="68">
        <v>0</v>
      </c>
      <c r="BB247" s="326" t="s">
        <v>1</v>
      </c>
      <c r="BM247" s="64">
        <f>IFERROR(X247*I247/H247,"0")</f>
        <v>44.533333333333339</v>
      </c>
      <c r="BN247" s="64">
        <f>IFERROR(Y247*I247/H247,"0")</f>
        <v>45.423999999999999</v>
      </c>
      <c r="BO247" s="64">
        <f>IFERROR(1/J247*(X247/H247),"0")</f>
        <v>0.10683760683760685</v>
      </c>
      <c r="BP247" s="64">
        <f>IFERROR(1/J247*(Y247/H247),"0")</f>
        <v>0.10897435897435898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41.666666666666671</v>
      </c>
      <c r="Y248" s="779">
        <f>IFERROR(Y243/H243,"0")+IFERROR(Y244/H244,"0")+IFERROR(Y245/H245,"0")+IFERROR(Y246/H246,"0")+IFERROR(Y247/H247,"0")</f>
        <v>42</v>
      </c>
      <c r="Z248" s="779">
        <f>IFERROR(IF(Z243="",0,Z243),"0")+IFERROR(IF(Z244="",0,Z244),"0")+IFERROR(IF(Z245="",0,Z245),"0")+IFERROR(IF(Z246="",0,Z246),"0")+IFERROR(IF(Z247="",0,Z247),"0")</f>
        <v>0.31625999999999999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100</v>
      </c>
      <c r="Y249" s="779">
        <f>IFERROR(SUM(Y243:Y247),"0")</f>
        <v>100.8</v>
      </c>
      <c r="Z249" s="37"/>
      <c r="AA249" s="780"/>
      <c r="AB249" s="780"/>
      <c r="AC249" s="780"/>
    </row>
    <row r="250" spans="1:68" ht="16.5" hidden="1" customHeight="1" x14ac:dyDescent="0.25">
      <c r="A250" s="794" t="s">
        <v>440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hidden="1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hidden="1" customHeight="1" x14ac:dyDescent="0.25">
      <c r="A252" s="54" t="s">
        <v>441</v>
      </c>
      <c r="B252" s="54" t="s">
        <v>442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443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441</v>
      </c>
      <c r="B253" s="54" t="s">
        <v>444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445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446</v>
      </c>
      <c r="B254" s="54" t="s">
        <v>447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448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449</v>
      </c>
      <c r="B255" s="54" t="s">
        <v>450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451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449</v>
      </c>
      <c r="B256" s="54" t="s">
        <v>452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445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453</v>
      </c>
      <c r="B257" s="54" t="s">
        <v>454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443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455</v>
      </c>
      <c r="B258" s="54" t="s">
        <v>456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448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457</v>
      </c>
      <c r="B259" s="54" t="s">
        <v>458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459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4" t="s">
        <v>460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hidden="1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461</v>
      </c>
      <c r="B264" s="54" t="s">
        <v>462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30</v>
      </c>
      <c r="Y264" s="778">
        <f t="shared" ref="Y264:Y272" si="57">IFERROR(IF(X264="",0,CEILING((X264/$H264),1)*$H264),"")</f>
        <v>34.799999999999997</v>
      </c>
      <c r="Z264" s="36">
        <f>IFERROR(IF(Y264=0,"",ROUNDUP(Y264/H264,0)*0.02175),"")</f>
        <v>6.5250000000000002E-2</v>
      </c>
      <c r="AA264" s="56"/>
      <c r="AB264" s="57"/>
      <c r="AC264" s="343" t="s">
        <v>463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31.241379310344826</v>
      </c>
      <c r="BN264" s="64">
        <f t="shared" ref="BN264:BN272" si="59">IFERROR(Y264*I264/H264,"0")</f>
        <v>36.239999999999995</v>
      </c>
      <c r="BO264" s="64">
        <f t="shared" ref="BO264:BO272" si="60">IFERROR(1/J264*(X264/H264),"0")</f>
        <v>4.6182266009852216E-2</v>
      </c>
      <c r="BP264" s="64">
        <f t="shared" ref="BP264:BP272" si="61">IFERROR(1/J264*(Y264/H264),"0")</f>
        <v>5.3571428571428568E-2</v>
      </c>
    </row>
    <row r="265" spans="1:68" ht="27" hidden="1" customHeight="1" x14ac:dyDescent="0.25">
      <c r="A265" s="54" t="s">
        <v>461</v>
      </c>
      <c r="B265" s="54" t="s">
        <v>464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465</v>
      </c>
      <c r="B266" s="54" t="s">
        <v>466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467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468</v>
      </c>
      <c r="B267" s="54" t="s">
        <v>469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30</v>
      </c>
      <c r="Y267" s="778">
        <f t="shared" si="57"/>
        <v>34.799999999999997</v>
      </c>
      <c r="Z267" s="36">
        <f>IFERROR(IF(Y267=0,"",ROUNDUP(Y267/H267,0)*0.02175),"")</f>
        <v>6.5250000000000002E-2</v>
      </c>
      <c r="AA267" s="56"/>
      <c r="AB267" s="57"/>
      <c r="AC267" s="349" t="s">
        <v>470</v>
      </c>
      <c r="AG267" s="64"/>
      <c r="AJ267" s="68"/>
      <c r="AK267" s="68">
        <v>0</v>
      </c>
      <c r="BB267" s="350" t="s">
        <v>1</v>
      </c>
      <c r="BM267" s="64">
        <f t="shared" si="58"/>
        <v>31.241379310344826</v>
      </c>
      <c r="BN267" s="64">
        <f t="shared" si="59"/>
        <v>36.239999999999995</v>
      </c>
      <c r="BO267" s="64">
        <f t="shared" si="60"/>
        <v>4.6182266009852216E-2</v>
      </c>
      <c r="BP267" s="64">
        <f t="shared" si="61"/>
        <v>5.3571428571428568E-2</v>
      </c>
    </row>
    <row r="268" spans="1:68" ht="27" hidden="1" customHeight="1" x14ac:dyDescent="0.25">
      <c r="A268" s="54" t="s">
        <v>468</v>
      </c>
      <c r="B268" s="54" t="s">
        <v>471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472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473</v>
      </c>
      <c r="B269" s="54" t="s">
        <v>474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20</v>
      </c>
      <c r="Y269" s="778">
        <f t="shared" si="57"/>
        <v>20</v>
      </c>
      <c r="Z269" s="36">
        <f>IFERROR(IF(Y269=0,"",ROUNDUP(Y269/H269,0)*0.00902),"")</f>
        <v>4.5100000000000001E-2</v>
      </c>
      <c r="AA269" s="56"/>
      <c r="AB269" s="57"/>
      <c r="AC269" s="353" t="s">
        <v>463</v>
      </c>
      <c r="AG269" s="64"/>
      <c r="AJ269" s="68"/>
      <c r="AK269" s="68">
        <v>0</v>
      </c>
      <c r="BB269" s="354" t="s">
        <v>1</v>
      </c>
      <c r="BM269" s="64">
        <f t="shared" si="58"/>
        <v>21.05</v>
      </c>
      <c r="BN269" s="64">
        <f t="shared" si="59"/>
        <v>21.05</v>
      </c>
      <c r="BO269" s="64">
        <f t="shared" si="60"/>
        <v>3.787878787878788E-2</v>
      </c>
      <c r="BP269" s="64">
        <f t="shared" si="61"/>
        <v>3.787878787878788E-2</v>
      </c>
    </row>
    <row r="270" spans="1:68" ht="27" hidden="1" customHeight="1" x14ac:dyDescent="0.25">
      <c r="A270" s="54" t="s">
        <v>475</v>
      </c>
      <c r="B270" s="54" t="s">
        <v>476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477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478</v>
      </c>
      <c r="B271" s="54" t="s">
        <v>479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480</v>
      </c>
      <c r="B272" s="54" t="s">
        <v>481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60</v>
      </c>
      <c r="Y272" s="778">
        <f t="shared" si="57"/>
        <v>60</v>
      </c>
      <c r="Z272" s="36">
        <f>IFERROR(IF(Y272=0,"",ROUNDUP(Y272/H272,0)*0.00902),"")</f>
        <v>0.1353</v>
      </c>
      <c r="AA272" s="56"/>
      <c r="AB272" s="57"/>
      <c r="AC272" s="359" t="s">
        <v>470</v>
      </c>
      <c r="AG272" s="64"/>
      <c r="AJ272" s="68"/>
      <c r="AK272" s="68">
        <v>0</v>
      </c>
      <c r="BB272" s="360" t="s">
        <v>1</v>
      </c>
      <c r="BM272" s="64">
        <f t="shared" si="58"/>
        <v>63.15</v>
      </c>
      <c r="BN272" s="64">
        <f t="shared" si="59"/>
        <v>63.15</v>
      </c>
      <c r="BO272" s="64">
        <f t="shared" si="60"/>
        <v>0.11363636363636365</v>
      </c>
      <c r="BP272" s="64">
        <f t="shared" si="61"/>
        <v>0.11363636363636365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25.172413793103448</v>
      </c>
      <c r="Y273" s="779">
        <f>IFERROR(Y264/H264,"0")+IFERROR(Y265/H265,"0")+IFERROR(Y266/H266,"0")+IFERROR(Y267/H267,"0")+IFERROR(Y268/H268,"0")+IFERROR(Y269/H269,"0")+IFERROR(Y270/H270,"0")+IFERROR(Y271/H271,"0")+IFERROR(Y272/H272,"0")</f>
        <v>26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0.31090000000000001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140</v>
      </c>
      <c r="Y274" s="779">
        <f>IFERROR(SUM(Y264:Y272),"0")</f>
        <v>149.6</v>
      </c>
      <c r="Z274" s="37"/>
      <c r="AA274" s="780"/>
      <c r="AB274" s="780"/>
      <c r="AC274" s="780"/>
    </row>
    <row r="275" spans="1:68" ht="14.25" hidden="1" customHeight="1" x14ac:dyDescent="0.25">
      <c r="A275" s="802" t="s">
        <v>170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482</v>
      </c>
      <c r="B276" s="54" t="s">
        <v>483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9" t="s">
        <v>484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485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4" t="s">
        <v>486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hidden="1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hidden="1" customHeight="1" x14ac:dyDescent="0.25">
      <c r="A281" s="54" t="s">
        <v>487</v>
      </c>
      <c r="B281" s="54" t="s">
        <v>488</v>
      </c>
      <c r="C281" s="31">
        <v>4301011855</v>
      </c>
      <c r="D281" s="781">
        <v>4680115885837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489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490</v>
      </c>
      <c r="B282" s="54" t="s">
        <v>491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492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493</v>
      </c>
      <c r="B283" s="54" t="s">
        <v>494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8" t="s">
        <v>495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496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493</v>
      </c>
      <c r="B284" s="54" t="s">
        <v>497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498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499</v>
      </c>
      <c r="B285" s="54" t="s">
        <v>500</v>
      </c>
      <c r="C285" s="31">
        <v>4301011853</v>
      </c>
      <c r="D285" s="781">
        <v>4680115885851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501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502</v>
      </c>
      <c r="B286" s="54" t="s">
        <v>503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8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504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505</v>
      </c>
      <c r="B287" s="54" t="s">
        <v>506</v>
      </c>
      <c r="C287" s="31">
        <v>4301011852</v>
      </c>
      <c r="D287" s="781">
        <v>4680115885844</v>
      </c>
      <c r="E287" s="782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489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507</v>
      </c>
      <c r="B288" s="54" t="s">
        <v>508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509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510</v>
      </c>
      <c r="B289" s="54" t="s">
        <v>511</v>
      </c>
      <c r="C289" s="31">
        <v>4301011851</v>
      </c>
      <c r="D289" s="781">
        <v>4680115885820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512</v>
      </c>
      <c r="B290" s="54" t="s">
        <v>513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514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4" t="s">
        <v>515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hidden="1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hidden="1" customHeight="1" x14ac:dyDescent="0.25">
      <c r="A295" s="54" t="s">
        <v>516</v>
      </c>
      <c r="B295" s="54" t="s">
        <v>517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451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4" t="s">
        <v>518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hidden="1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hidden="1" customHeight="1" x14ac:dyDescent="0.25">
      <c r="A300" s="54" t="s">
        <v>519</v>
      </c>
      <c r="B300" s="54" t="s">
        <v>520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521</v>
      </c>
      <c r="B301" s="54" t="s">
        <v>522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523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524</v>
      </c>
      <c r="B302" s="54" t="s">
        <v>525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4" t="s">
        <v>527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hidden="1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hidden="1" customHeight="1" x14ac:dyDescent="0.25">
      <c r="A307" s="54" t="s">
        <v>528</v>
      </c>
      <c r="B307" s="54" t="s">
        <v>529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530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531</v>
      </c>
      <c r="B308" s="54" t="s">
        <v>532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533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534</v>
      </c>
      <c r="B309" s="54" t="s">
        <v>535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536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537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538</v>
      </c>
      <c r="B310" s="54" t="s">
        <v>539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120</v>
      </c>
      <c r="Y310" s="778">
        <f t="shared" si="67"/>
        <v>120</v>
      </c>
      <c r="Z310" s="36">
        <f>IFERROR(IF(Y310=0,"",ROUNDUP(Y310/H310,0)*0.00753),"")</f>
        <v>0.3765</v>
      </c>
      <c r="AA310" s="56"/>
      <c r="AB310" s="57"/>
      <c r="AC310" s="397" t="s">
        <v>533</v>
      </c>
      <c r="AG310" s="64"/>
      <c r="AJ310" s="68"/>
      <c r="AK310" s="68">
        <v>0</v>
      </c>
      <c r="BB310" s="398" t="s">
        <v>1</v>
      </c>
      <c r="BM310" s="64">
        <f t="shared" si="68"/>
        <v>133.60000000000002</v>
      </c>
      <c r="BN310" s="64">
        <f t="shared" si="69"/>
        <v>133.60000000000002</v>
      </c>
      <c r="BO310" s="64">
        <f t="shared" si="70"/>
        <v>0.32051282051282048</v>
      </c>
      <c r="BP310" s="64">
        <f t="shared" si="71"/>
        <v>0.32051282051282048</v>
      </c>
    </row>
    <row r="311" spans="1:68" ht="27" customHeight="1" x14ac:dyDescent="0.25">
      <c r="A311" s="54" t="s">
        <v>540</v>
      </c>
      <c r="B311" s="54" t="s">
        <v>541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130</v>
      </c>
      <c r="M311" s="33" t="s">
        <v>68</v>
      </c>
      <c r="N311" s="33"/>
      <c r="O311" s="32">
        <v>45</v>
      </c>
      <c r="P311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320</v>
      </c>
      <c r="Y311" s="778">
        <f t="shared" si="67"/>
        <v>321.59999999999997</v>
      </c>
      <c r="Z311" s="36">
        <f>IFERROR(IF(Y311=0,"",ROUNDUP(Y311/H311,0)*0.00753),"")</f>
        <v>1.00902</v>
      </c>
      <c r="AA311" s="56"/>
      <c r="AB311" s="57"/>
      <c r="AC311" s="399" t="s">
        <v>530</v>
      </c>
      <c r="AG311" s="64"/>
      <c r="AJ311" s="68" t="s">
        <v>131</v>
      </c>
      <c r="AK311" s="68">
        <v>374.4</v>
      </c>
      <c r="BB311" s="400" t="s">
        <v>1</v>
      </c>
      <c r="BM311" s="64">
        <f t="shared" si="68"/>
        <v>346.66666666666669</v>
      </c>
      <c r="BN311" s="64">
        <f t="shared" si="69"/>
        <v>348.4</v>
      </c>
      <c r="BO311" s="64">
        <f t="shared" si="70"/>
        <v>0.85470085470085477</v>
      </c>
      <c r="BP311" s="64">
        <f t="shared" si="71"/>
        <v>0.85897435897435892</v>
      </c>
    </row>
    <row r="312" spans="1:68" ht="27" hidden="1" customHeight="1" x14ac:dyDescent="0.25">
      <c r="A312" s="54" t="s">
        <v>542</v>
      </c>
      <c r="B312" s="54" t="s">
        <v>543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544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183.33333333333334</v>
      </c>
      <c r="Y313" s="779">
        <f>IFERROR(Y307/H307,"0")+IFERROR(Y308/H308,"0")+IFERROR(Y309/H309,"0")+IFERROR(Y310/H310,"0")+IFERROR(Y311/H311,"0")+IFERROR(Y312/H312,"0")</f>
        <v>184</v>
      </c>
      <c r="Z313" s="779">
        <f>IFERROR(IF(Z307="",0,Z307),"0")+IFERROR(IF(Z308="",0,Z308),"0")+IFERROR(IF(Z309="",0,Z309),"0")+IFERROR(IF(Z310="",0,Z310),"0")+IFERROR(IF(Z311="",0,Z311),"0")+IFERROR(IF(Z312="",0,Z312),"0")</f>
        <v>1.3855200000000001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440</v>
      </c>
      <c r="Y314" s="779">
        <f>IFERROR(SUM(Y307:Y312),"0")</f>
        <v>441.59999999999997</v>
      </c>
      <c r="Z314" s="37"/>
      <c r="AA314" s="780"/>
      <c r="AB314" s="780"/>
      <c r="AC314" s="780"/>
    </row>
    <row r="315" spans="1:68" ht="16.5" hidden="1" customHeight="1" x14ac:dyDescent="0.25">
      <c r="A315" s="794" t="s">
        <v>545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hidden="1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hidden="1" customHeight="1" x14ac:dyDescent="0.25">
      <c r="A317" s="54" t="s">
        <v>546</v>
      </c>
      <c r="B317" s="54" t="s">
        <v>547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hidden="1" customHeight="1" x14ac:dyDescent="0.25">
      <c r="A321" s="54" t="s">
        <v>549</v>
      </c>
      <c r="B321" s="54" t="s">
        <v>550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5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552</v>
      </c>
      <c r="B325" s="54" t="s">
        <v>553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4" t="s">
        <v>555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hidden="1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hidden="1" customHeight="1" x14ac:dyDescent="0.25">
      <c r="A330" s="54" t="s">
        <v>556</v>
      </c>
      <c r="B330" s="54" t="s">
        <v>557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hidden="1" customHeight="1" x14ac:dyDescent="0.25">
      <c r="A334" s="54" t="s">
        <v>559</v>
      </c>
      <c r="B334" s="54" t="s">
        <v>560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hidden="1" customHeight="1" x14ac:dyDescent="0.25">
      <c r="A338" s="54" t="s">
        <v>562</v>
      </c>
      <c r="B338" s="54" t="s">
        <v>563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565</v>
      </c>
      <c r="B339" s="54" t="s">
        <v>566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4" t="s">
        <v>568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hidden="1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569</v>
      </c>
      <c r="B344" s="54" t="s">
        <v>570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459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571</v>
      </c>
      <c r="B348" s="54" t="s">
        <v>572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210</v>
      </c>
      <c r="Y348" s="778">
        <f>IFERROR(IF(X348="",0,CEILING((X348/$H348),1)*$H348),"")</f>
        <v>210</v>
      </c>
      <c r="Z348" s="36">
        <f>IFERROR(IF(Y348=0,"",ROUNDUP(Y348/H348,0)*0.00502),"")</f>
        <v>0.502</v>
      </c>
      <c r="AA348" s="56"/>
      <c r="AB348" s="57"/>
      <c r="AC348" s="419" t="s">
        <v>573</v>
      </c>
      <c r="AG348" s="64"/>
      <c r="AJ348" s="68"/>
      <c r="AK348" s="68">
        <v>0</v>
      </c>
      <c r="BB348" s="420" t="s">
        <v>1</v>
      </c>
      <c r="BM348" s="64">
        <f>IFERROR(X348*I348/H348,"0")</f>
        <v>220.00000000000003</v>
      </c>
      <c r="BN348" s="64">
        <f>IFERROR(Y348*I348/H348,"0")</f>
        <v>220.00000000000003</v>
      </c>
      <c r="BO348" s="64">
        <f>IFERROR(1/J348*(X348/H348),"0")</f>
        <v>0.42735042735042739</v>
      </c>
      <c r="BP348" s="64">
        <f>IFERROR(1/J348*(Y348/H348),"0")</f>
        <v>0.42735042735042739</v>
      </c>
    </row>
    <row r="349" spans="1:68" ht="27" hidden="1" customHeight="1" x14ac:dyDescent="0.25">
      <c r="A349" s="54" t="s">
        <v>574</v>
      </c>
      <c r="B349" s="54" t="s">
        <v>575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100</v>
      </c>
      <c r="Y350" s="779">
        <f>IFERROR(Y348/H348,"0")+IFERROR(Y349/H349,"0")</f>
        <v>100</v>
      </c>
      <c r="Z350" s="779">
        <f>IFERROR(IF(Z348="",0,Z348),"0")+IFERROR(IF(Z349="",0,Z349),"0")</f>
        <v>0.502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210</v>
      </c>
      <c r="Y351" s="779">
        <f>IFERROR(SUM(Y348:Y349),"0")</f>
        <v>210</v>
      </c>
      <c r="Z351" s="37"/>
      <c r="AA351" s="780"/>
      <c r="AB351" s="780"/>
      <c r="AC351" s="780"/>
    </row>
    <row r="352" spans="1:68" ht="16.5" hidden="1" customHeight="1" x14ac:dyDescent="0.25">
      <c r="A352" s="794" t="s">
        <v>576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hidden="1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hidden="1" customHeight="1" x14ac:dyDescent="0.25">
      <c r="A354" s="54" t="s">
        <v>577</v>
      </c>
      <c r="B354" s="54" t="s">
        <v>578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579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580</v>
      </c>
      <c r="B355" s="54" t="s">
        <v>581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3" t="s">
        <v>582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583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580</v>
      </c>
      <c r="B356" s="54" t="s">
        <v>584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585</v>
      </c>
      <c r="M356" s="33" t="s">
        <v>118</v>
      </c>
      <c r="N356" s="33"/>
      <c r="O356" s="32">
        <v>55</v>
      </c>
      <c r="P356" s="10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586</v>
      </c>
      <c r="AG356" s="64"/>
      <c r="AJ356" s="68" t="s">
        <v>587</v>
      </c>
      <c r="AK356" s="68">
        <v>86.4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579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4301011859</v>
      </c>
      <c r="D361" s="781">
        <v>4680115885608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76</v>
      </c>
      <c r="L361" s="32"/>
      <c r="M361" s="33" t="s">
        <v>121</v>
      </c>
      <c r="N361" s="33"/>
      <c r="O361" s="32">
        <v>55</v>
      </c>
      <c r="P361" s="9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586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601</v>
      </c>
      <c r="B362" s="54" t="s">
        <v>602</v>
      </c>
      <c r="C362" s="31">
        <v>4301011328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76</v>
      </c>
      <c r="L362" s="32"/>
      <c r="M362" s="33" t="s">
        <v>68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603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02" t="s">
        <v>216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40</v>
      </c>
      <c r="Y382" s="778">
        <f>IFERROR(IF(X382="",0,CEILING((X382/$H382),1)*$H382),"")</f>
        <v>42</v>
      </c>
      <c r="Z382" s="36">
        <f>IFERROR(IF(Y382=0,"",ROUNDUP(Y382/H382,0)*0.02175),"")</f>
        <v>0.10874999999999999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42.685714285714283</v>
      </c>
      <c r="BN382" s="64">
        <f>IFERROR(Y382*I382/H382,"0")</f>
        <v>44.82</v>
      </c>
      <c r="BO382" s="64">
        <f>IFERROR(1/J382*(X382/H382),"0")</f>
        <v>8.5034013605442174E-2</v>
      </c>
      <c r="BP382" s="64">
        <f>IFERROR(1/J382*(Y382/H382),"0")</f>
        <v>8.9285714285714274E-2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350</v>
      </c>
      <c r="Y383" s="778">
        <f>IFERROR(IF(X383="",0,CEILING((X383/$H383),1)*$H383),"")</f>
        <v>351</v>
      </c>
      <c r="Z383" s="36">
        <f>IFERROR(IF(Y383=0,"",ROUNDUP(Y383/H383,0)*0.02175),"")</f>
        <v>0.9787499999999999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375.30769230769232</v>
      </c>
      <c r="BN383" s="64">
        <f>IFERROR(Y383*I383/H383,"0")</f>
        <v>376.38000000000005</v>
      </c>
      <c r="BO383" s="64">
        <f>IFERROR(1/J383*(X383/H383),"0")</f>
        <v>0.80128205128205132</v>
      </c>
      <c r="BP383" s="64">
        <f>IFERROR(1/J383*(Y383/H383),"0")</f>
        <v>0.80357142857142849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20</v>
      </c>
      <c r="Y384" s="778">
        <f>IFERROR(IF(X384="",0,CEILING((X384/$H384),1)*$H384),"")</f>
        <v>25.200000000000003</v>
      </c>
      <c r="Z384" s="36">
        <f>IFERROR(IF(Y384=0,"",ROUNDUP(Y384/H384,0)*0.02175),"")</f>
        <v>6.5250000000000002E-2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21.342857142857142</v>
      </c>
      <c r="BN384" s="64">
        <f>IFERROR(Y384*I384/H384,"0")</f>
        <v>26.892000000000003</v>
      </c>
      <c r="BO384" s="64">
        <f>IFERROR(1/J384*(X384/H384),"0")</f>
        <v>4.2517006802721087E-2</v>
      </c>
      <c r="BP384" s="64">
        <f>IFERROR(1/J384*(Y384/H384),"0")</f>
        <v>5.3571428571428568E-2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52.014652014652015</v>
      </c>
      <c r="Y385" s="779">
        <f>IFERROR(Y382/H382,"0")+IFERROR(Y383/H383,"0")+IFERROR(Y384/H384,"0")</f>
        <v>53</v>
      </c>
      <c r="Z385" s="779">
        <f>IFERROR(IF(Z382="",0,Z382),"0")+IFERROR(IF(Z383="",0,Z383),"0")+IFERROR(IF(Z384="",0,Z384),"0")</f>
        <v>1.1527499999999999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410</v>
      </c>
      <c r="Y386" s="779">
        <f>IFERROR(SUM(Y382:Y384),"0")</f>
        <v>418.2</v>
      </c>
      <c r="Z386" s="37"/>
      <c r="AA386" s="780"/>
      <c r="AB386" s="780"/>
      <c r="AC386" s="780"/>
    </row>
    <row r="387" spans="1:68" ht="14.25" hidden="1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hidden="1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27</v>
      </c>
      <c r="Y402" s="778">
        <f>IFERROR(IF(X402="",0,CEILING((X402/$H402),1)*$H402),"")</f>
        <v>27</v>
      </c>
      <c r="Z402" s="36">
        <f>IFERROR(IF(Y402=0,"",ROUNDUP(Y402/H402,0)*0.00753),"")</f>
        <v>0.11295000000000001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30.72</v>
      </c>
      <c r="BN402" s="64">
        <f>IFERROR(Y402*I402/H402,"0")</f>
        <v>30.72</v>
      </c>
      <c r="BO402" s="64">
        <f>IFERROR(1/J402*(X402/H402),"0")</f>
        <v>9.6153846153846145E-2</v>
      </c>
      <c r="BP402" s="64">
        <f>IFERROR(1/J402*(Y402/H402),"0")</f>
        <v>9.6153846153846145E-2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15</v>
      </c>
      <c r="Y403" s="779">
        <f>IFERROR(Y402/H402,"0")</f>
        <v>15</v>
      </c>
      <c r="Z403" s="779">
        <f>IFERROR(IF(Z402="",0,Z402),"0")</f>
        <v>0.11295000000000001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27</v>
      </c>
      <c r="Y404" s="779">
        <f>IFERROR(SUM(Y402:Y402),"0")</f>
        <v>27</v>
      </c>
      <c r="Z404" s="37"/>
      <c r="AA404" s="780"/>
      <c r="AB404" s="780"/>
      <c r="AC404" s="780"/>
    </row>
    <row r="405" spans="1:68" ht="14.25" hidden="1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560</v>
      </c>
      <c r="Y407" s="778">
        <f>IFERROR(IF(X407="",0,CEILING((X407/$H407),1)*$H407),"")</f>
        <v>560.70000000000005</v>
      </c>
      <c r="Z407" s="36">
        <f>IFERROR(IF(Y407=0,"",ROUNDUP(Y407/H407,0)*0.00753),"")</f>
        <v>2.01051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632.5333333333333</v>
      </c>
      <c r="BN407" s="64">
        <f>IFERROR(Y407*I407/H407,"0")</f>
        <v>633.32400000000007</v>
      </c>
      <c r="BO407" s="64">
        <f>IFERROR(1/J407*(X407/H407),"0")</f>
        <v>1.7094017094017091</v>
      </c>
      <c r="BP407" s="64">
        <f>IFERROR(1/J407*(Y407/H407),"0")</f>
        <v>1.7115384615384615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245</v>
      </c>
      <c r="Y408" s="778">
        <f>IFERROR(IF(X408="",0,CEILING((X408/$H408),1)*$H408),"")</f>
        <v>245.70000000000002</v>
      </c>
      <c r="Z408" s="36">
        <f>IFERROR(IF(Y408=0,"",ROUNDUP(Y408/H408,0)*0.00753),"")</f>
        <v>0.88101000000000007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275.33333333333331</v>
      </c>
      <c r="BN408" s="64">
        <f>IFERROR(Y408*I408/H408,"0")</f>
        <v>276.12</v>
      </c>
      <c r="BO408" s="64">
        <f>IFERROR(1/J408*(X408/H408),"0")</f>
        <v>0.74786324786324776</v>
      </c>
      <c r="BP408" s="64">
        <f>IFERROR(1/J408*(Y408/H408),"0")</f>
        <v>0.75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383.33333333333326</v>
      </c>
      <c r="Y409" s="779">
        <f>IFERROR(Y406/H406,"0")+IFERROR(Y407/H407,"0")+IFERROR(Y408/H408,"0")</f>
        <v>384</v>
      </c>
      <c r="Z409" s="779">
        <f>IFERROR(IF(Z406="",0,Z406),"0")+IFERROR(IF(Z407="",0,Z407),"0")+IFERROR(IF(Z408="",0,Z408),"0")</f>
        <v>2.8915199999999999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805</v>
      </c>
      <c r="Y410" s="779">
        <f>IFERROR(SUM(Y406:Y408),"0")</f>
        <v>806.40000000000009</v>
      </c>
      <c r="Z410" s="37"/>
      <c r="AA410" s="780"/>
      <c r="AB410" s="780"/>
      <c r="AC410" s="780"/>
    </row>
    <row r="411" spans="1:68" ht="27.75" hidden="1" customHeight="1" x14ac:dyDescent="0.2">
      <c r="A411" s="827" t="s">
        <v>677</v>
      </c>
      <c r="B411" s="828"/>
      <c r="C411" s="828"/>
      <c r="D411" s="828"/>
      <c r="E411" s="828"/>
      <c r="F411" s="828"/>
      <c r="G411" s="828"/>
      <c r="H411" s="828"/>
      <c r="I411" s="828"/>
      <c r="J411" s="828"/>
      <c r="K411" s="828"/>
      <c r="L411" s="828"/>
      <c r="M411" s="828"/>
      <c r="N411" s="828"/>
      <c r="O411" s="828"/>
      <c r="P411" s="828"/>
      <c r="Q411" s="828"/>
      <c r="R411" s="828"/>
      <c r="S411" s="828"/>
      <c r="T411" s="828"/>
      <c r="U411" s="828"/>
      <c r="V411" s="828"/>
      <c r="W411" s="828"/>
      <c r="X411" s="828"/>
      <c r="Y411" s="828"/>
      <c r="Z411" s="828"/>
      <c r="AA411" s="48"/>
      <c r="AB411" s="48"/>
      <c r="AC411" s="48"/>
    </row>
    <row r="412" spans="1:68" ht="16.5" hidden="1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hidden="1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700</v>
      </c>
      <c r="Y414" s="778">
        <f t="shared" ref="Y414:Y424" si="82">IFERROR(IF(X414="",0,CEILING((X414/$H414),1)*$H414),"")</f>
        <v>705</v>
      </c>
      <c r="Z414" s="36">
        <f>IFERROR(IF(Y414=0,"",ROUNDUP(Y414/H414,0)*0.02175),"")</f>
        <v>1.0222499999999999</v>
      </c>
      <c r="AA414" s="56"/>
      <c r="AB414" s="57"/>
      <c r="AC414" s="489" t="s">
        <v>681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722.4</v>
      </c>
      <c r="BN414" s="64">
        <f t="shared" ref="BN414:BN424" si="84">IFERROR(Y414*I414/H414,"0")</f>
        <v>727.56</v>
      </c>
      <c r="BO414" s="64">
        <f t="shared" ref="BO414:BO424" si="85">IFERROR(1/J414*(X414/H414),"0")</f>
        <v>0.9722222222222221</v>
      </c>
      <c r="BP414" s="64">
        <f t="shared" ref="BP414:BP424" si="86">IFERROR(1/J414*(Y414/H414),"0")</f>
        <v>0.97916666666666663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1000</v>
      </c>
      <c r="Y416" s="778">
        <f t="shared" si="82"/>
        <v>1005</v>
      </c>
      <c r="Z416" s="36">
        <f>IFERROR(IF(Y416=0,"",ROUNDUP(Y416/H416,0)*0.02175),"")</f>
        <v>1.4572499999999999</v>
      </c>
      <c r="AA416" s="56"/>
      <c r="AB416" s="57"/>
      <c r="AC416" s="493" t="s">
        <v>686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1032</v>
      </c>
      <c r="BN416" s="64">
        <f t="shared" si="84"/>
        <v>1037.1600000000001</v>
      </c>
      <c r="BO416" s="64">
        <f t="shared" si="85"/>
        <v>1.3888888888888888</v>
      </c>
      <c r="BP416" s="64">
        <f t="shared" si="86"/>
        <v>1.3958333333333333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4301011867</v>
      </c>
      <c r="D418" s="781">
        <v>4680115884830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 t="s">
        <v>130</v>
      </c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1900</v>
      </c>
      <c r="Y418" s="778">
        <f t="shared" si="82"/>
        <v>1905</v>
      </c>
      <c r="Z418" s="36">
        <f>IFERROR(IF(Y418=0,"",ROUNDUP(Y418/H418,0)*0.02175),"")</f>
        <v>2.7622499999999999</v>
      </c>
      <c r="AA418" s="56"/>
      <c r="AB418" s="57"/>
      <c r="AC418" s="497" t="s">
        <v>690</v>
      </c>
      <c r="AG418" s="64"/>
      <c r="AJ418" s="68" t="s">
        <v>131</v>
      </c>
      <c r="AK418" s="68">
        <v>720</v>
      </c>
      <c r="BB418" s="498" t="s">
        <v>1</v>
      </c>
      <c r="BM418" s="64">
        <f t="shared" si="83"/>
        <v>1960.8</v>
      </c>
      <c r="BN418" s="64">
        <f t="shared" si="84"/>
        <v>1965.96</v>
      </c>
      <c r="BO418" s="64">
        <f t="shared" si="85"/>
        <v>2.6388888888888888</v>
      </c>
      <c r="BP418" s="64">
        <f t="shared" si="86"/>
        <v>2.645833333333333</v>
      </c>
    </row>
    <row r="419" spans="1:68" ht="27" hidden="1" customHeight="1" x14ac:dyDescent="0.25">
      <c r="A419" s="54" t="s">
        <v>688</v>
      </c>
      <c r="B419" s="54" t="s">
        <v>691</v>
      </c>
      <c r="C419" s="31">
        <v>4301011943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/>
      <c r="M419" s="33" t="s">
        <v>147</v>
      </c>
      <c r="N419" s="33"/>
      <c r="O419" s="32">
        <v>60</v>
      </c>
      <c r="P419" s="9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IFERROR(IF(Y419=0,"",ROUNDUP(Y419/H419,0)*0.02039),"")</f>
        <v/>
      </c>
      <c r="AA419" s="56"/>
      <c r="AB419" s="57"/>
      <c r="AC419" s="499" t="s">
        <v>683</v>
      </c>
      <c r="AG419" s="64"/>
      <c r="AJ419" s="68"/>
      <c r="AK419" s="68">
        <v>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hidden="1" customHeight="1" x14ac:dyDescent="0.25">
      <c r="A420" s="54" t="s">
        <v>692</v>
      </c>
      <c r="B420" s="54" t="s">
        <v>693</v>
      </c>
      <c r="C420" s="31">
        <v>4301011339</v>
      </c>
      <c r="D420" s="781">
        <v>4607091383997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68</v>
      </c>
      <c r="N420" s="33"/>
      <c r="O420" s="32">
        <v>60</v>
      </c>
      <c r="P420" s="11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501" t="s">
        <v>694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10</v>
      </c>
      <c r="Y424" s="778">
        <f t="shared" si="82"/>
        <v>10</v>
      </c>
      <c r="Z424" s="36">
        <f>IFERROR(IF(Y424=0,"",ROUNDUP(Y424/H424,0)*0.00902),"")</f>
        <v>1.804E-2</v>
      </c>
      <c r="AA424" s="56"/>
      <c r="AB424" s="57"/>
      <c r="AC424" s="509" t="s">
        <v>690</v>
      </c>
      <c r="AG424" s="64"/>
      <c r="AJ424" s="68"/>
      <c r="AK424" s="68">
        <v>0</v>
      </c>
      <c r="BB424" s="510" t="s">
        <v>1</v>
      </c>
      <c r="BM424" s="64">
        <f t="shared" si="83"/>
        <v>10.42</v>
      </c>
      <c r="BN424" s="64">
        <f t="shared" si="84"/>
        <v>10.42</v>
      </c>
      <c r="BO424" s="64">
        <f t="shared" si="85"/>
        <v>1.5151515151515152E-2</v>
      </c>
      <c r="BP424" s="64">
        <f t="shared" si="86"/>
        <v>1.5151515151515152E-2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242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243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5.2597899999999997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3610</v>
      </c>
      <c r="Y426" s="779">
        <f>IFERROR(SUM(Y414:Y424),"0")</f>
        <v>3625</v>
      </c>
      <c r="Z426" s="37"/>
      <c r="AA426" s="780"/>
      <c r="AB426" s="780"/>
      <c r="AC426" s="780"/>
    </row>
    <row r="427" spans="1:68" ht="14.25" hidden="1" customHeight="1" x14ac:dyDescent="0.25">
      <c r="A427" s="802" t="s">
        <v>170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9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1500</v>
      </c>
      <c r="Y428" s="778">
        <f>IFERROR(IF(X428="",0,CEILING((X428/$H428),1)*$H428),"")</f>
        <v>1500</v>
      </c>
      <c r="Z428" s="36">
        <f>IFERROR(IF(Y428=0,"",ROUNDUP(Y428/H428,0)*0.02175),"")</f>
        <v>2.1749999999999998</v>
      </c>
      <c r="AA428" s="56"/>
      <c r="AB428" s="57"/>
      <c r="AC428" s="511" t="s">
        <v>707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1548</v>
      </c>
      <c r="BN428" s="64">
        <f>IFERROR(Y428*I428/H428,"0")</f>
        <v>1548</v>
      </c>
      <c r="BO428" s="64">
        <f>IFERROR(1/J428*(X428/H428),"0")</f>
        <v>2.083333333333333</v>
      </c>
      <c r="BP428" s="64">
        <f>IFERROR(1/J428*(Y428/H428),"0")</f>
        <v>2.083333333333333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8</v>
      </c>
      <c r="Y429" s="778">
        <f>IFERROR(IF(X429="",0,CEILING((X429/$H429),1)*$H429),"")</f>
        <v>8</v>
      </c>
      <c r="Z429" s="36">
        <f>IFERROR(IF(Y429=0,"",ROUNDUP(Y429/H429,0)*0.00902),"")</f>
        <v>1.804E-2</v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8.42</v>
      </c>
      <c r="BN429" s="64">
        <f>IFERROR(Y429*I429/H429,"0")</f>
        <v>8.42</v>
      </c>
      <c r="BO429" s="64">
        <f>IFERROR(1/J429*(X429/H429),"0")</f>
        <v>1.5151515151515152E-2</v>
      </c>
      <c r="BP429" s="64">
        <f>IFERROR(1/J429*(Y429/H429),"0")</f>
        <v>1.5151515151515152E-2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102</v>
      </c>
      <c r="Y430" s="779">
        <f>IFERROR(Y428/H428,"0")+IFERROR(Y429/H429,"0")</f>
        <v>102</v>
      </c>
      <c r="Z430" s="779">
        <f>IFERROR(IF(Z428="",0,Z428),"0")+IFERROR(IF(Z429="",0,Z429),"0")</f>
        <v>2.1930399999999999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1508</v>
      </c>
      <c r="Y431" s="779">
        <f>IFERROR(SUM(Y428:Y429),"0")</f>
        <v>1508</v>
      </c>
      <c r="Z431" s="37"/>
      <c r="AA431" s="780"/>
      <c r="AB431" s="780"/>
      <c r="AC431" s="780"/>
    </row>
    <row r="432" spans="1:68" ht="14.25" hidden="1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8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50</v>
      </c>
      <c r="Y437" s="778">
        <f>IFERROR(IF(X437="",0,CEILING((X437/$H437),1)*$H437),"")</f>
        <v>54.6</v>
      </c>
      <c r="Z437" s="36">
        <f>IFERROR(IF(Y437=0,"",ROUNDUP(Y437/H437,0)*0.02175),"")</f>
        <v>0.15225</v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53.61538461538462</v>
      </c>
      <c r="BN437" s="64">
        <f>IFERROR(Y437*I437/H437,"0")</f>
        <v>58.548000000000009</v>
      </c>
      <c r="BO437" s="64">
        <f>IFERROR(1/J437*(X437/H437),"0")</f>
        <v>0.11446886446886446</v>
      </c>
      <c r="BP437" s="64">
        <f>IFERROR(1/J437*(Y437/H437),"0")</f>
        <v>0.125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6.4102564102564106</v>
      </c>
      <c r="Y438" s="779">
        <f>IFERROR(Y433/H433,"0")+IFERROR(Y434/H434,"0")+IFERROR(Y435/H435,"0")+IFERROR(Y436/H436,"0")+IFERROR(Y437/H437,"0")</f>
        <v>7</v>
      </c>
      <c r="Z438" s="779">
        <f>IFERROR(IF(Z433="",0,Z433),"0")+IFERROR(IF(Z434="",0,Z434),"0")+IFERROR(IF(Z435="",0,Z435),"0")+IFERROR(IF(Z436="",0,Z436),"0")+IFERROR(IF(Z437="",0,Z437),"0")</f>
        <v>0.15225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50</v>
      </c>
      <c r="Y439" s="779">
        <f>IFERROR(SUM(Y433:Y437),"0")</f>
        <v>54.6</v>
      </c>
      <c r="Z439" s="37"/>
      <c r="AA439" s="780"/>
      <c r="AB439" s="780"/>
      <c r="AC439" s="780"/>
    </row>
    <row r="440" spans="1:68" ht="14.25" hidden="1" customHeight="1" x14ac:dyDescent="0.25">
      <c r="A440" s="802" t="s">
        <v>216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1">
        <v>4607091384673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21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60</v>
      </c>
      <c r="Y443" s="778">
        <f>IFERROR(IF(X443="",0,CEILING((X443/$H443),1)*$H443),"")</f>
        <v>62.4</v>
      </c>
      <c r="Z443" s="36">
        <f>IFERROR(IF(Y443=0,"",ROUNDUP(Y443/H443,0)*0.02175),"")</f>
        <v>0.17399999999999999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64.338461538461544</v>
      </c>
      <c r="BN443" s="64">
        <f>IFERROR(Y443*I443/H443,"0")</f>
        <v>66.912000000000006</v>
      </c>
      <c r="BO443" s="64">
        <f>IFERROR(1/J443*(X443/H443),"0")</f>
        <v>0.13736263736263735</v>
      </c>
      <c r="BP443" s="64">
        <f>IFERROR(1/J443*(Y443/H443),"0")</f>
        <v>0.14285714285714285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7.6923076923076925</v>
      </c>
      <c r="Y444" s="779">
        <f>IFERROR(Y441/H441,"0")+IFERROR(Y442/H442,"0")+IFERROR(Y443/H443,"0")</f>
        <v>8</v>
      </c>
      <c r="Z444" s="779">
        <f>IFERROR(IF(Z441="",0,Z441),"0")+IFERROR(IF(Z442="",0,Z442),"0")+IFERROR(IF(Z443="",0,Z443),"0")</f>
        <v>0.17399999999999999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60</v>
      </c>
      <c r="Y445" s="779">
        <f>IFERROR(SUM(Y441:Y443),"0")</f>
        <v>62.4</v>
      </c>
      <c r="Z445" s="37"/>
      <c r="AA445" s="780"/>
      <c r="AB445" s="780"/>
      <c r="AC445" s="780"/>
    </row>
    <row r="446" spans="1:68" ht="16.5" hidden="1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hidden="1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9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4301011874</v>
      </c>
      <c r="D452" s="781">
        <v>4680115884892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68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4301011312</v>
      </c>
      <c r="D453" s="781">
        <v>4607091384192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121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50</v>
      </c>
      <c r="Y454" s="778">
        <f t="shared" si="87"/>
        <v>60</v>
      </c>
      <c r="Z454" s="36">
        <f t="shared" si="88"/>
        <v>0.10874999999999999</v>
      </c>
      <c r="AA454" s="56"/>
      <c r="AB454" s="57"/>
      <c r="AC454" s="543" t="s">
        <v>744</v>
      </c>
      <c r="AG454" s="64"/>
      <c r="AJ454" s="68"/>
      <c r="AK454" s="68">
        <v>0</v>
      </c>
      <c r="BB454" s="544" t="s">
        <v>1</v>
      </c>
      <c r="BM454" s="64">
        <f t="shared" si="89"/>
        <v>52</v>
      </c>
      <c r="BN454" s="64">
        <f t="shared" si="90"/>
        <v>62.400000000000006</v>
      </c>
      <c r="BO454" s="64">
        <f t="shared" si="91"/>
        <v>7.4404761904761904E-2</v>
      </c>
      <c r="BP454" s="64">
        <f t="shared" si="92"/>
        <v>8.9285714285714274E-2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744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4.166666666666667</v>
      </c>
      <c r="Y456" s="779">
        <f>IFERROR(Y448/H448,"0")+IFERROR(Y449/H449,"0")+IFERROR(Y450/H450,"0")+IFERROR(Y451/H451,"0")+IFERROR(Y452/H452,"0")+IFERROR(Y453/H453,"0")+IFERROR(Y454/H454,"0")+IFERROR(Y455/H455,"0")</f>
        <v>5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0.10874999999999999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50</v>
      </c>
      <c r="Y457" s="779">
        <f>IFERROR(SUM(Y448:Y455),"0")</f>
        <v>60</v>
      </c>
      <c r="Z457" s="37"/>
      <c r="AA457" s="780"/>
      <c r="AB457" s="780"/>
      <c r="AC457" s="780"/>
    </row>
    <row r="458" spans="1:68" ht="14.25" hidden="1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15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20</v>
      </c>
      <c r="Y465" s="778">
        <f t="shared" si="93"/>
        <v>23.4</v>
      </c>
      <c r="Z465" s="36">
        <f>IFERROR(IF(Y465=0,"",ROUNDUP(Y465/H465,0)*0.02175),"")</f>
        <v>6.5250000000000002E-2</v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21.446153846153852</v>
      </c>
      <c r="BN465" s="64">
        <f t="shared" si="95"/>
        <v>25.092000000000002</v>
      </c>
      <c r="BO465" s="64">
        <f t="shared" si="96"/>
        <v>4.5787545787545791E-2</v>
      </c>
      <c r="BP465" s="64">
        <f t="shared" si="97"/>
        <v>5.3571428571428568E-2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1">
        <v>4680115881976</v>
      </c>
      <c r="E466" s="782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1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1">
        <v>4680115881976</v>
      </c>
      <c r="E467" s="782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762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2.5641025641025643</v>
      </c>
      <c r="Y471" s="779">
        <f>IFERROR(Y464/H464,"0")+IFERROR(Y465/H465,"0")+IFERROR(Y466/H466,"0")+IFERROR(Y467/H467,"0")+IFERROR(Y468/H468,"0")+IFERROR(Y469/H469,"0")+IFERROR(Y470/H470,"0")</f>
        <v>3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6.5250000000000002E-2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20</v>
      </c>
      <c r="Y472" s="779">
        <f>IFERROR(SUM(Y464:Y470),"0")</f>
        <v>23.4</v>
      </c>
      <c r="Z472" s="37"/>
      <c r="AA472" s="780"/>
      <c r="AB472" s="780"/>
      <c r="AC472" s="780"/>
    </row>
    <row r="473" spans="1:68" ht="14.25" hidden="1" customHeight="1" x14ac:dyDescent="0.25">
      <c r="A473" s="802" t="s">
        <v>216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7" t="s">
        <v>781</v>
      </c>
      <c r="B478" s="828"/>
      <c r="C478" s="828"/>
      <c r="D478" s="828"/>
      <c r="E478" s="828"/>
      <c r="F478" s="828"/>
      <c r="G478" s="828"/>
      <c r="H478" s="828"/>
      <c r="I478" s="828"/>
      <c r="J478" s="828"/>
      <c r="K478" s="828"/>
      <c r="L478" s="828"/>
      <c r="M478" s="828"/>
      <c r="N478" s="828"/>
      <c r="O478" s="828"/>
      <c r="P478" s="828"/>
      <c r="Q478" s="828"/>
      <c r="R478" s="828"/>
      <c r="S478" s="828"/>
      <c r="T478" s="828"/>
      <c r="U478" s="828"/>
      <c r="V478" s="828"/>
      <c r="W478" s="828"/>
      <c r="X478" s="828"/>
      <c r="Y478" s="828"/>
      <c r="Z478" s="828"/>
      <c r="AA478" s="48"/>
      <c r="AB478" s="48"/>
      <c r="AC478" s="48"/>
    </row>
    <row r="479" spans="1:68" ht="16.5" hidden="1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hidden="1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40</v>
      </c>
      <c r="Y485" s="778">
        <f t="shared" ref="Y485:Y503" si="98">IFERROR(IF(X485="",0,CEILING((X485/$H485),1)*$H485),"")</f>
        <v>42</v>
      </c>
      <c r="Z485" s="36">
        <f>IFERROR(IF(Y485=0,"",ROUNDUP(Y485/H485,0)*0.00753),"")</f>
        <v>7.5300000000000006E-2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42.190476190476183</v>
      </c>
      <c r="BN485" s="64">
        <f t="shared" ref="BN485:BN503" si="100">IFERROR(Y485*I485/H485,"0")</f>
        <v>44.3</v>
      </c>
      <c r="BO485" s="64">
        <f t="shared" ref="BO485:BO503" si="101">IFERROR(1/J485*(X485/H485),"0")</f>
        <v>6.1050061050061048E-2</v>
      </c>
      <c r="BP485" s="64">
        <f t="shared" ref="BP485:BP503" si="102">IFERROR(1/J485*(Y485/H485),"0")</f>
        <v>6.4102564102564097E-2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90</v>
      </c>
      <c r="Y489" s="778">
        <f t="shared" si="98"/>
        <v>92.4</v>
      </c>
      <c r="Z489" s="36">
        <f>IFERROR(IF(Y489=0,"",ROUNDUP(Y489/H489,0)*0.00753),"")</f>
        <v>0.16566</v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94.928571428571416</v>
      </c>
      <c r="BN489" s="64">
        <f t="shared" si="100"/>
        <v>97.46</v>
      </c>
      <c r="BO489" s="64">
        <f t="shared" si="101"/>
        <v>0.13736263736263735</v>
      </c>
      <c r="BP489" s="64">
        <f t="shared" si="102"/>
        <v>0.14102564102564102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70</v>
      </c>
      <c r="Y493" s="778">
        <f t="shared" si="98"/>
        <v>71.400000000000006</v>
      </c>
      <c r="Z493" s="36">
        <f t="shared" si="103"/>
        <v>0.17068</v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74.333333333333329</v>
      </c>
      <c r="BN493" s="64">
        <f t="shared" si="100"/>
        <v>75.820000000000007</v>
      </c>
      <c r="BO493" s="64">
        <f t="shared" si="101"/>
        <v>0.14245014245014245</v>
      </c>
      <c r="BP493" s="64">
        <f t="shared" si="102"/>
        <v>0.14529914529914531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52.5</v>
      </c>
      <c r="Y497" s="778">
        <f t="shared" si="98"/>
        <v>52.5</v>
      </c>
      <c r="Z497" s="36">
        <f t="shared" si="103"/>
        <v>0.1255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55.75</v>
      </c>
      <c r="BN497" s="64">
        <f t="shared" si="100"/>
        <v>55.75</v>
      </c>
      <c r="BO497" s="64">
        <f t="shared" si="101"/>
        <v>0.10683760683760685</v>
      </c>
      <c r="BP497" s="64">
        <f t="shared" si="102"/>
        <v>0.10683760683760685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35</v>
      </c>
      <c r="Y499" s="778">
        <f t="shared" si="98"/>
        <v>35.700000000000003</v>
      </c>
      <c r="Z499" s="36">
        <f t="shared" si="103"/>
        <v>8.5339999999999999E-2</v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37.166666666666664</v>
      </c>
      <c r="BN499" s="64">
        <f t="shared" si="100"/>
        <v>37.910000000000004</v>
      </c>
      <c r="BO499" s="64">
        <f t="shared" si="101"/>
        <v>7.1225071225071226E-2</v>
      </c>
      <c r="BP499" s="64">
        <f t="shared" si="102"/>
        <v>7.2649572649572655E-2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105.95238095238093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108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0.62247999999999992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287.5</v>
      </c>
      <c r="Y505" s="779">
        <f>IFERROR(SUM(Y485:Y503),"0")</f>
        <v>294</v>
      </c>
      <c r="Z505" s="37"/>
      <c r="AA505" s="780"/>
      <c r="AB505" s="780"/>
      <c r="AC505" s="780"/>
    </row>
    <row r="506" spans="1:68" ht="14.25" hidden="1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5.3999999999999986</v>
      </c>
      <c r="Y512" s="778">
        <f>IFERROR(IF(X512="",0,CEILING((X512/$H512),1)*$H512),"")</f>
        <v>6</v>
      </c>
      <c r="Z512" s="36">
        <f>IFERROR(IF(Y512=0,"",ROUNDUP(Y512/H512,0)*0.00627),"")</f>
        <v>3.1350000000000003E-2</v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8.0999999999999979</v>
      </c>
      <c r="BN512" s="64">
        <f>IFERROR(Y512*I512/H512,"0")</f>
        <v>9.0000000000000018</v>
      </c>
      <c r="BO512" s="64">
        <f>IFERROR(1/J512*(X512/H512),"0")</f>
        <v>2.2499999999999996E-2</v>
      </c>
      <c r="BP512" s="64">
        <f>IFERROR(1/J512*(Y512/H512),"0")</f>
        <v>2.5000000000000001E-2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3.3</v>
      </c>
      <c r="Y513" s="778">
        <f>IFERROR(IF(X513="",0,CEILING((X513/$H513),1)*$H513),"")</f>
        <v>3.96</v>
      </c>
      <c r="Z513" s="36">
        <f>IFERROR(IF(Y513=0,"",ROUNDUP(Y513/H513,0)*0.00627),"")</f>
        <v>1.881E-2</v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4.6999999999999993</v>
      </c>
      <c r="BN513" s="64">
        <f>IFERROR(Y513*I513/H513,"0")</f>
        <v>5.64</v>
      </c>
      <c r="BO513" s="64">
        <f>IFERROR(1/J513*(X513/H513),"0")</f>
        <v>1.2499999999999997E-2</v>
      </c>
      <c r="BP513" s="64">
        <f>IFERROR(1/J513*(Y513/H513),"0")</f>
        <v>1.4999999999999999E-2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6.9999999999999982</v>
      </c>
      <c r="Y514" s="779">
        <f>IFERROR(Y512/H512,"0")+IFERROR(Y513/H513,"0")</f>
        <v>8</v>
      </c>
      <c r="Z514" s="779">
        <f>IFERROR(IF(Z512="",0,Z512),"0")+IFERROR(IF(Z513="",0,Z513),"0")</f>
        <v>5.0160000000000003E-2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8.6999999999999993</v>
      </c>
      <c r="Y515" s="779">
        <f>IFERROR(SUM(Y512:Y513),"0")</f>
        <v>9.9600000000000009</v>
      </c>
      <c r="Z515" s="37"/>
      <c r="AA515" s="780"/>
      <c r="AB515" s="780"/>
      <c r="AC515" s="780"/>
    </row>
    <row r="516" spans="1:68" ht="16.5" hidden="1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hidden="1" customHeight="1" x14ac:dyDescent="0.25">
      <c r="A517" s="802" t="s">
        <v>170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1.8</v>
      </c>
      <c r="Y530" s="778">
        <f>IFERROR(IF(X530="",0,CEILING((X530/$H530),1)*$H530),"")</f>
        <v>2.4</v>
      </c>
      <c r="Z530" s="36">
        <f>IFERROR(IF(Y530=0,"",ROUNDUP(Y530/H530,0)*0.00627),"")</f>
        <v>1.2540000000000001E-2</v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2.7</v>
      </c>
      <c r="BN530" s="64">
        <f>IFERROR(Y530*I530/H530,"0")</f>
        <v>3.6000000000000005</v>
      </c>
      <c r="BO530" s="64">
        <f>IFERROR(1/J530*(X530/H530),"0")</f>
        <v>7.4999999999999997E-3</v>
      </c>
      <c r="BP530" s="64">
        <f>IFERROR(1/J530*(Y530/H530),"0")</f>
        <v>0.01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1.5</v>
      </c>
      <c r="Y531" s="779">
        <f>IFERROR(Y530/H530,"0")</f>
        <v>2</v>
      </c>
      <c r="Z531" s="779">
        <f>IFERROR(IF(Z530="",0,Z530),"0")</f>
        <v>1.2540000000000001E-2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1.8</v>
      </c>
      <c r="Y532" s="779">
        <f>IFERROR(SUM(Y530:Y530),"0")</f>
        <v>2.4</v>
      </c>
      <c r="Z532" s="37"/>
      <c r="AA532" s="780"/>
      <c r="AB532" s="780"/>
      <c r="AC532" s="780"/>
    </row>
    <row r="533" spans="1:68" ht="14.25" hidden="1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hidden="1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4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84.000000000000014</v>
      </c>
      <c r="Y542" s="778">
        <f>IFERROR(IF(X542="",0,CEILING((X542/$H542),1)*$H542),"")</f>
        <v>84</v>
      </c>
      <c r="Z542" s="36">
        <f>IFERROR(IF(Y542=0,"",ROUNDUP(Y542/H542,0)*0.00502),"")</f>
        <v>0.251</v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125.00000000000003</v>
      </c>
      <c r="BN542" s="64">
        <f>IFERROR(Y542*I542/H542,"0")</f>
        <v>125</v>
      </c>
      <c r="BO542" s="64">
        <f>IFERROR(1/J542*(X542/H542),"0")</f>
        <v>0.21367521367521372</v>
      </c>
      <c r="BP542" s="64">
        <f>IFERROR(1/J542*(Y542/H542),"0")</f>
        <v>0.21367521367521369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50.000000000000007</v>
      </c>
      <c r="Y543" s="779">
        <f>IFERROR(Y539/H539,"0")+IFERROR(Y540/H540,"0")+IFERROR(Y541/H541,"0")+IFERROR(Y542/H542,"0")</f>
        <v>50</v>
      </c>
      <c r="Z543" s="779">
        <f>IFERROR(IF(Z539="",0,Z539),"0")+IFERROR(IF(Z540="",0,Z540),"0")+IFERROR(IF(Z541="",0,Z541),"0")+IFERROR(IF(Z542="",0,Z542),"0")</f>
        <v>0.251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84.000000000000014</v>
      </c>
      <c r="Y544" s="779">
        <f>IFERROR(SUM(Y539:Y542),"0")</f>
        <v>84</v>
      </c>
      <c r="Z544" s="37"/>
      <c r="AA544" s="780"/>
      <c r="AB544" s="780"/>
      <c r="AC544" s="780"/>
    </row>
    <row r="545" spans="1:68" ht="16.5" hidden="1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hidden="1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7" t="s">
        <v>881</v>
      </c>
      <c r="B550" s="828"/>
      <c r="C550" s="828"/>
      <c r="D550" s="828"/>
      <c r="E550" s="828"/>
      <c r="F550" s="828"/>
      <c r="G550" s="828"/>
      <c r="H550" s="828"/>
      <c r="I550" s="828"/>
      <c r="J550" s="828"/>
      <c r="K550" s="828"/>
      <c r="L550" s="828"/>
      <c r="M550" s="828"/>
      <c r="N550" s="828"/>
      <c r="O550" s="828"/>
      <c r="P550" s="828"/>
      <c r="Q550" s="828"/>
      <c r="R550" s="828"/>
      <c r="S550" s="828"/>
      <c r="T550" s="828"/>
      <c r="U550" s="828"/>
      <c r="V550" s="828"/>
      <c r="W550" s="828"/>
      <c r="X550" s="828"/>
      <c r="Y550" s="828"/>
      <c r="Z550" s="828"/>
      <c r="AA550" s="48"/>
      <c r="AB550" s="48"/>
      <c r="AC550" s="48"/>
    </row>
    <row r="551" spans="1:68" ht="16.5" hidden="1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hidden="1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100</v>
      </c>
      <c r="Y553" s="778">
        <f t="shared" ref="Y553:Y563" si="104">IFERROR(IF(X553="",0,CEILING((X553/$H553),1)*$H553),"")</f>
        <v>100.32000000000001</v>
      </c>
      <c r="Z553" s="36">
        <f t="shared" ref="Z553:Z558" si="105">IFERROR(IF(Y553=0,"",ROUNDUP(Y553/H553,0)*0.01196),"")</f>
        <v>0.22724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106.81818181818181</v>
      </c>
      <c r="BN553" s="64">
        <f t="shared" ref="BN553:BN563" si="107">IFERROR(Y553*I553/H553,"0")</f>
        <v>107.16</v>
      </c>
      <c r="BO553" s="64">
        <f t="shared" ref="BO553:BO563" si="108">IFERROR(1/J553*(X553/H553),"0")</f>
        <v>0.18210955710955709</v>
      </c>
      <c r="BP553" s="64">
        <f t="shared" ref="BP553:BP563" si="109">IFERROR(1/J553*(Y553/H553),"0")</f>
        <v>0.18269230769230771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200</v>
      </c>
      <c r="Y556" s="778">
        <f t="shared" si="104"/>
        <v>200.64000000000001</v>
      </c>
      <c r="Z556" s="36">
        <f t="shared" si="105"/>
        <v>0.45448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213.63636363636363</v>
      </c>
      <c r="BN556" s="64">
        <f t="shared" si="107"/>
        <v>214.32</v>
      </c>
      <c r="BO556" s="64">
        <f t="shared" si="108"/>
        <v>0.36421911421911418</v>
      </c>
      <c r="BP556" s="64">
        <f t="shared" si="109"/>
        <v>0.36538461538461542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100</v>
      </c>
      <c r="Y558" s="778">
        <f t="shared" si="104"/>
        <v>100.32000000000001</v>
      </c>
      <c r="Z558" s="36">
        <f t="shared" si="105"/>
        <v>0.22724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106.81818181818181</v>
      </c>
      <c r="BN558" s="64">
        <f t="shared" si="107"/>
        <v>107.16</v>
      </c>
      <c r="BO558" s="64">
        <f t="shared" si="108"/>
        <v>0.18210955710955709</v>
      </c>
      <c r="BP558" s="64">
        <f t="shared" si="109"/>
        <v>0.18269230769230771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102</v>
      </c>
      <c r="Y560" s="778">
        <f t="shared" si="104"/>
        <v>104.4</v>
      </c>
      <c r="Z560" s="36">
        <f>IFERROR(IF(Y560=0,"",ROUNDUP(Y560/H560,0)*0.00902),"")</f>
        <v>0.26158000000000003</v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107.95</v>
      </c>
      <c r="BN560" s="64">
        <f t="shared" si="107"/>
        <v>110.49</v>
      </c>
      <c r="BO560" s="64">
        <f t="shared" si="108"/>
        <v>0.21464646464646464</v>
      </c>
      <c r="BP560" s="64">
        <f t="shared" si="109"/>
        <v>0.2196969696969697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144</v>
      </c>
      <c r="Y563" s="778">
        <f t="shared" si="104"/>
        <v>144</v>
      </c>
      <c r="Z563" s="36">
        <f>IFERROR(IF(Y563=0,"",ROUNDUP(Y563/H563,0)*0.00902),"")</f>
        <v>0.36080000000000001</v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152.4</v>
      </c>
      <c r="BN563" s="64">
        <f t="shared" si="107"/>
        <v>152.4</v>
      </c>
      <c r="BO563" s="64">
        <f t="shared" si="108"/>
        <v>0.30303030303030304</v>
      </c>
      <c r="BP563" s="64">
        <f t="shared" si="109"/>
        <v>0.30303030303030304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144.09090909090907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145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1.5313399999999999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646</v>
      </c>
      <c r="Y565" s="779">
        <f>IFERROR(SUM(Y553:Y563),"0")</f>
        <v>649.68000000000006</v>
      </c>
      <c r="Z565" s="37"/>
      <c r="AA565" s="780"/>
      <c r="AB565" s="780"/>
      <c r="AC565" s="780"/>
    </row>
    <row r="566" spans="1:68" ht="14.25" hidden="1" customHeight="1" x14ac:dyDescent="0.25">
      <c r="A566" s="802" t="s">
        <v>170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150</v>
      </c>
      <c r="Y567" s="778">
        <f>IFERROR(IF(X567="",0,CEILING((X567/$H567),1)*$H567),"")</f>
        <v>153.12</v>
      </c>
      <c r="Z567" s="36">
        <f>IFERROR(IF(Y567=0,"",ROUNDUP(Y567/H567,0)*0.01196),"")</f>
        <v>0.34683999999999998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160.22727272727272</v>
      </c>
      <c r="BN567" s="64">
        <f>IFERROR(Y567*I567/H567,"0")</f>
        <v>163.56</v>
      </c>
      <c r="BO567" s="64">
        <f>IFERROR(1/J567*(X567/H567),"0")</f>
        <v>0.27316433566433568</v>
      </c>
      <c r="BP567" s="64">
        <f>IFERROR(1/J567*(Y567/H567),"0")</f>
        <v>0.27884615384615385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5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28.409090909090907</v>
      </c>
      <c r="Y570" s="779">
        <f>IFERROR(Y567/H567,"0")+IFERROR(Y568/H568,"0")+IFERROR(Y569/H569,"0")</f>
        <v>29</v>
      </c>
      <c r="Z570" s="779">
        <f>IFERROR(IF(Z567="",0,Z567),"0")+IFERROR(IF(Z568="",0,Z568),"0")+IFERROR(IF(Z569="",0,Z569),"0")</f>
        <v>0.34683999999999998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150</v>
      </c>
      <c r="Y571" s="779">
        <f>IFERROR(SUM(Y567:Y569),"0")</f>
        <v>153.12</v>
      </c>
      <c r="Z571" s="37"/>
      <c r="AA571" s="780"/>
      <c r="AB571" s="780"/>
      <c r="AC571" s="780"/>
    </row>
    <row r="572" spans="1:68" ht="14.25" hidden="1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90</v>
      </c>
      <c r="Y573" s="778">
        <f t="shared" ref="Y573:Y581" si="110">IFERROR(IF(X573="",0,CEILING((X573/$H573),1)*$H573),"")</f>
        <v>95.04</v>
      </c>
      <c r="Z573" s="36">
        <f>IFERROR(IF(Y573=0,"",ROUNDUP(Y573/H573,0)*0.01196),"")</f>
        <v>0.21528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96.136363636363626</v>
      </c>
      <c r="BN573" s="64">
        <f t="shared" ref="BN573:BN581" si="112">IFERROR(Y573*I573/H573,"0")</f>
        <v>101.52000000000001</v>
      </c>
      <c r="BO573" s="64">
        <f t="shared" ref="BO573:BO581" si="113">IFERROR(1/J573*(X573/H573),"0")</f>
        <v>0.16389860139860138</v>
      </c>
      <c r="BP573" s="64">
        <f t="shared" ref="BP573:BP581" si="114">IFERROR(1/J573*(Y573/H573),"0")</f>
        <v>0.17307692307692307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80</v>
      </c>
      <c r="Y574" s="778">
        <f t="shared" si="110"/>
        <v>84.48</v>
      </c>
      <c r="Z574" s="36">
        <f>IFERROR(IF(Y574=0,"",ROUNDUP(Y574/H574,0)*0.01196),"")</f>
        <v>0.19136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85.454545454545453</v>
      </c>
      <c r="BN574" s="64">
        <f t="shared" si="112"/>
        <v>90.24</v>
      </c>
      <c r="BO574" s="64">
        <f t="shared" si="113"/>
        <v>0.14568764568764569</v>
      </c>
      <c r="BP574" s="64">
        <f t="shared" si="114"/>
        <v>0.15384615384615385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180</v>
      </c>
      <c r="Y575" s="778">
        <f t="shared" si="110"/>
        <v>184.8</v>
      </c>
      <c r="Z575" s="36">
        <f>IFERROR(IF(Y575=0,"",ROUNDUP(Y575/H575,0)*0.01196),"")</f>
        <v>0.41860000000000003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192.27272727272725</v>
      </c>
      <c r="BN575" s="64">
        <f t="shared" si="112"/>
        <v>197.39999999999998</v>
      </c>
      <c r="BO575" s="64">
        <f t="shared" si="113"/>
        <v>0.32779720279720276</v>
      </c>
      <c r="BP575" s="64">
        <f t="shared" si="114"/>
        <v>0.33653846153846156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121</v>
      </c>
      <c r="N576" s="33"/>
      <c r="O576" s="32">
        <v>60</v>
      </c>
      <c r="P576" s="1126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121</v>
      </c>
      <c r="N577" s="33"/>
      <c r="O577" s="32">
        <v>60</v>
      </c>
      <c r="P577" s="1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42</v>
      </c>
      <c r="Y577" s="778">
        <f t="shared" si="110"/>
        <v>43.2</v>
      </c>
      <c r="Z577" s="36">
        <f>IFERROR(IF(Y577=0,"",ROUNDUP(Y577/H577,0)*0.00902),"")</f>
        <v>0.10824</v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44.45</v>
      </c>
      <c r="BN577" s="64">
        <f t="shared" si="112"/>
        <v>45.720000000000006</v>
      </c>
      <c r="BO577" s="64">
        <f t="shared" si="113"/>
        <v>8.8383838383838384E-2</v>
      </c>
      <c r="BP577" s="64">
        <f t="shared" si="114"/>
        <v>9.0909090909090912E-2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37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12</v>
      </c>
      <c r="Y579" s="778">
        <f t="shared" si="110"/>
        <v>14.4</v>
      </c>
      <c r="Z579" s="36">
        <f>IFERROR(IF(Y579=0,"",ROUNDUP(Y579/H579,0)*0.00902),"")</f>
        <v>3.6080000000000001E-2</v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12.7</v>
      </c>
      <c r="BN579" s="64">
        <f t="shared" si="112"/>
        <v>15.24</v>
      </c>
      <c r="BO579" s="64">
        <f t="shared" si="113"/>
        <v>2.5252525252525252E-2</v>
      </c>
      <c r="BP579" s="64">
        <f t="shared" si="114"/>
        <v>3.0303030303030304E-2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180</v>
      </c>
      <c r="Y581" s="778">
        <f t="shared" si="110"/>
        <v>180</v>
      </c>
      <c r="Z581" s="36">
        <f>IFERROR(IF(Y581=0,"",ROUNDUP(Y581/H581,0)*0.00902),"")</f>
        <v>0.45100000000000001</v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190.49999999999997</v>
      </c>
      <c r="BN581" s="64">
        <f t="shared" si="112"/>
        <v>190.49999999999997</v>
      </c>
      <c r="BO581" s="64">
        <f t="shared" si="113"/>
        <v>0.37878787878787878</v>
      </c>
      <c r="BP581" s="64">
        <f t="shared" si="114"/>
        <v>0.37878787878787878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131.28787878787878</v>
      </c>
      <c r="Y582" s="779">
        <f>IFERROR(Y573/H573,"0")+IFERROR(Y574/H574,"0")+IFERROR(Y575/H575,"0")+IFERROR(Y576/H576,"0")+IFERROR(Y577/H577,"0")+IFERROR(Y578/H578,"0")+IFERROR(Y579/H579,"0")+IFERROR(Y580/H580,"0")+IFERROR(Y581/H581,"0")</f>
        <v>135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1.42056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584</v>
      </c>
      <c r="Y583" s="779">
        <f>IFERROR(SUM(Y573:Y581),"0")</f>
        <v>601.92000000000007</v>
      </c>
      <c r="Z583" s="37"/>
      <c r="AA583" s="780"/>
      <c r="AB583" s="780"/>
      <c r="AC583" s="780"/>
    </row>
    <row r="584" spans="1:68" ht="14.25" hidden="1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2" t="s">
        <v>216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7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40</v>
      </c>
      <c r="Y592" s="778">
        <f>IFERROR(IF(X592="",0,CEILING((X592/$H592),1)*$H592),"")</f>
        <v>46.8</v>
      </c>
      <c r="Z592" s="36">
        <f>IFERROR(IF(Y592=0,"",ROUNDUP(Y592/H592,0)*0.02175),"")</f>
        <v>0.1305</v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42.46153846153846</v>
      </c>
      <c r="BN592" s="64">
        <f>IFERROR(Y592*I592/H592,"0")</f>
        <v>49.68</v>
      </c>
      <c r="BO592" s="64">
        <f>IFERROR(1/J592*(X592/H592),"0")</f>
        <v>9.1575091575091583E-2</v>
      </c>
      <c r="BP592" s="64">
        <f>IFERROR(1/J592*(Y592/H592),"0")</f>
        <v>0.10714285714285714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5.1282051282051286</v>
      </c>
      <c r="Y593" s="779">
        <f>IFERROR(Y591/H591,"0")+IFERROR(Y592/H592,"0")</f>
        <v>6</v>
      </c>
      <c r="Z593" s="779">
        <f>IFERROR(IF(Z591="",0,Z591),"0")+IFERROR(IF(Z592="",0,Z592),"0")</f>
        <v>0.1305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40</v>
      </c>
      <c r="Y594" s="779">
        <f>IFERROR(SUM(Y591:Y592),"0")</f>
        <v>46.8</v>
      </c>
      <c r="Z594" s="37"/>
      <c r="AA594" s="780"/>
      <c r="AB594" s="780"/>
      <c r="AC594" s="780"/>
    </row>
    <row r="595" spans="1:68" ht="27.75" hidden="1" customHeight="1" x14ac:dyDescent="0.2">
      <c r="A595" s="827" t="s">
        <v>956</v>
      </c>
      <c r="B595" s="828"/>
      <c r="C595" s="828"/>
      <c r="D595" s="828"/>
      <c r="E595" s="828"/>
      <c r="F595" s="828"/>
      <c r="G595" s="828"/>
      <c r="H595" s="828"/>
      <c r="I595" s="828"/>
      <c r="J595" s="828"/>
      <c r="K595" s="828"/>
      <c r="L595" s="828"/>
      <c r="M595" s="828"/>
      <c r="N595" s="828"/>
      <c r="O595" s="828"/>
      <c r="P595" s="828"/>
      <c r="Q595" s="828"/>
      <c r="R595" s="828"/>
      <c r="S595" s="828"/>
      <c r="T595" s="828"/>
      <c r="U595" s="828"/>
      <c r="V595" s="828"/>
      <c r="W595" s="828"/>
      <c r="X595" s="828"/>
      <c r="Y595" s="828"/>
      <c r="Z595" s="828"/>
      <c r="AA595" s="48"/>
      <c r="AB595" s="48"/>
      <c r="AC595" s="48"/>
    </row>
    <row r="596" spans="1:68" ht="16.5" hidden="1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hidden="1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85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6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4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18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10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2" t="s">
        <v>170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9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3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2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4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8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1200</v>
      </c>
      <c r="Y626" s="778">
        <f t="shared" si="125"/>
        <v>1201.2</v>
      </c>
      <c r="Z626" s="36">
        <f>IFERROR(IF(Y626=0,"",ROUNDUP(Y626/H626,0)*0.02175),"")</f>
        <v>3.3494999999999999</v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1286.7692307692309</v>
      </c>
      <c r="BN626" s="64">
        <f t="shared" si="127"/>
        <v>1288.056</v>
      </c>
      <c r="BO626" s="64">
        <f t="shared" si="128"/>
        <v>2.7472527472527468</v>
      </c>
      <c r="BP626" s="64">
        <f t="shared" si="129"/>
        <v>2.75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118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153</v>
      </c>
      <c r="N629" s="33"/>
      <c r="O629" s="32">
        <v>45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153</v>
      </c>
      <c r="N631" s="33"/>
      <c r="O631" s="32">
        <v>45</v>
      </c>
      <c r="P631" s="1089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153.84615384615384</v>
      </c>
      <c r="Y633" s="779">
        <f>IFERROR(Y625/H625,"0")+IFERROR(Y626/H626,"0")+IFERROR(Y627/H627,"0")+IFERROR(Y628/H628,"0")+IFERROR(Y629/H629,"0")+IFERROR(Y630/H630,"0")+IFERROR(Y631/H631,"0")+IFERROR(Y632/H632,"0")</f>
        <v>154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3.3494999999999999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1200</v>
      </c>
      <c r="Y634" s="779">
        <f>IFERROR(SUM(Y625:Y632),"0")</f>
        <v>1201.2</v>
      </c>
      <c r="Z634" s="37"/>
      <c r="AA634" s="780"/>
      <c r="AB634" s="780"/>
      <c r="AC634" s="780"/>
    </row>
    <row r="635" spans="1:68" ht="14.25" hidden="1" customHeight="1" x14ac:dyDescent="0.25">
      <c r="A635" s="802" t="s">
        <v>216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05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0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5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hidden="1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7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2" t="s">
        <v>170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7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4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8"/>
      <c r="P660" s="830" t="s">
        <v>1077</v>
      </c>
      <c r="Q660" s="831"/>
      <c r="R660" s="831"/>
      <c r="S660" s="831"/>
      <c r="T660" s="831"/>
      <c r="U660" s="831"/>
      <c r="V660" s="832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17354.599999999999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17510.98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8"/>
      <c r="P661" s="830" t="s">
        <v>1078</v>
      </c>
      <c r="Q661" s="831"/>
      <c r="R661" s="831"/>
      <c r="S661" s="831"/>
      <c r="T661" s="831"/>
      <c r="U661" s="831"/>
      <c r="V661" s="832"/>
      <c r="W661" s="37" t="s">
        <v>69</v>
      </c>
      <c r="X661" s="779">
        <f>IFERROR(SUM(BM22:BM657),"0")</f>
        <v>18446.359695055908</v>
      </c>
      <c r="Y661" s="779">
        <f>IFERROR(SUM(BN22:BN657),"0")</f>
        <v>18612.67200000001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8"/>
      <c r="P662" s="830" t="s">
        <v>1079</v>
      </c>
      <c r="Q662" s="831"/>
      <c r="R662" s="831"/>
      <c r="S662" s="831"/>
      <c r="T662" s="831"/>
      <c r="U662" s="831"/>
      <c r="V662" s="832"/>
      <c r="W662" s="37" t="s">
        <v>1080</v>
      </c>
      <c r="X662" s="38">
        <f>ROUNDUP(SUM(BO22:BO657),0)</f>
        <v>34</v>
      </c>
      <c r="Y662" s="38">
        <f>ROUNDUP(SUM(BP22:BP657),0)</f>
        <v>34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8"/>
      <c r="P663" s="830" t="s">
        <v>1081</v>
      </c>
      <c r="Q663" s="831"/>
      <c r="R663" s="831"/>
      <c r="S663" s="831"/>
      <c r="T663" s="831"/>
      <c r="U663" s="831"/>
      <c r="V663" s="832"/>
      <c r="W663" s="37" t="s">
        <v>69</v>
      </c>
      <c r="X663" s="779">
        <f>GrossWeightTotal+PalletQtyTotal*25</f>
        <v>19296.359695055908</v>
      </c>
      <c r="Y663" s="779">
        <f>GrossWeightTotalR+PalletQtyTotalR*25</f>
        <v>19462.67200000001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8"/>
      <c r="P664" s="830" t="s">
        <v>1082</v>
      </c>
      <c r="Q664" s="831"/>
      <c r="R664" s="831"/>
      <c r="S664" s="831"/>
      <c r="T664" s="831"/>
      <c r="U664" s="831"/>
      <c r="V664" s="832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3711.7434560969036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3741</v>
      </c>
      <c r="Z664" s="37"/>
      <c r="AA664" s="780"/>
      <c r="AB664" s="780"/>
      <c r="AC664" s="780"/>
    </row>
    <row r="665" spans="1:68" ht="14.25" hidden="1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8"/>
      <c r="P665" s="830" t="s">
        <v>1083</v>
      </c>
      <c r="Q665" s="831"/>
      <c r="R665" s="831"/>
      <c r="S665" s="831"/>
      <c r="T665" s="831"/>
      <c r="U665" s="831"/>
      <c r="V665" s="832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38.929079999999999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22" t="s">
        <v>112</v>
      </c>
      <c r="D667" s="870"/>
      <c r="E667" s="870"/>
      <c r="F667" s="870"/>
      <c r="G667" s="870"/>
      <c r="H667" s="871"/>
      <c r="I667" s="822" t="s">
        <v>340</v>
      </c>
      <c r="J667" s="870"/>
      <c r="K667" s="870"/>
      <c r="L667" s="870"/>
      <c r="M667" s="870"/>
      <c r="N667" s="870"/>
      <c r="O667" s="870"/>
      <c r="P667" s="870"/>
      <c r="Q667" s="870"/>
      <c r="R667" s="870"/>
      <c r="S667" s="870"/>
      <c r="T667" s="870"/>
      <c r="U667" s="870"/>
      <c r="V667" s="871"/>
      <c r="W667" s="822" t="s">
        <v>677</v>
      </c>
      <c r="X667" s="871"/>
      <c r="Y667" s="822" t="s">
        <v>781</v>
      </c>
      <c r="Z667" s="870"/>
      <c r="AA667" s="870"/>
      <c r="AB667" s="871"/>
      <c r="AC667" s="774" t="s">
        <v>881</v>
      </c>
      <c r="AD667" s="822" t="s">
        <v>956</v>
      </c>
      <c r="AE667" s="871"/>
      <c r="AF667" s="775"/>
    </row>
    <row r="668" spans="1:68" ht="14.25" customHeight="1" thickTop="1" x14ac:dyDescent="0.2">
      <c r="A668" s="1180" t="s">
        <v>1086</v>
      </c>
      <c r="B668" s="822" t="s">
        <v>63</v>
      </c>
      <c r="C668" s="822" t="s">
        <v>113</v>
      </c>
      <c r="D668" s="822" t="s">
        <v>140</v>
      </c>
      <c r="E668" s="822" t="s">
        <v>224</v>
      </c>
      <c r="F668" s="822" t="s">
        <v>253</v>
      </c>
      <c r="G668" s="822" t="s">
        <v>304</v>
      </c>
      <c r="H668" s="822" t="s">
        <v>112</v>
      </c>
      <c r="I668" s="822" t="s">
        <v>341</v>
      </c>
      <c r="J668" s="822" t="s">
        <v>366</v>
      </c>
      <c r="K668" s="822" t="s">
        <v>440</v>
      </c>
      <c r="L668" s="822" t="s">
        <v>460</v>
      </c>
      <c r="M668" s="822" t="s">
        <v>486</v>
      </c>
      <c r="N668" s="775"/>
      <c r="O668" s="822" t="s">
        <v>515</v>
      </c>
      <c r="P668" s="822" t="s">
        <v>518</v>
      </c>
      <c r="Q668" s="822" t="s">
        <v>527</v>
      </c>
      <c r="R668" s="822" t="s">
        <v>545</v>
      </c>
      <c r="S668" s="822" t="s">
        <v>555</v>
      </c>
      <c r="T668" s="822" t="s">
        <v>568</v>
      </c>
      <c r="U668" s="822" t="s">
        <v>576</v>
      </c>
      <c r="V668" s="822" t="s">
        <v>664</v>
      </c>
      <c r="W668" s="822" t="s">
        <v>678</v>
      </c>
      <c r="X668" s="822" t="s">
        <v>732</v>
      </c>
      <c r="Y668" s="822" t="s">
        <v>782</v>
      </c>
      <c r="Z668" s="822" t="s">
        <v>841</v>
      </c>
      <c r="AA668" s="822" t="s">
        <v>864</v>
      </c>
      <c r="AB668" s="822" t="s">
        <v>877</v>
      </c>
      <c r="AC668" s="822" t="s">
        <v>881</v>
      </c>
      <c r="AD668" s="822" t="s">
        <v>956</v>
      </c>
      <c r="AE668" s="822" t="s">
        <v>1056</v>
      </c>
      <c r="AF668" s="775"/>
    </row>
    <row r="669" spans="1:68" ht="13.5" customHeight="1" thickBot="1" x14ac:dyDescent="0.25">
      <c r="A669" s="1181"/>
      <c r="B669" s="823"/>
      <c r="C669" s="823"/>
      <c r="D669" s="823"/>
      <c r="E669" s="823"/>
      <c r="F669" s="823"/>
      <c r="G669" s="823"/>
      <c r="H669" s="823"/>
      <c r="I669" s="823"/>
      <c r="J669" s="823"/>
      <c r="K669" s="823"/>
      <c r="L669" s="823"/>
      <c r="M669" s="823"/>
      <c r="N669" s="775"/>
      <c r="O669" s="823"/>
      <c r="P669" s="823"/>
      <c r="Q669" s="823"/>
      <c r="R669" s="823"/>
      <c r="S669" s="823"/>
      <c r="T669" s="823"/>
      <c r="U669" s="823"/>
      <c r="V669" s="823"/>
      <c r="W669" s="823"/>
      <c r="X669" s="823"/>
      <c r="Y669" s="823"/>
      <c r="Z669" s="823"/>
      <c r="AA669" s="823"/>
      <c r="AB669" s="823"/>
      <c r="AC669" s="823"/>
      <c r="AD669" s="823"/>
      <c r="AE669" s="823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351.20000000000005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1049.1000000000001</v>
      </c>
      <c r="E670" s="46">
        <f>IFERROR(Y107*1,"0")+IFERROR(Y108*1,"0")+IFERROR(Y109*1,"0")+IFERROR(Y110*1,"0")+IFERROR(Y114*1,"0")+IFERROR(Y115*1,"0")+IFERROR(Y116*1,"0")+IFERROR(Y117*1,"0")+IFERROR(Y118*1,"0")+IFERROR(Y119*1,"0")</f>
        <v>1484.1000000000001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1165.5</v>
      </c>
      <c r="G670" s="46">
        <f>IFERROR(Y156*1,"0")+IFERROR(Y157*1,"0")+IFERROR(Y161*1,"0")+IFERROR(Y162*1,"0")+IFERROR(Y166*1,"0")+IFERROR(Y167*1,"0")</f>
        <v>157.68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690.42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2183.7000000000003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149.6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441.59999999999997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210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418.2</v>
      </c>
      <c r="V670" s="46">
        <f>IFERROR(Y402*1,"0")+IFERROR(Y406*1,"0")+IFERROR(Y407*1,"0")+IFERROR(Y408*1,"0")</f>
        <v>833.40000000000009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5250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83.4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303.95999999999998</v>
      </c>
      <c r="Z670" s="46">
        <f>IFERROR(Y518*1,"0")+IFERROR(Y522*1,"0")+IFERROR(Y523*1,"0")+IFERROR(Y524*1,"0")+IFERROR(Y525*1,"0")+IFERROR(Y526*1,"0")+IFERROR(Y530*1,"0")+IFERROR(Y534*1,"0")</f>
        <v>2.4</v>
      </c>
      <c r="AA670" s="46">
        <f>IFERROR(Y539*1,"0")+IFERROR(Y540*1,"0")+IFERROR(Y541*1,"0")+IFERROR(Y542*1,"0")</f>
        <v>84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1451.5200000000002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1201.2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iitPqwJAMmx/U87GJtflUlFKtgjTOlQsOlIrxW372BcLxuno5DZgtXMwQCSwQ9vcSmnNsf7Rgfxp3eoDbfgrpA==" saltValue="8/GHDfDi1R8b/1LLZeMHbw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360,00"/>
        <filter val="1 500,00"/>
        <filter val="1 508,00"/>
        <filter val="1 900,00"/>
        <filter val="1,50"/>
        <filter val="1,80"/>
        <filter val="10,00"/>
        <filter val="100,00"/>
        <filter val="102,00"/>
        <filter val="105,95"/>
        <filter val="110,00"/>
        <filter val="12,00"/>
        <filter val="120,00"/>
        <filter val="122,41"/>
        <filter val="128,81"/>
        <filter val="130,00"/>
        <filter val="131,29"/>
        <filter val="140,00"/>
        <filter val="144,00"/>
        <filter val="144,09"/>
        <filter val="15,00"/>
        <filter val="150,00"/>
        <filter val="151,85"/>
        <filter val="153,85"/>
        <filter val="157,50"/>
        <filter val="167,78"/>
        <filter val="17 354,60"/>
        <filter val="17,50"/>
        <filter val="178,57"/>
        <filter val="18 446,36"/>
        <filter val="18,00"/>
        <filter val="180,00"/>
        <filter val="183,33"/>
        <filter val="19 296,36"/>
        <filter val="2,56"/>
        <filter val="20,00"/>
        <filter val="200,00"/>
        <filter val="202,50"/>
        <filter val="21,25"/>
        <filter val="210,00"/>
        <filter val="227,50"/>
        <filter val="242,00"/>
        <filter val="245,00"/>
        <filter val="25,17"/>
        <filter val="260,00"/>
        <filter val="27,00"/>
        <filter val="270,00"/>
        <filter val="28,41"/>
        <filter val="287,50"/>
        <filter val="289,29"/>
        <filter val="3 610,00"/>
        <filter val="3 711,74"/>
        <filter val="3,30"/>
        <filter val="3,33"/>
        <filter val="30,00"/>
        <filter val="300,00"/>
        <filter val="320,00"/>
        <filter val="34"/>
        <filter val="340,00"/>
        <filter val="35,00"/>
        <filter val="350,00"/>
        <filter val="380,00"/>
        <filter val="383,33"/>
        <filter val="4,17"/>
        <filter val="40,00"/>
        <filter val="405,00"/>
        <filter val="41,67"/>
        <filter val="410,00"/>
        <filter val="42,00"/>
        <filter val="440,00"/>
        <filter val="450,00"/>
        <filter val="479,00"/>
        <filter val="5,00"/>
        <filter val="5,13"/>
        <filter val="5,40"/>
        <filter val="50,00"/>
        <filter val="512,36"/>
        <filter val="52,01"/>
        <filter val="52,50"/>
        <filter val="550,00"/>
        <filter val="56,00"/>
        <filter val="56,10"/>
        <filter val="560,00"/>
        <filter val="584,00"/>
        <filter val="6,41"/>
        <filter val="6,60"/>
        <filter val="60,00"/>
        <filter val="63,89"/>
        <filter val="630,00"/>
        <filter val="646,00"/>
        <filter val="672,50"/>
        <filter val="675,00"/>
        <filter val="7,00"/>
        <filter val="7,14"/>
        <filter val="7,69"/>
        <filter val="70,00"/>
        <filter val="700,00"/>
        <filter val="75,00"/>
        <filter val="755,00"/>
        <filter val="8,00"/>
        <filter val="8,70"/>
        <filter val="80,00"/>
        <filter val="805,00"/>
        <filter val="84,00"/>
        <filter val="9,00"/>
        <filter val="9,90"/>
        <filter val="90,00"/>
        <filter val="930,00"/>
      </filters>
    </filterColumn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1 X78 X110 X116 X144 X311 X414 X416 X418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VDWBZKJIuaGJTFfEgp5KKOLwrmPY+Wzh2aDGiI0k4s9qVYwerM/LnQyaIDAf1p1CEUhurtN00ailrMiJDxYeow==" saltValue="3ztRSCsVQ/if58xv898c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2024-11-20T12:41:48Z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