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1C1B73-76A7-4F16-8851-5D2A5CB797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BP524" i="1" s="1"/>
  <c r="P524" i="1"/>
  <c r="BO523" i="1"/>
  <c r="BM523" i="1"/>
  <c r="Y523" i="1"/>
  <c r="BP523" i="1" s="1"/>
  <c r="P523" i="1"/>
  <c r="BO522" i="1"/>
  <c r="BM522" i="1"/>
  <c r="Y522" i="1"/>
  <c r="Y528" i="1" s="1"/>
  <c r="P522" i="1"/>
  <c r="X520" i="1"/>
  <c r="X519" i="1"/>
  <c r="BO518" i="1"/>
  <c r="BM518" i="1"/>
  <c r="Y518" i="1"/>
  <c r="Y520" i="1" s="1"/>
  <c r="P518" i="1"/>
  <c r="X515" i="1"/>
  <c r="X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X510" i="1"/>
  <c r="X509" i="1"/>
  <c r="BO508" i="1"/>
  <c r="BM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P475" i="1" s="1"/>
  <c r="BO474" i="1"/>
  <c r="BM474" i="1"/>
  <c r="Y474" i="1"/>
  <c r="P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BO465" i="1"/>
  <c r="BM465" i="1"/>
  <c r="Y465" i="1"/>
  <c r="BP465" i="1" s="1"/>
  <c r="BO464" i="1"/>
  <c r="BM464" i="1"/>
  <c r="Y464" i="1"/>
  <c r="Y472" i="1" s="1"/>
  <c r="P464" i="1"/>
  <c r="X462" i="1"/>
  <c r="X461" i="1"/>
  <c r="BO460" i="1"/>
  <c r="BM460" i="1"/>
  <c r="Y460" i="1"/>
  <c r="Y462" i="1" s="1"/>
  <c r="P460" i="1"/>
  <c r="BP459" i="1"/>
  <c r="BO459" i="1"/>
  <c r="BN459" i="1"/>
  <c r="BM459" i="1"/>
  <c r="Z459" i="1"/>
  <c r="Y459" i="1"/>
  <c r="P459" i="1"/>
  <c r="X457" i="1"/>
  <c r="X456" i="1"/>
  <c r="BO455" i="1"/>
  <c r="BN455" i="1"/>
  <c r="BM455" i="1"/>
  <c r="Z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P437" i="1" s="1"/>
  <c r="BO436" i="1"/>
  <c r="BM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Y277" i="1" s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L670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Y226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Y147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87" i="1" l="1"/>
  <c r="BN287" i="1"/>
  <c r="Z287" i="1"/>
  <c r="BP366" i="1"/>
  <c r="BN366" i="1"/>
  <c r="Z366" i="1"/>
  <c r="BP416" i="1"/>
  <c r="BN416" i="1"/>
  <c r="Z416" i="1"/>
  <c r="BP443" i="1"/>
  <c r="BN443" i="1"/>
  <c r="Z443" i="1"/>
  <c r="BP469" i="1"/>
  <c r="BN469" i="1"/>
  <c r="Z469" i="1"/>
  <c r="BP502" i="1"/>
  <c r="BN502" i="1"/>
  <c r="Z502" i="1"/>
  <c r="BP542" i="1"/>
  <c r="BN542" i="1"/>
  <c r="Z542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51" i="1"/>
  <c r="BN51" i="1"/>
  <c r="Z76" i="1"/>
  <c r="BN76" i="1"/>
  <c r="Z77" i="1"/>
  <c r="BN77" i="1"/>
  <c r="Y88" i="1"/>
  <c r="Y98" i="1"/>
  <c r="Z95" i="1"/>
  <c r="BN95" i="1"/>
  <c r="Z114" i="1"/>
  <c r="BN114" i="1"/>
  <c r="Y120" i="1"/>
  <c r="Z124" i="1"/>
  <c r="BN124" i="1"/>
  <c r="Y129" i="1"/>
  <c r="Z150" i="1"/>
  <c r="BN150" i="1"/>
  <c r="Y153" i="1"/>
  <c r="G670" i="1"/>
  <c r="Z172" i="1"/>
  <c r="Z173" i="1" s="1"/>
  <c r="BN172" i="1"/>
  <c r="BP172" i="1"/>
  <c r="Z176" i="1"/>
  <c r="BN176" i="1"/>
  <c r="Y181" i="1"/>
  <c r="Z186" i="1"/>
  <c r="BN186" i="1"/>
  <c r="Z197" i="1"/>
  <c r="BN197" i="1"/>
  <c r="Z208" i="1"/>
  <c r="BN208" i="1"/>
  <c r="Y211" i="1"/>
  <c r="Z223" i="1"/>
  <c r="BN223" i="1"/>
  <c r="Z233" i="1"/>
  <c r="BN233" i="1"/>
  <c r="Z243" i="1"/>
  <c r="BN243" i="1"/>
  <c r="Z254" i="1"/>
  <c r="BN254" i="1"/>
  <c r="Z267" i="1"/>
  <c r="BN267" i="1"/>
  <c r="BP268" i="1"/>
  <c r="BN268" i="1"/>
  <c r="Z268" i="1"/>
  <c r="Y345" i="1"/>
  <c r="BP344" i="1"/>
  <c r="BN344" i="1"/>
  <c r="Z344" i="1"/>
  <c r="Z345" i="1" s="1"/>
  <c r="BP348" i="1"/>
  <c r="BN348" i="1"/>
  <c r="Z348" i="1"/>
  <c r="BP397" i="1"/>
  <c r="BN397" i="1"/>
  <c r="Z397" i="1"/>
  <c r="BP424" i="1"/>
  <c r="BN424" i="1"/>
  <c r="Z424" i="1"/>
  <c r="BP451" i="1"/>
  <c r="BN451" i="1"/>
  <c r="Z451" i="1"/>
  <c r="BP486" i="1"/>
  <c r="BN486" i="1"/>
  <c r="Z486" i="1"/>
  <c r="BP541" i="1"/>
  <c r="BN541" i="1"/>
  <c r="Z541" i="1"/>
  <c r="BP557" i="1"/>
  <c r="BN557" i="1"/>
  <c r="Z557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477" i="1"/>
  <c r="BP265" i="1"/>
  <c r="BN265" i="1"/>
  <c r="Z265" i="1"/>
  <c r="BP285" i="1"/>
  <c r="BN285" i="1"/>
  <c r="Z285" i="1"/>
  <c r="BP308" i="1"/>
  <c r="BN308" i="1"/>
  <c r="Z308" i="1"/>
  <c r="BP339" i="1"/>
  <c r="BN339" i="1"/>
  <c r="Z339" i="1"/>
  <c r="Y393" i="1"/>
  <c r="BP388" i="1"/>
  <c r="BN388" i="1"/>
  <c r="Z388" i="1"/>
  <c r="Y399" i="1"/>
  <c r="BP395" i="1"/>
  <c r="BN395" i="1"/>
  <c r="Z395" i="1"/>
  <c r="BP414" i="1"/>
  <c r="BN414" i="1"/>
  <c r="Z414" i="1"/>
  <c r="BP422" i="1"/>
  <c r="BN422" i="1"/>
  <c r="Z422" i="1"/>
  <c r="Y445" i="1"/>
  <c r="BP441" i="1"/>
  <c r="BN441" i="1"/>
  <c r="Z441" i="1"/>
  <c r="BP449" i="1"/>
  <c r="BN449" i="1"/>
  <c r="Z449" i="1"/>
  <c r="BP467" i="1"/>
  <c r="BN467" i="1"/>
  <c r="Z467" i="1"/>
  <c r="BP495" i="1"/>
  <c r="BN495" i="1"/>
  <c r="Z495" i="1"/>
  <c r="BP500" i="1"/>
  <c r="BN500" i="1"/>
  <c r="Z500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Y543" i="1"/>
  <c r="Z22" i="1"/>
  <c r="Z23" i="1" s="1"/>
  <c r="BN22" i="1"/>
  <c r="BP22" i="1"/>
  <c r="Z26" i="1"/>
  <c r="BN26" i="1"/>
  <c r="BP26" i="1"/>
  <c r="Z27" i="1"/>
  <c r="BN27" i="1"/>
  <c r="Y36" i="1"/>
  <c r="Z49" i="1"/>
  <c r="BN49" i="1"/>
  <c r="Z53" i="1"/>
  <c r="BN53" i="1"/>
  <c r="Y59" i="1"/>
  <c r="Z65" i="1"/>
  <c r="BN65" i="1"/>
  <c r="Z66" i="1"/>
  <c r="BN66" i="1"/>
  <c r="Z70" i="1"/>
  <c r="BN70" i="1"/>
  <c r="Y80" i="1"/>
  <c r="Z83" i="1"/>
  <c r="BN83" i="1"/>
  <c r="Z87" i="1"/>
  <c r="BN87" i="1"/>
  <c r="Z101" i="1"/>
  <c r="BN101" i="1"/>
  <c r="E670" i="1"/>
  <c r="Z110" i="1"/>
  <c r="BN110" i="1"/>
  <c r="Y121" i="1"/>
  <c r="Z116" i="1"/>
  <c r="BN116" i="1"/>
  <c r="Z119" i="1"/>
  <c r="BN119" i="1"/>
  <c r="Z126" i="1"/>
  <c r="BN126" i="1"/>
  <c r="Y138" i="1"/>
  <c r="Z141" i="1"/>
  <c r="BN141" i="1"/>
  <c r="Z142" i="1"/>
  <c r="BN142" i="1"/>
  <c r="Z146" i="1"/>
  <c r="BN146" i="1"/>
  <c r="Y152" i="1"/>
  <c r="Z157" i="1"/>
  <c r="BN157" i="1"/>
  <c r="Y163" i="1"/>
  <c r="Z167" i="1"/>
  <c r="BN167" i="1"/>
  <c r="Y182" i="1"/>
  <c r="Z178" i="1"/>
  <c r="BN178" i="1"/>
  <c r="Z184" i="1"/>
  <c r="BN184" i="1"/>
  <c r="BP184" i="1"/>
  <c r="Y187" i="1"/>
  <c r="I670" i="1"/>
  <c r="Y204" i="1"/>
  <c r="Z199" i="1"/>
  <c r="BN199" i="1"/>
  <c r="Z203" i="1"/>
  <c r="BN203" i="1"/>
  <c r="Z214" i="1"/>
  <c r="BN214" i="1"/>
  <c r="Z220" i="1"/>
  <c r="BN220" i="1"/>
  <c r="Z221" i="1"/>
  <c r="BN221" i="1"/>
  <c r="Z225" i="1"/>
  <c r="BN225" i="1"/>
  <c r="Z231" i="1"/>
  <c r="BN231" i="1"/>
  <c r="Z235" i="1"/>
  <c r="BN235" i="1"/>
  <c r="Z239" i="1"/>
  <c r="BN239" i="1"/>
  <c r="Y249" i="1"/>
  <c r="Z245" i="1"/>
  <c r="BN245" i="1"/>
  <c r="Z252" i="1"/>
  <c r="BN252" i="1"/>
  <c r="BP256" i="1"/>
  <c r="BN256" i="1"/>
  <c r="Z256" i="1"/>
  <c r="BP270" i="1"/>
  <c r="BN270" i="1"/>
  <c r="Z270" i="1"/>
  <c r="BP289" i="1"/>
  <c r="BN289" i="1"/>
  <c r="Z289" i="1"/>
  <c r="BP309" i="1"/>
  <c r="BN309" i="1"/>
  <c r="Z309" i="1"/>
  <c r="U670" i="1"/>
  <c r="BP368" i="1"/>
  <c r="BN368" i="1"/>
  <c r="Z368" i="1"/>
  <c r="BP383" i="1"/>
  <c r="BN383" i="1"/>
  <c r="Z383" i="1"/>
  <c r="BP389" i="1"/>
  <c r="BN389" i="1"/>
  <c r="Z389" i="1"/>
  <c r="V670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BP448" i="1"/>
  <c r="BN448" i="1"/>
  <c r="Z448" i="1"/>
  <c r="BP453" i="1"/>
  <c r="BN453" i="1"/>
  <c r="Z453" i="1"/>
  <c r="BP559" i="1"/>
  <c r="BN559" i="1"/>
  <c r="Z559" i="1"/>
  <c r="BP561" i="1"/>
  <c r="BN561" i="1"/>
  <c r="Z56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M670" i="1"/>
  <c r="P670" i="1"/>
  <c r="T670" i="1"/>
  <c r="Y350" i="1"/>
  <c r="Y370" i="1"/>
  <c r="Y398" i="1"/>
  <c r="Y409" i="1"/>
  <c r="Y431" i="1"/>
  <c r="Y439" i="1"/>
  <c r="Y444" i="1"/>
  <c r="BP488" i="1"/>
  <c r="BN488" i="1"/>
  <c r="Z488" i="1"/>
  <c r="BP496" i="1"/>
  <c r="BN496" i="1"/>
  <c r="Z496" i="1"/>
  <c r="BP508" i="1"/>
  <c r="BN508" i="1"/>
  <c r="Z508" i="1"/>
  <c r="BP555" i="1"/>
  <c r="BN555" i="1"/>
  <c r="Z555" i="1"/>
  <c r="BP560" i="1"/>
  <c r="BN560" i="1"/>
  <c r="Z560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461" i="1"/>
  <c r="Y670" i="1"/>
  <c r="Y505" i="1"/>
  <c r="Y515" i="1"/>
  <c r="Y589" i="1"/>
  <c r="H9" i="1"/>
  <c r="A10" i="1"/>
  <c r="B670" i="1"/>
  <c r="X661" i="1"/>
  <c r="X662" i="1"/>
  <c r="X66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70" i="1"/>
  <c r="Z64" i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BN115" i="1"/>
  <c r="BP115" i="1"/>
  <c r="Z117" i="1"/>
  <c r="BN117" i="1"/>
  <c r="Z118" i="1"/>
  <c r="BN118" i="1"/>
  <c r="F670" i="1"/>
  <c r="Z125" i="1"/>
  <c r="BN125" i="1"/>
  <c r="BP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Y227" i="1"/>
  <c r="Z219" i="1"/>
  <c r="BN219" i="1"/>
  <c r="BP219" i="1"/>
  <c r="BP224" i="1"/>
  <c r="BN224" i="1"/>
  <c r="Z224" i="1"/>
  <c r="Y241" i="1"/>
  <c r="BP232" i="1"/>
  <c r="BN232" i="1"/>
  <c r="Z232" i="1"/>
  <c r="F9" i="1"/>
  <c r="J9" i="1"/>
  <c r="Y54" i="1"/>
  <c r="Y111" i="1"/>
  <c r="Y158" i="1"/>
  <c r="Y194" i="1"/>
  <c r="BP222" i="1"/>
  <c r="BN222" i="1"/>
  <c r="Z222" i="1"/>
  <c r="BP230" i="1"/>
  <c r="BN230" i="1"/>
  <c r="Z230" i="1"/>
  <c r="Y240" i="1"/>
  <c r="Y248" i="1"/>
  <c r="Y261" i="1"/>
  <c r="Y273" i="1"/>
  <c r="Y278" i="1"/>
  <c r="Y292" i="1"/>
  <c r="Y297" i="1"/>
  <c r="Y304" i="1"/>
  <c r="Y314" i="1"/>
  <c r="Y319" i="1"/>
  <c r="Y323" i="1"/>
  <c r="Y327" i="1"/>
  <c r="Y332" i="1"/>
  <c r="Y336" i="1"/>
  <c r="Y340" i="1"/>
  <c r="Y351" i="1"/>
  <c r="Z356" i="1"/>
  <c r="BN356" i="1"/>
  <c r="Z358" i="1"/>
  <c r="BN358" i="1"/>
  <c r="Z360" i="1"/>
  <c r="BN360" i="1"/>
  <c r="Z362" i="1"/>
  <c r="BN362" i="1"/>
  <c r="Y363" i="1"/>
  <c r="Y371" i="1"/>
  <c r="Z374" i="1"/>
  <c r="BN374" i="1"/>
  <c r="Z376" i="1"/>
  <c r="BN376" i="1"/>
  <c r="BP384" i="1"/>
  <c r="BN384" i="1"/>
  <c r="Z384" i="1"/>
  <c r="Y392" i="1"/>
  <c r="BP390" i="1"/>
  <c r="BN390" i="1"/>
  <c r="Z390" i="1"/>
  <c r="Z234" i="1"/>
  <c r="BN234" i="1"/>
  <c r="Z236" i="1"/>
  <c r="BN236" i="1"/>
  <c r="Z238" i="1"/>
  <c r="BN238" i="1"/>
  <c r="Z244" i="1"/>
  <c r="BN244" i="1"/>
  <c r="Z246" i="1"/>
  <c r="BN246" i="1"/>
  <c r="K670" i="1"/>
  <c r="Z253" i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Z281" i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Y346" i="1"/>
  <c r="Z349" i="1"/>
  <c r="Z350" i="1" s="1"/>
  <c r="BN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Z369" i="1"/>
  <c r="BN369" i="1"/>
  <c r="Z373" i="1"/>
  <c r="BN373" i="1"/>
  <c r="BP373" i="1"/>
  <c r="Z375" i="1"/>
  <c r="BN375" i="1"/>
  <c r="Z377" i="1"/>
  <c r="BN377" i="1"/>
  <c r="BP378" i="1"/>
  <c r="BN378" i="1"/>
  <c r="Z378" i="1"/>
  <c r="Y380" i="1"/>
  <c r="Y385" i="1"/>
  <c r="BP382" i="1"/>
  <c r="BN382" i="1"/>
  <c r="Z382" i="1"/>
  <c r="Z385" i="1" s="1"/>
  <c r="Z396" i="1"/>
  <c r="BN396" i="1"/>
  <c r="BP396" i="1"/>
  <c r="Y404" i="1"/>
  <c r="Z407" i="1"/>
  <c r="Z409" i="1" s="1"/>
  <c r="BN407" i="1"/>
  <c r="BP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3" i="1"/>
  <c r="BN433" i="1"/>
  <c r="BP433" i="1"/>
  <c r="Z436" i="1"/>
  <c r="BN436" i="1"/>
  <c r="Z437" i="1"/>
  <c r="BN437" i="1"/>
  <c r="Y438" i="1"/>
  <c r="Z442" i="1"/>
  <c r="BN442" i="1"/>
  <c r="BP442" i="1"/>
  <c r="X670" i="1"/>
  <c r="Z450" i="1"/>
  <c r="BN450" i="1"/>
  <c r="Z452" i="1"/>
  <c r="BN452" i="1"/>
  <c r="Z454" i="1"/>
  <c r="BN454" i="1"/>
  <c r="Y457" i="1"/>
  <c r="Z460" i="1"/>
  <c r="Z461" i="1" s="1"/>
  <c r="BN460" i="1"/>
  <c r="BP460" i="1"/>
  <c r="Z464" i="1"/>
  <c r="BN464" i="1"/>
  <c r="BP464" i="1"/>
  <c r="Z465" i="1"/>
  <c r="BN465" i="1"/>
  <c r="Z466" i="1"/>
  <c r="BN466" i="1"/>
  <c r="Z468" i="1"/>
  <c r="BN468" i="1"/>
  <c r="Z470" i="1"/>
  <c r="BN470" i="1"/>
  <c r="Y471" i="1"/>
  <c r="Z474" i="1"/>
  <c r="BN474" i="1"/>
  <c r="BP474" i="1"/>
  <c r="Z475" i="1"/>
  <c r="BN475" i="1"/>
  <c r="Y476" i="1"/>
  <c r="Z481" i="1"/>
  <c r="Z482" i="1" s="1"/>
  <c r="BN481" i="1"/>
  <c r="BP481" i="1"/>
  <c r="Y482" i="1"/>
  <c r="Z485" i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Y504" i="1"/>
  <c r="Z507" i="1"/>
  <c r="Z509" i="1" s="1"/>
  <c r="BN507" i="1"/>
  <c r="BP507" i="1"/>
  <c r="Y510" i="1"/>
  <c r="Z513" i="1"/>
  <c r="Z514" i="1" s="1"/>
  <c r="BN513" i="1"/>
  <c r="Y514" i="1"/>
  <c r="Z518" i="1"/>
  <c r="Z519" i="1" s="1"/>
  <c r="BN518" i="1"/>
  <c r="BP518" i="1"/>
  <c r="Y519" i="1"/>
  <c r="Z522" i="1"/>
  <c r="BN522" i="1"/>
  <c r="BP522" i="1"/>
  <c r="Z524" i="1"/>
  <c r="BN524" i="1"/>
  <c r="Y527" i="1"/>
  <c r="Z543" i="1"/>
  <c r="BP540" i="1"/>
  <c r="BN540" i="1"/>
  <c r="Z540" i="1"/>
  <c r="BP556" i="1"/>
  <c r="BN556" i="1"/>
  <c r="Z556" i="1"/>
  <c r="BP562" i="1"/>
  <c r="BN562" i="1"/>
  <c r="Z562" i="1"/>
  <c r="BP568" i="1"/>
  <c r="BN568" i="1"/>
  <c r="Z568" i="1"/>
  <c r="Y582" i="1"/>
  <c r="BP576" i="1"/>
  <c r="BN576" i="1"/>
  <c r="Z576" i="1"/>
  <c r="BP580" i="1"/>
  <c r="BN580" i="1"/>
  <c r="Z580" i="1"/>
  <c r="BP587" i="1"/>
  <c r="BN587" i="1"/>
  <c r="Z587" i="1"/>
  <c r="Y593" i="1"/>
  <c r="BP591" i="1"/>
  <c r="BN591" i="1"/>
  <c r="Z591" i="1"/>
  <c r="Z670" i="1"/>
  <c r="Y425" i="1"/>
  <c r="Y456" i="1"/>
  <c r="Y483" i="1"/>
  <c r="Z523" i="1"/>
  <c r="BN523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22" i="1" l="1"/>
  <c r="Z444" i="1"/>
  <c r="Z398" i="1"/>
  <c r="Z392" i="1"/>
  <c r="Z152" i="1"/>
  <c r="Z646" i="1"/>
  <c r="Z564" i="1"/>
  <c r="Z593" i="1"/>
  <c r="Z527" i="1"/>
  <c r="Z370" i="1"/>
  <c r="Z248" i="1"/>
  <c r="Z240" i="1"/>
  <c r="Y664" i="1"/>
  <c r="Z582" i="1"/>
  <c r="Z456" i="1"/>
  <c r="Z425" i="1"/>
  <c r="Z313" i="1"/>
  <c r="Z303" i="1"/>
  <c r="Z291" i="1"/>
  <c r="Z260" i="1"/>
  <c r="Y661" i="1"/>
  <c r="Z226" i="1"/>
  <c r="Y662" i="1"/>
  <c r="Z181" i="1"/>
  <c r="Z129" i="1"/>
  <c r="Z120" i="1"/>
  <c r="Z72" i="1"/>
  <c r="Z640" i="1"/>
  <c r="Z605" i="1"/>
  <c r="Z633" i="1"/>
  <c r="Z570" i="1"/>
  <c r="Z504" i="1"/>
  <c r="Z476" i="1"/>
  <c r="Z471" i="1"/>
  <c r="Z438" i="1"/>
  <c r="Z379" i="1"/>
  <c r="Z363" i="1"/>
  <c r="Z273" i="1"/>
  <c r="Z204" i="1"/>
  <c r="Z147" i="1"/>
  <c r="Z137" i="1"/>
  <c r="Z111" i="1"/>
  <c r="Z103" i="1"/>
  <c r="Z97" i="1"/>
  <c r="Z88" i="1"/>
  <c r="Z79" i="1"/>
  <c r="Z54" i="1"/>
  <c r="Y660" i="1"/>
  <c r="Z612" i="1"/>
  <c r="X663" i="1"/>
  <c r="Z665" i="1" l="1"/>
  <c r="Y663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<sst xmlns="http://schemas.openxmlformats.org/spreadsheetml/2006/main" count="3151" uniqueCount="1104">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</sst>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1137" t="s">
        <v>0</v>
      </c>
      <c r="E1" s="808"/>
      <c r="F1" s="808"/>
      <c r="G1" s="12" t="s">
        <v>1</v>
      </c>
      <c r="H1" s="1137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1190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1074" t="s">
        <v>8</v>
      </c>
      <c r="B5" s="829"/>
      <c r="C5" s="824"/>
      <c r="D5" s="940"/>
      <c r="E5" s="942"/>
      <c r="F5" s="872" t="s">
        <v>9</v>
      </c>
      <c r="G5" s="824"/>
      <c r="H5" s="940" t="s">
        <v>1103</v>
      </c>
      <c r="I5" s="941"/>
      <c r="J5" s="941"/>
      <c r="K5" s="941"/>
      <c r="L5" s="941"/>
      <c r="M5" s="942"/>
      <c r="N5" s="58"/>
      <c r="P5" s="24" t="s">
        <v>10</v>
      </c>
      <c r="Q5" s="841">
        <v>45619</v>
      </c>
      <c r="R5" s="842"/>
      <c r="T5" s="1038" t="s">
        <v>11</v>
      </c>
      <c r="U5" s="1039"/>
      <c r="V5" s="1041" t="s">
        <v>12</v>
      </c>
      <c r="W5" s="842"/>
      <c r="AB5" s="51"/>
      <c r="AC5" s="51"/>
      <c r="AD5" s="51"/>
      <c r="AE5" s="51"/>
    </row>
    <row r="6" spans="1:32" s="774" customFormat="1" ht="24" customHeight="1" x14ac:dyDescent="0.2">
      <c r="A6" s="1074" t="s">
        <v>13</v>
      </c>
      <c r="B6" s="829"/>
      <c r="C6" s="824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42"/>
      <c r="N6" s="59"/>
      <c r="P6" s="24" t="s">
        <v>15</v>
      </c>
      <c r="Q6" s="853" t="str">
        <f>IF(Q5=0," ",CHOOSE(WEEKDAY(Q5,2),"Понедельник","Вторник","Среда","Четверг","Пятница","Суббота","Воскресенье"))</f>
        <v>Суббота</v>
      </c>
      <c r="R6" s="788"/>
      <c r="T6" s="1159" t="s">
        <v>16</v>
      </c>
      <c r="U6" s="1039"/>
      <c r="V6" s="950" t="s">
        <v>17</v>
      </c>
      <c r="W6" s="951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1166" t="str">
        <f>IFERROR(VLOOKUP(DeliveryAddress,Table,3,0),1)</f>
        <v>1</v>
      </c>
      <c r="E7" s="1167"/>
      <c r="F7" s="1167"/>
      <c r="G7" s="1167"/>
      <c r="H7" s="1167"/>
      <c r="I7" s="1167"/>
      <c r="J7" s="1167"/>
      <c r="K7" s="1167"/>
      <c r="L7" s="1167"/>
      <c r="M7" s="1047"/>
      <c r="N7" s="60"/>
      <c r="P7" s="24"/>
      <c r="Q7" s="42"/>
      <c r="R7" s="42"/>
      <c r="T7" s="790"/>
      <c r="U7" s="1039"/>
      <c r="V7" s="952"/>
      <c r="W7" s="953"/>
      <c r="AB7" s="51"/>
      <c r="AC7" s="51"/>
      <c r="AD7" s="51"/>
      <c r="AE7" s="51"/>
    </row>
    <row r="8" spans="1:32" s="774" customFormat="1" ht="25.5" customHeight="1" x14ac:dyDescent="0.2">
      <c r="A8" s="797" t="s">
        <v>18</v>
      </c>
      <c r="B8" s="795"/>
      <c r="C8" s="796"/>
      <c r="D8" s="1176" t="s">
        <v>19</v>
      </c>
      <c r="E8" s="1177"/>
      <c r="F8" s="1177"/>
      <c r="G8" s="1177"/>
      <c r="H8" s="1177"/>
      <c r="I8" s="1177"/>
      <c r="J8" s="1177"/>
      <c r="K8" s="1177"/>
      <c r="L8" s="1177"/>
      <c r="M8" s="1178"/>
      <c r="N8" s="61"/>
      <c r="P8" s="24" t="s">
        <v>20</v>
      </c>
      <c r="Q8" s="1046">
        <v>0.58333333333333337</v>
      </c>
      <c r="R8" s="1047"/>
      <c r="T8" s="790"/>
      <c r="U8" s="1039"/>
      <c r="V8" s="952"/>
      <c r="W8" s="953"/>
      <c r="AB8" s="51"/>
      <c r="AC8" s="51"/>
      <c r="AD8" s="51"/>
      <c r="AE8" s="51"/>
    </row>
    <row r="9" spans="1:32" s="774" customFormat="1" ht="39.950000000000003" customHeight="1" x14ac:dyDescent="0.2">
      <c r="A9" s="8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888"/>
      <c r="E9" s="889"/>
      <c r="F9" s="8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1000" t="str">
        <f>IF(AND($A$9="Тип доверенности/получателя при получении в адресе перегруза:",$D$9="Разовая доверенность"),"Введите ФИО","")</f>
        <v/>
      </c>
      <c r="I9" s="889"/>
      <c r="J9" s="10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9"/>
      <c r="L9" s="889"/>
      <c r="M9" s="889"/>
      <c r="N9" s="775"/>
      <c r="P9" s="26" t="s">
        <v>21</v>
      </c>
      <c r="Q9" s="1093"/>
      <c r="R9" s="878"/>
      <c r="T9" s="790"/>
      <c r="U9" s="1039"/>
      <c r="V9" s="954"/>
      <c r="W9" s="955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8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888"/>
      <c r="E10" s="889"/>
      <c r="F10" s="8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972" t="str">
        <f>IFERROR(VLOOKUP($D$10,Proxy,2,FALSE),"")</f>
        <v/>
      </c>
      <c r="I10" s="790"/>
      <c r="J10" s="790"/>
      <c r="K10" s="790"/>
      <c r="L10" s="790"/>
      <c r="M10" s="790"/>
      <c r="N10" s="773"/>
      <c r="P10" s="26" t="s">
        <v>22</v>
      </c>
      <c r="Q10" s="1160"/>
      <c r="R10" s="1161"/>
      <c r="U10" s="24" t="s">
        <v>23</v>
      </c>
      <c r="V10" s="1183" t="s">
        <v>24</v>
      </c>
      <c r="W10" s="951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97"/>
      <c r="R11" s="842"/>
      <c r="U11" s="24" t="s">
        <v>27</v>
      </c>
      <c r="V11" s="877" t="s">
        <v>28</v>
      </c>
      <c r="W11" s="878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1012" t="s">
        <v>29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24"/>
      <c r="N12" s="62"/>
      <c r="P12" s="24" t="s">
        <v>30</v>
      </c>
      <c r="Q12" s="1046"/>
      <c r="R12" s="1047"/>
      <c r="S12" s="23"/>
      <c r="U12" s="24"/>
      <c r="V12" s="808"/>
      <c r="W12" s="790"/>
      <c r="AB12" s="51"/>
      <c r="AC12" s="51"/>
      <c r="AD12" s="51"/>
      <c r="AE12" s="51"/>
    </row>
    <row r="13" spans="1:32" s="774" customFormat="1" ht="23.25" customHeight="1" x14ac:dyDescent="0.2">
      <c r="A13" s="1012" t="s">
        <v>31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24"/>
      <c r="N13" s="62"/>
      <c r="O13" s="26"/>
      <c r="P13" s="26" t="s">
        <v>32</v>
      </c>
      <c r="Q13" s="877"/>
      <c r="R13" s="8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1012" t="s">
        <v>33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5" t="s">
        <v>34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4"/>
      <c r="N15" s="63"/>
      <c r="P15" s="114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45"/>
      <c r="Q16" s="1145"/>
      <c r="R16" s="1145"/>
      <c r="S16" s="1145"/>
      <c r="T16" s="11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1" t="s">
        <v>36</v>
      </c>
      <c r="B17" s="781" t="s">
        <v>37</v>
      </c>
      <c r="C17" s="1077" t="s">
        <v>38</v>
      </c>
      <c r="D17" s="781" t="s">
        <v>39</v>
      </c>
      <c r="E17" s="830"/>
      <c r="F17" s="781" t="s">
        <v>40</v>
      </c>
      <c r="G17" s="781" t="s">
        <v>41</v>
      </c>
      <c r="H17" s="781" t="s">
        <v>42</v>
      </c>
      <c r="I17" s="781" t="s">
        <v>43</v>
      </c>
      <c r="J17" s="781" t="s">
        <v>44</v>
      </c>
      <c r="K17" s="781" t="s">
        <v>45</v>
      </c>
      <c r="L17" s="781" t="s">
        <v>46</v>
      </c>
      <c r="M17" s="781" t="s">
        <v>47</v>
      </c>
      <c r="N17" s="781" t="s">
        <v>48</v>
      </c>
      <c r="O17" s="781" t="s">
        <v>49</v>
      </c>
      <c r="P17" s="781" t="s">
        <v>50</v>
      </c>
      <c r="Q17" s="1126"/>
      <c r="R17" s="1126"/>
      <c r="S17" s="1126"/>
      <c r="T17" s="830"/>
      <c r="U17" s="823" t="s">
        <v>51</v>
      </c>
      <c r="V17" s="824"/>
      <c r="W17" s="781" t="s">
        <v>52</v>
      </c>
      <c r="X17" s="781" t="s">
        <v>53</v>
      </c>
      <c r="Y17" s="825" t="s">
        <v>54</v>
      </c>
      <c r="Z17" s="966" t="s">
        <v>55</v>
      </c>
      <c r="AA17" s="866" t="s">
        <v>56</v>
      </c>
      <c r="AB17" s="866" t="s">
        <v>57</v>
      </c>
      <c r="AC17" s="866" t="s">
        <v>58</v>
      </c>
      <c r="AD17" s="866" t="s">
        <v>59</v>
      </c>
      <c r="AE17" s="867"/>
      <c r="AF17" s="868"/>
      <c r="AG17" s="66"/>
      <c r="BD17" s="65" t="s">
        <v>60</v>
      </c>
    </row>
    <row r="18" spans="1:68" ht="14.25" customHeight="1" x14ac:dyDescent="0.2">
      <c r="A18" s="782"/>
      <c r="B18" s="782"/>
      <c r="C18" s="782"/>
      <c r="D18" s="831"/>
      <c r="E18" s="832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831"/>
      <c r="Q18" s="1127"/>
      <c r="R18" s="1127"/>
      <c r="S18" s="1127"/>
      <c r="T18" s="832"/>
      <c r="U18" s="67" t="s">
        <v>61</v>
      </c>
      <c r="V18" s="67" t="s">
        <v>62</v>
      </c>
      <c r="W18" s="782"/>
      <c r="X18" s="782"/>
      <c r="Y18" s="826"/>
      <c r="Z18" s="967"/>
      <c r="AA18" s="939"/>
      <c r="AB18" s="939"/>
      <c r="AC18" s="939"/>
      <c r="AD18" s="869"/>
      <c r="AE18" s="870"/>
      <c r="AF18" s="871"/>
      <c r="AG18" s="66"/>
      <c r="BD18" s="65"/>
    </row>
    <row r="19" spans="1:68" ht="27.75" hidden="1" customHeight="1" x14ac:dyDescent="0.2">
      <c r="A19" s="819" t="s">
        <v>63</v>
      </c>
      <c r="B19" s="820"/>
      <c r="C19" s="820"/>
      <c r="D19" s="820"/>
      <c r="E19" s="820"/>
      <c r="F19" s="820"/>
      <c r="G19" s="820"/>
      <c r="H19" s="820"/>
      <c r="I19" s="820"/>
      <c r="J19" s="820"/>
      <c r="K19" s="820"/>
      <c r="L19" s="820"/>
      <c r="M19" s="820"/>
      <c r="N19" s="820"/>
      <c r="O19" s="820"/>
      <c r="P19" s="820"/>
      <c r="Q19" s="820"/>
      <c r="R19" s="820"/>
      <c r="S19" s="820"/>
      <c r="T19" s="820"/>
      <c r="U19" s="820"/>
      <c r="V19" s="820"/>
      <c r="W19" s="820"/>
      <c r="X19" s="820"/>
      <c r="Y19" s="820"/>
      <c r="Z19" s="820"/>
      <c r="AA19" s="48"/>
      <c r="AB19" s="48"/>
      <c r="AC19" s="48"/>
    </row>
    <row r="20" spans="1:68" ht="16.5" hidden="1" customHeight="1" x14ac:dyDescent="0.25">
      <c r="A20" s="812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hidden="1" customHeight="1" x14ac:dyDescent="0.25">
      <c r="A21" s="804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7">
        <v>4680115885004</v>
      </c>
      <c r="E22" s="788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4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7">
        <v>4607091383881</v>
      </c>
      <c r="E26" s="788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7">
        <v>4680115885912</v>
      </c>
      <c r="E27" s="788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88" t="s">
        <v>80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7">
        <v>4607091388237</v>
      </c>
      <c r="E28" s="788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7">
        <v>4607091383935</v>
      </c>
      <c r="E29" s="788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7">
        <v>4680115881990</v>
      </c>
      <c r="E30" s="788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7">
        <v>4680115881853</v>
      </c>
      <c r="E31" s="788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81" t="s">
        <v>92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7">
        <v>4607091383911</v>
      </c>
      <c r="E32" s="788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7">
        <v>4680115885905</v>
      </c>
      <c r="E33" s="788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34" t="s">
        <v>99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7">
        <v>4607091388244</v>
      </c>
      <c r="E34" s="788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4" t="s">
        <v>103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7">
        <v>4607091388503</v>
      </c>
      <c r="E38" s="788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4"/>
      <c r="R38" s="784"/>
      <c r="S38" s="784"/>
      <c r="T38" s="785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4" t="s">
        <v>109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7">
        <v>4607091389111</v>
      </c>
      <c r="E42" s="788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4"/>
      <c r="R42" s="784"/>
      <c r="S42" s="784"/>
      <c r="T42" s="785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19" t="s">
        <v>112</v>
      </c>
      <c r="B45" s="820"/>
      <c r="C45" s="820"/>
      <c r="D45" s="820"/>
      <c r="E45" s="820"/>
      <c r="F45" s="820"/>
      <c r="G45" s="820"/>
      <c r="H45" s="820"/>
      <c r="I45" s="820"/>
      <c r="J45" s="820"/>
      <c r="K45" s="820"/>
      <c r="L45" s="820"/>
      <c r="M45" s="820"/>
      <c r="N45" s="820"/>
      <c r="O45" s="820"/>
      <c r="P45" s="820"/>
      <c r="Q45" s="820"/>
      <c r="R45" s="820"/>
      <c r="S45" s="820"/>
      <c r="T45" s="820"/>
      <c r="U45" s="820"/>
      <c r="V45" s="820"/>
      <c r="W45" s="820"/>
      <c r="X45" s="820"/>
      <c r="Y45" s="820"/>
      <c r="Z45" s="820"/>
      <c r="AA45" s="48"/>
      <c r="AB45" s="48"/>
      <c r="AC45" s="48"/>
    </row>
    <row r="46" spans="1:68" ht="16.5" hidden="1" customHeight="1" x14ac:dyDescent="0.25">
      <c r="A46" s="812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2"/>
      <c r="AB46" s="772"/>
      <c r="AC46" s="772"/>
    </row>
    <row r="47" spans="1:68" ht="14.25" hidden="1" customHeight="1" x14ac:dyDescent="0.25">
      <c r="A47" s="804" t="s">
        <v>114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7">
        <v>4607091385670</v>
      </c>
      <c r="E48" s="788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4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7">
        <v>4607091385670</v>
      </c>
      <c r="E49" s="788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4"/>
      <c r="R49" s="784"/>
      <c r="S49" s="784"/>
      <c r="T49" s="785"/>
      <c r="U49" s="34"/>
      <c r="V49" s="34"/>
      <c r="W49" s="35" t="s">
        <v>69</v>
      </c>
      <c r="X49" s="777">
        <v>117</v>
      </c>
      <c r="Y49" s="778">
        <f t="shared" si="6"/>
        <v>118.80000000000001</v>
      </c>
      <c r="Z49" s="36">
        <f>IFERROR(IF(Y49=0,"",ROUNDUP(Y49/H49,0)*0.02175),"")</f>
        <v>0.23924999999999999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122.19999999999999</v>
      </c>
      <c r="BN49" s="64">
        <f t="shared" si="8"/>
        <v>124.08</v>
      </c>
      <c r="BO49" s="64">
        <f t="shared" si="9"/>
        <v>0.19345238095238093</v>
      </c>
      <c r="BP49" s="64">
        <f t="shared" si="10"/>
        <v>0.19642857142857142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7">
        <v>4680115883956</v>
      </c>
      <c r="E50" s="788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11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7">
        <v>4680115882539</v>
      </c>
      <c r="E51" s="788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7">
        <v>4607091385687</v>
      </c>
      <c r="E52" s="788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7">
        <v>4680115883949</v>
      </c>
      <c r="E53" s="788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108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9">
        <f>IFERROR(X48/H48,"0")+IFERROR(X49/H49,"0")+IFERROR(X50/H50,"0")+IFERROR(X51/H51,"0")+IFERROR(X52/H52,"0")+IFERROR(X53/H53,"0")</f>
        <v>10.833333333333332</v>
      </c>
      <c r="Y54" s="779">
        <f>IFERROR(Y48/H48,"0")+IFERROR(Y49/H49,"0")+IFERROR(Y50/H50,"0")+IFERROR(Y51/H51,"0")+IFERROR(Y52/H52,"0")+IFERROR(Y53/H53,"0")</f>
        <v>11</v>
      </c>
      <c r="Z54" s="779">
        <f>IFERROR(IF(Z48="",0,Z48),"0")+IFERROR(IF(Z49="",0,Z49),"0")+IFERROR(IF(Z50="",0,Z50),"0")+IFERROR(IF(Z51="",0,Z51),"0")+IFERROR(IF(Z52="",0,Z52),"0")+IFERROR(IF(Z53="",0,Z53),"0")</f>
        <v>0.23924999999999999</v>
      </c>
      <c r="AA54" s="780"/>
      <c r="AB54" s="780"/>
      <c r="AC54" s="780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9">
        <f>IFERROR(SUM(X48:X53),"0")</f>
        <v>117</v>
      </c>
      <c r="Y55" s="779">
        <f>IFERROR(SUM(Y48:Y53),"0")</f>
        <v>118.80000000000001</v>
      </c>
      <c r="Z55" s="37"/>
      <c r="AA55" s="780"/>
      <c r="AB55" s="780"/>
      <c r="AC55" s="780"/>
    </row>
    <row r="56" spans="1:68" ht="14.25" hidden="1" customHeight="1" x14ac:dyDescent="0.25">
      <c r="A56" s="804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7">
        <v>4680115885233</v>
      </c>
      <c r="E57" s="788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88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7">
        <v>4680115884915</v>
      </c>
      <c r="E58" s="788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4"/>
      <c r="R58" s="784"/>
      <c r="S58" s="784"/>
      <c r="T58" s="785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12" t="s">
        <v>140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2"/>
      <c r="AB61" s="772"/>
      <c r="AC61" s="772"/>
    </row>
    <row r="62" spans="1:68" ht="14.25" hidden="1" customHeight="1" x14ac:dyDescent="0.25">
      <c r="A62" s="804" t="s">
        <v>114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7">
        <v>4680115885882</v>
      </c>
      <c r="E63" s="788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1108" t="s">
        <v>143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7">
        <v>4680115881426</v>
      </c>
      <c r="E64" s="788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89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7">
        <v>4680115881426</v>
      </c>
      <c r="E65" s="788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8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7">
        <v>4680115885899</v>
      </c>
      <c r="E66" s="788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1088" t="s">
        <v>156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7">
        <v>4607091382952</v>
      </c>
      <c r="E67" s="788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87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7">
        <v>4680115880283</v>
      </c>
      <c r="E68" s="788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11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7">
        <v>4680115882720</v>
      </c>
      <c r="E69" s="788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7">
        <v>4680115881525</v>
      </c>
      <c r="E70" s="788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85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7">
        <v>4680115881419</v>
      </c>
      <c r="E71" s="788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8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04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7">
        <v>4680115881440</v>
      </c>
      <c r="E75" s="788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71</v>
      </c>
      <c r="Y75" s="778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74.155555555555551</v>
      </c>
      <c r="BN75" s="64">
        <f>IFERROR(Y75*I75/H75,"0")</f>
        <v>78.959999999999994</v>
      </c>
      <c r="BO75" s="64">
        <f>IFERROR(1/J75*(X75/H75),"0")</f>
        <v>0.11739417989417988</v>
      </c>
      <c r="BP75" s="64">
        <f>IFERROR(1/J75*(Y75/H75),"0")</f>
        <v>0.125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7">
        <v>4680115882751</v>
      </c>
      <c r="E76" s="788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10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7">
        <v>4680115885950</v>
      </c>
      <c r="E77" s="788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18" t="s">
        <v>181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7">
        <v>4680115881433</v>
      </c>
      <c r="E78" s="788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10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9">
        <f>IFERROR(X75/H75,"0")+IFERROR(X76/H76,"0")+IFERROR(X77/H77,"0")+IFERROR(X78/H78,"0")</f>
        <v>6.5740740740740735</v>
      </c>
      <c r="Y79" s="779">
        <f>IFERROR(Y75/H75,"0")+IFERROR(Y76/H76,"0")+IFERROR(Y77/H77,"0")+IFERROR(Y78/H78,"0")</f>
        <v>7</v>
      </c>
      <c r="Z79" s="779">
        <f>IFERROR(IF(Z75="",0,Z75),"0")+IFERROR(IF(Z76="",0,Z76),"0")+IFERROR(IF(Z77="",0,Z77),"0")+IFERROR(IF(Z78="",0,Z78),"0")</f>
        <v>0.15225</v>
      </c>
      <c r="AA79" s="780"/>
      <c r="AB79" s="780"/>
      <c r="AC79" s="780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9">
        <f>IFERROR(SUM(X75:X78),"0")</f>
        <v>71</v>
      </c>
      <c r="Y80" s="779">
        <f>IFERROR(SUM(Y75:Y78),"0")</f>
        <v>75.600000000000009</v>
      </c>
      <c r="Z80" s="37"/>
      <c r="AA80" s="780"/>
      <c r="AB80" s="780"/>
      <c r="AC80" s="780"/>
    </row>
    <row r="81" spans="1:68" ht="14.25" hidden="1" customHeight="1" x14ac:dyDescent="0.25">
      <c r="A81" s="804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7">
        <v>4680115885066</v>
      </c>
      <c r="E82" s="788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7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7">
        <v>4680115885042</v>
      </c>
      <c r="E83" s="788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8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7">
        <v>4680115885080</v>
      </c>
      <c r="E84" s="788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6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7">
        <v>4680115885073</v>
      </c>
      <c r="E85" s="788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7">
        <v>4680115885059</v>
      </c>
      <c r="E86" s="788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7">
        <v>4680115885097</v>
      </c>
      <c r="E87" s="788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4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7">
        <v>4680115881891</v>
      </c>
      <c r="E91" s="788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69" t="s">
        <v>201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7">
        <v>4680115885769</v>
      </c>
      <c r="E92" s="788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1169" t="s">
        <v>205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7">
        <v>4680115884410</v>
      </c>
      <c r="E93" s="788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36" t="s">
        <v>209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7">
        <v>4680115885929</v>
      </c>
      <c r="E94" s="788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1174" t="s">
        <v>213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7">
        <v>4680115884403</v>
      </c>
      <c r="E95" s="788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2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7">
        <v>4680115884311</v>
      </c>
      <c r="E96" s="788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9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4" t="s">
        <v>218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7">
        <v>4680115881532</v>
      </c>
      <c r="E100" s="788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7">
        <v>4680115881532</v>
      </c>
      <c r="E101" s="788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3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7">
        <v>4680115881464</v>
      </c>
      <c r="E102" s="788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898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4"/>
      <c r="R102" s="784"/>
      <c r="S102" s="784"/>
      <c r="T102" s="785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12" t="s">
        <v>226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2"/>
      <c r="AB105" s="772"/>
      <c r="AC105" s="772"/>
    </row>
    <row r="106" spans="1:68" ht="14.25" hidden="1" customHeight="1" x14ac:dyDescent="0.25">
      <c r="A106" s="804" t="s">
        <v>114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7">
        <v>4680115881327</v>
      </c>
      <c r="E107" s="788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51</v>
      </c>
      <c r="Y107" s="778">
        <f>IFERROR(IF(X107="",0,CEILING((X107/$H107),1)*$H107),"")</f>
        <v>54</v>
      </c>
      <c r="Z107" s="36">
        <f>IFERROR(IF(Y107=0,"",ROUNDUP(Y107/H107,0)*0.02175),"")</f>
        <v>0.10874999999999999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53.266666666666659</v>
      </c>
      <c r="BN107" s="64">
        <f>IFERROR(Y107*I107/H107,"0")</f>
        <v>56.4</v>
      </c>
      <c r="BO107" s="64">
        <f>IFERROR(1/J107*(X107/H107),"0")</f>
        <v>8.4325396825396817E-2</v>
      </c>
      <c r="BP107" s="64">
        <f>IFERROR(1/J107*(Y107/H107),"0")</f>
        <v>8.9285714285714274E-2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7">
        <v>4680115881518</v>
      </c>
      <c r="E108" s="788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9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7">
        <v>4680115881303</v>
      </c>
      <c r="E109" s="788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7">
        <v>4680115881303</v>
      </c>
      <c r="E110" s="788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8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9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72</v>
      </c>
      <c r="X111" s="779">
        <f>IFERROR(X107/H107,"0")+IFERROR(X108/H108,"0")+IFERROR(X109/H109,"0")+IFERROR(X110/H110,"0")</f>
        <v>4.7222222222222223</v>
      </c>
      <c r="Y111" s="779">
        <f>IFERROR(Y107/H107,"0")+IFERROR(Y108/H108,"0")+IFERROR(Y109/H109,"0")+IFERROR(Y110/H110,"0")</f>
        <v>5</v>
      </c>
      <c r="Z111" s="779">
        <f>IFERROR(IF(Z107="",0,Z107),"0")+IFERROR(IF(Z108="",0,Z108),"0")+IFERROR(IF(Z109="",0,Z109),"0")+IFERROR(IF(Z110="",0,Z110),"0")</f>
        <v>0.10874999999999999</v>
      </c>
      <c r="AA111" s="780"/>
      <c r="AB111" s="780"/>
      <c r="AC111" s="780"/>
    </row>
    <row r="112" spans="1:68" x14ac:dyDescent="0.2">
      <c r="A112" s="790"/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1"/>
      <c r="P112" s="794" t="s">
        <v>71</v>
      </c>
      <c r="Q112" s="795"/>
      <c r="R112" s="795"/>
      <c r="S112" s="795"/>
      <c r="T112" s="795"/>
      <c r="U112" s="795"/>
      <c r="V112" s="796"/>
      <c r="W112" s="37" t="s">
        <v>69</v>
      </c>
      <c r="X112" s="779">
        <f>IFERROR(SUM(X107:X110),"0")</f>
        <v>51</v>
      </c>
      <c r="Y112" s="779">
        <f>IFERROR(SUM(Y107:Y110),"0")</f>
        <v>54</v>
      </c>
      <c r="Z112" s="37"/>
      <c r="AA112" s="780"/>
      <c r="AB112" s="780"/>
      <c r="AC112" s="780"/>
    </row>
    <row r="113" spans="1:68" ht="14.25" hidden="1" customHeight="1" x14ac:dyDescent="0.25">
      <c r="A113" s="804" t="s">
        <v>73</v>
      </c>
      <c r="B113" s="790"/>
      <c r="C113" s="790"/>
      <c r="D113" s="790"/>
      <c r="E113" s="790"/>
      <c r="F113" s="790"/>
      <c r="G113" s="790"/>
      <c r="H113" s="790"/>
      <c r="I113" s="790"/>
      <c r="J113" s="790"/>
      <c r="K113" s="790"/>
      <c r="L113" s="790"/>
      <c r="M113" s="790"/>
      <c r="N113" s="790"/>
      <c r="O113" s="790"/>
      <c r="P113" s="790"/>
      <c r="Q113" s="790"/>
      <c r="R113" s="790"/>
      <c r="S113" s="790"/>
      <c r="T113" s="790"/>
      <c r="U113" s="790"/>
      <c r="V113" s="790"/>
      <c r="W113" s="790"/>
      <c r="X113" s="790"/>
      <c r="Y113" s="790"/>
      <c r="Z113" s="790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7">
        <v>4607091386967</v>
      </c>
      <c r="E114" s="788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9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99</v>
      </c>
      <c r="Y114" s="778">
        <f t="shared" ref="Y114:Y119" si="26"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105.64714285714285</v>
      </c>
      <c r="BN114" s="64">
        <f t="shared" ref="BN114:BN119" si="28">IFERROR(Y114*I114/H114,"0")</f>
        <v>107.56800000000001</v>
      </c>
      <c r="BO114" s="64">
        <f t="shared" ref="BO114:BO119" si="29">IFERROR(1/J114*(X114/H114),"0")</f>
        <v>0.21045918367346936</v>
      </c>
      <c r="BP114" s="64">
        <f t="shared" ref="BP114:BP119" si="30">IFERROR(1/J114*(Y114/H114),"0")</f>
        <v>0.21428571428571427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7">
        <v>4607091386967</v>
      </c>
      <c r="E115" s="788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4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7">
        <v>4607091385731</v>
      </c>
      <c r="E116" s="788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115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54</v>
      </c>
      <c r="Y116" s="778">
        <f t="shared" si="26"/>
        <v>54</v>
      </c>
      <c r="Z116" s="36">
        <f>IFERROR(IF(Y116=0,"",ROUNDUP(Y116/H116,0)*0.00753),"")</f>
        <v>0.15060000000000001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59.44</v>
      </c>
      <c r="BN116" s="64">
        <f t="shared" si="28"/>
        <v>59.44</v>
      </c>
      <c r="BO116" s="64">
        <f t="shared" si="29"/>
        <v>0.12820512820512819</v>
      </c>
      <c r="BP116" s="64">
        <f t="shared" si="30"/>
        <v>0.12820512820512819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7">
        <v>4680115880894</v>
      </c>
      <c r="E117" s="788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10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7">
        <v>4680115880214</v>
      </c>
      <c r="E118" s="788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1100" t="s">
        <v>250</v>
      </c>
      <c r="Q118" s="784"/>
      <c r="R118" s="784"/>
      <c r="S118" s="784"/>
      <c r="T118" s="785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7">
        <v>4680115880214</v>
      </c>
      <c r="E119" s="788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10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26</v>
      </c>
      <c r="Y119" s="778">
        <f t="shared" si="26"/>
        <v>27</v>
      </c>
      <c r="Z119" s="36">
        <f>IFERROR(IF(Y119=0,"",ROUNDUP(Y119/H119,0)*0.00902),"")</f>
        <v>9.0200000000000002E-2</v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28.773333333333333</v>
      </c>
      <c r="BN119" s="64">
        <f t="shared" si="28"/>
        <v>29.88</v>
      </c>
      <c r="BO119" s="64">
        <f t="shared" si="29"/>
        <v>7.2951739618406286E-2</v>
      </c>
      <c r="BP119" s="64">
        <f t="shared" si="30"/>
        <v>7.575757575757576E-2</v>
      </c>
    </row>
    <row r="120" spans="1:68" x14ac:dyDescent="0.2">
      <c r="A120" s="789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72</v>
      </c>
      <c r="X120" s="779">
        <f>IFERROR(X114/H114,"0")+IFERROR(X115/H115,"0")+IFERROR(X116/H116,"0")+IFERROR(X117/H117,"0")+IFERROR(X118/H118,"0")+IFERROR(X119/H119,"0")</f>
        <v>41.415343915343911</v>
      </c>
      <c r="Y120" s="779">
        <f>IFERROR(Y114/H114,"0")+IFERROR(Y115/H115,"0")+IFERROR(Y116/H116,"0")+IFERROR(Y117/H117,"0")+IFERROR(Y118/H118,"0")+IFERROR(Y119/H119,"0")</f>
        <v>42</v>
      </c>
      <c r="Z120" s="779">
        <f>IFERROR(IF(Z114="",0,Z114),"0")+IFERROR(IF(Z115="",0,Z115),"0")+IFERROR(IF(Z116="",0,Z116),"0")+IFERROR(IF(Z117="",0,Z117),"0")+IFERROR(IF(Z118="",0,Z118),"0")+IFERROR(IF(Z119="",0,Z119),"0")</f>
        <v>0.50180000000000002</v>
      </c>
      <c r="AA120" s="780"/>
      <c r="AB120" s="780"/>
      <c r="AC120" s="780"/>
    </row>
    <row r="121" spans="1:68" x14ac:dyDescent="0.2">
      <c r="A121" s="790"/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1"/>
      <c r="P121" s="794" t="s">
        <v>71</v>
      </c>
      <c r="Q121" s="795"/>
      <c r="R121" s="795"/>
      <c r="S121" s="795"/>
      <c r="T121" s="795"/>
      <c r="U121" s="795"/>
      <c r="V121" s="796"/>
      <c r="W121" s="37" t="s">
        <v>69</v>
      </c>
      <c r="X121" s="779">
        <f>IFERROR(SUM(X114:X119),"0")</f>
        <v>179</v>
      </c>
      <c r="Y121" s="779">
        <f>IFERROR(SUM(Y114:Y119),"0")</f>
        <v>181.8</v>
      </c>
      <c r="Z121" s="37"/>
      <c r="AA121" s="780"/>
      <c r="AB121" s="780"/>
      <c r="AC121" s="780"/>
    </row>
    <row r="122" spans="1:68" ht="16.5" hidden="1" customHeight="1" x14ac:dyDescent="0.25">
      <c r="A122" s="812" t="s">
        <v>255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2"/>
      <c r="AB122" s="772"/>
      <c r="AC122" s="772"/>
    </row>
    <row r="123" spans="1:68" ht="14.25" hidden="1" customHeight="1" x14ac:dyDescent="0.25">
      <c r="A123" s="804" t="s">
        <v>114</v>
      </c>
      <c r="B123" s="790"/>
      <c r="C123" s="790"/>
      <c r="D123" s="790"/>
      <c r="E123" s="790"/>
      <c r="F123" s="790"/>
      <c r="G123" s="790"/>
      <c r="H123" s="790"/>
      <c r="I123" s="790"/>
      <c r="J123" s="790"/>
      <c r="K123" s="790"/>
      <c r="L123" s="790"/>
      <c r="M123" s="790"/>
      <c r="N123" s="790"/>
      <c r="O123" s="790"/>
      <c r="P123" s="790"/>
      <c r="Q123" s="790"/>
      <c r="R123" s="790"/>
      <c r="S123" s="790"/>
      <c r="T123" s="790"/>
      <c r="U123" s="790"/>
      <c r="V123" s="790"/>
      <c r="W123" s="790"/>
      <c r="X123" s="790"/>
      <c r="Y123" s="790"/>
      <c r="Z123" s="790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7">
        <v>4680115882133</v>
      </c>
      <c r="E124" s="788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79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52</v>
      </c>
      <c r="Y124" s="778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54.228571428571435</v>
      </c>
      <c r="BN124" s="64">
        <f>IFERROR(Y124*I124/H124,"0")</f>
        <v>58.4</v>
      </c>
      <c r="BO124" s="64">
        <f>IFERROR(1/J124*(X124/H124),"0")</f>
        <v>8.2908163265306131E-2</v>
      </c>
      <c r="BP124" s="64">
        <f>IFERROR(1/J124*(Y124/H124),"0")</f>
        <v>8.9285714285714274E-2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7">
        <v>4680115882133</v>
      </c>
      <c r="E125" s="788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9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7">
        <v>4680115880269</v>
      </c>
      <c r="E126" s="788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8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7">
        <v>4680115880429</v>
      </c>
      <c r="E127" s="788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7">
        <v>4680115881457</v>
      </c>
      <c r="E128" s="788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8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9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72</v>
      </c>
      <c r="X129" s="779">
        <f>IFERROR(X124/H124,"0")+IFERROR(X125/H125,"0")+IFERROR(X126/H126,"0")+IFERROR(X127/H127,"0")+IFERROR(X128/H128,"0")</f>
        <v>4.6428571428571432</v>
      </c>
      <c r="Y129" s="779">
        <f>IFERROR(Y124/H124,"0")+IFERROR(Y125/H125,"0")+IFERROR(Y126/H126,"0")+IFERROR(Y127/H127,"0")+IFERROR(Y128/H128,"0")</f>
        <v>5</v>
      </c>
      <c r="Z129" s="779">
        <f>IFERROR(IF(Z124="",0,Z124),"0")+IFERROR(IF(Z125="",0,Z125),"0")+IFERROR(IF(Z126="",0,Z126),"0")+IFERROR(IF(Z127="",0,Z127),"0")+IFERROR(IF(Z128="",0,Z128),"0")</f>
        <v>0.10874999999999999</v>
      </c>
      <c r="AA129" s="780"/>
      <c r="AB129" s="780"/>
      <c r="AC129" s="780"/>
    </row>
    <row r="130" spans="1:68" x14ac:dyDescent="0.2">
      <c r="A130" s="790"/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1"/>
      <c r="P130" s="794" t="s">
        <v>71</v>
      </c>
      <c r="Q130" s="795"/>
      <c r="R130" s="795"/>
      <c r="S130" s="795"/>
      <c r="T130" s="795"/>
      <c r="U130" s="795"/>
      <c r="V130" s="796"/>
      <c r="W130" s="37" t="s">
        <v>69</v>
      </c>
      <c r="X130" s="779">
        <f>IFERROR(SUM(X124:X128),"0")</f>
        <v>52</v>
      </c>
      <c r="Y130" s="779">
        <f>IFERROR(SUM(Y124:Y128),"0")</f>
        <v>56</v>
      </c>
      <c r="Z130" s="37"/>
      <c r="AA130" s="780"/>
      <c r="AB130" s="780"/>
      <c r="AC130" s="780"/>
    </row>
    <row r="131" spans="1:68" ht="14.25" hidden="1" customHeight="1" x14ac:dyDescent="0.25">
      <c r="A131" s="804" t="s">
        <v>172</v>
      </c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0"/>
      <c r="P131" s="790"/>
      <c r="Q131" s="790"/>
      <c r="R131" s="790"/>
      <c r="S131" s="790"/>
      <c r="T131" s="790"/>
      <c r="U131" s="790"/>
      <c r="V131" s="790"/>
      <c r="W131" s="790"/>
      <c r="X131" s="790"/>
      <c r="Y131" s="790"/>
      <c r="Z131" s="790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7">
        <v>4680115881488</v>
      </c>
      <c r="E132" s="788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1067" t="s">
        <v>269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7">
        <v>4680115881488</v>
      </c>
      <c r="E133" s="788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88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63</v>
      </c>
      <c r="Y133" s="778">
        <f>IFERROR(IF(X133="",0,CEILING((X133/$H133),1)*$H133),"")</f>
        <v>64.800000000000011</v>
      </c>
      <c r="Z133" s="36">
        <f>IFERROR(IF(Y133=0,"",ROUNDUP(Y133/H133,0)*0.02175),"")</f>
        <v>0.1305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65.8</v>
      </c>
      <c r="BN133" s="64">
        <f>IFERROR(Y133*I133/H133,"0")</f>
        <v>67.680000000000007</v>
      </c>
      <c r="BO133" s="64">
        <f>IFERROR(1/J133*(X133/H133),"0")</f>
        <v>0.10416666666666666</v>
      </c>
      <c r="BP133" s="64">
        <f>IFERROR(1/J133*(Y133/H133),"0")</f>
        <v>0.10714285714285715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7">
        <v>4680115882775</v>
      </c>
      <c r="E134" s="788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86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7">
        <v>4680115882775</v>
      </c>
      <c r="E135" s="788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891" t="s">
        <v>276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7">
        <v>4680115880658</v>
      </c>
      <c r="E136" s="788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849" t="s">
        <v>279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89"/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1"/>
      <c r="P137" s="794" t="s">
        <v>71</v>
      </c>
      <c r="Q137" s="795"/>
      <c r="R137" s="795"/>
      <c r="S137" s="795"/>
      <c r="T137" s="795"/>
      <c r="U137" s="795"/>
      <c r="V137" s="796"/>
      <c r="W137" s="37" t="s">
        <v>72</v>
      </c>
      <c r="X137" s="779">
        <f>IFERROR(X132/H132,"0")+IFERROR(X133/H133,"0")+IFERROR(X134/H134,"0")+IFERROR(X135/H135,"0")+IFERROR(X136/H136,"0")</f>
        <v>5.833333333333333</v>
      </c>
      <c r="Y137" s="779">
        <f>IFERROR(Y132/H132,"0")+IFERROR(Y133/H133,"0")+IFERROR(Y134/H134,"0")+IFERROR(Y135/H135,"0")+IFERROR(Y136/H136,"0")</f>
        <v>6.0000000000000009</v>
      </c>
      <c r="Z137" s="779">
        <f>IFERROR(IF(Z132="",0,Z132),"0")+IFERROR(IF(Z133="",0,Z133),"0")+IFERROR(IF(Z134="",0,Z134),"0")+IFERROR(IF(Z135="",0,Z135),"0")+IFERROR(IF(Z136="",0,Z136),"0")</f>
        <v>0.1305</v>
      </c>
      <c r="AA137" s="780"/>
      <c r="AB137" s="780"/>
      <c r="AC137" s="780"/>
    </row>
    <row r="138" spans="1:68" x14ac:dyDescent="0.2">
      <c r="A138" s="790"/>
      <c r="B138" s="790"/>
      <c r="C138" s="790"/>
      <c r="D138" s="790"/>
      <c r="E138" s="790"/>
      <c r="F138" s="790"/>
      <c r="G138" s="790"/>
      <c r="H138" s="790"/>
      <c r="I138" s="790"/>
      <c r="J138" s="790"/>
      <c r="K138" s="790"/>
      <c r="L138" s="790"/>
      <c r="M138" s="790"/>
      <c r="N138" s="790"/>
      <c r="O138" s="791"/>
      <c r="P138" s="794" t="s">
        <v>71</v>
      </c>
      <c r="Q138" s="795"/>
      <c r="R138" s="795"/>
      <c r="S138" s="795"/>
      <c r="T138" s="795"/>
      <c r="U138" s="795"/>
      <c r="V138" s="796"/>
      <c r="W138" s="37" t="s">
        <v>69</v>
      </c>
      <c r="X138" s="779">
        <f>IFERROR(SUM(X132:X136),"0")</f>
        <v>63</v>
      </c>
      <c r="Y138" s="779">
        <f>IFERROR(SUM(Y132:Y136),"0")</f>
        <v>64.800000000000011</v>
      </c>
      <c r="Z138" s="37"/>
      <c r="AA138" s="780"/>
      <c r="AB138" s="780"/>
      <c r="AC138" s="780"/>
    </row>
    <row r="139" spans="1:68" ht="14.25" hidden="1" customHeight="1" x14ac:dyDescent="0.25">
      <c r="A139" s="804" t="s">
        <v>73</v>
      </c>
      <c r="B139" s="790"/>
      <c r="C139" s="790"/>
      <c r="D139" s="790"/>
      <c r="E139" s="790"/>
      <c r="F139" s="790"/>
      <c r="G139" s="790"/>
      <c r="H139" s="790"/>
      <c r="I139" s="790"/>
      <c r="J139" s="790"/>
      <c r="K139" s="790"/>
      <c r="L139" s="790"/>
      <c r="M139" s="790"/>
      <c r="N139" s="790"/>
      <c r="O139" s="790"/>
      <c r="P139" s="790"/>
      <c r="Q139" s="790"/>
      <c r="R139" s="790"/>
      <c r="S139" s="790"/>
      <c r="T139" s="790"/>
      <c r="U139" s="790"/>
      <c r="V139" s="790"/>
      <c r="W139" s="790"/>
      <c r="X139" s="790"/>
      <c r="Y139" s="790"/>
      <c r="Z139" s="790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7">
        <v>4607091385168</v>
      </c>
      <c r="E140" s="788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7">
        <v>4607091385168</v>
      </c>
      <c r="E141" s="788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0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7">
        <v>4680115884540</v>
      </c>
      <c r="E142" s="788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1103" t="s">
        <v>287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7">
        <v>4607091383256</v>
      </c>
      <c r="E143" s="788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08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7">
        <v>4607091385748</v>
      </c>
      <c r="E144" s="788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121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56</v>
      </c>
      <c r="Y144" s="778">
        <f t="shared" si="31"/>
        <v>56.7</v>
      </c>
      <c r="Z144" s="36">
        <f>IFERROR(IF(Y144=0,"",ROUNDUP(Y144/H144,0)*0.00753),"")</f>
        <v>0.15812999999999999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61.64148148148147</v>
      </c>
      <c r="BN144" s="64">
        <f t="shared" si="33"/>
        <v>62.411999999999999</v>
      </c>
      <c r="BO144" s="64">
        <f t="shared" si="34"/>
        <v>0.1329534662867996</v>
      </c>
      <c r="BP144" s="64">
        <f t="shared" si="35"/>
        <v>0.13461538461538461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7">
        <v>4680115884533</v>
      </c>
      <c r="E145" s="788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7">
        <v>4680115882645</v>
      </c>
      <c r="E146" s="788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90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789"/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1"/>
      <c r="P147" s="794" t="s">
        <v>71</v>
      </c>
      <c r="Q147" s="795"/>
      <c r="R147" s="795"/>
      <c r="S147" s="795"/>
      <c r="T147" s="795"/>
      <c r="U147" s="795"/>
      <c r="V147" s="796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20.74074074074074</v>
      </c>
      <c r="Y147" s="779">
        <f>IFERROR(Y140/H140,"0")+IFERROR(Y141/H141,"0")+IFERROR(Y142/H142,"0")+IFERROR(Y143/H143,"0")+IFERROR(Y144/H144,"0")+IFERROR(Y145/H145,"0")+IFERROR(Y146/H146,"0")</f>
        <v>21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0.15812999999999999</v>
      </c>
      <c r="AA147" s="780"/>
      <c r="AB147" s="780"/>
      <c r="AC147" s="780"/>
    </row>
    <row r="148" spans="1:68" x14ac:dyDescent="0.2">
      <c r="A148" s="790"/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1"/>
      <c r="P148" s="794" t="s">
        <v>71</v>
      </c>
      <c r="Q148" s="795"/>
      <c r="R148" s="795"/>
      <c r="S148" s="795"/>
      <c r="T148" s="795"/>
      <c r="U148" s="795"/>
      <c r="V148" s="796"/>
      <c r="W148" s="37" t="s">
        <v>69</v>
      </c>
      <c r="X148" s="779">
        <f>IFERROR(SUM(X140:X146),"0")</f>
        <v>56</v>
      </c>
      <c r="Y148" s="779">
        <f>IFERROR(SUM(Y140:Y146),"0")</f>
        <v>56.7</v>
      </c>
      <c r="Z148" s="37"/>
      <c r="AA148" s="780"/>
      <c r="AB148" s="780"/>
      <c r="AC148" s="780"/>
    </row>
    <row r="149" spans="1:68" ht="14.25" hidden="1" customHeight="1" x14ac:dyDescent="0.25">
      <c r="A149" s="804" t="s">
        <v>218</v>
      </c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0"/>
      <c r="P149" s="790"/>
      <c r="Q149" s="790"/>
      <c r="R149" s="790"/>
      <c r="S149" s="790"/>
      <c r="T149" s="790"/>
      <c r="U149" s="790"/>
      <c r="V149" s="790"/>
      <c r="W149" s="790"/>
      <c r="X149" s="790"/>
      <c r="Y149" s="790"/>
      <c r="Z149" s="790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7">
        <v>4680115882652</v>
      </c>
      <c r="E150" s="788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4"/>
      <c r="R150" s="784"/>
      <c r="S150" s="784"/>
      <c r="T150" s="785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7">
        <v>4680115880238</v>
      </c>
      <c r="E151" s="788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80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89"/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1"/>
      <c r="P152" s="794" t="s">
        <v>71</v>
      </c>
      <c r="Q152" s="795"/>
      <c r="R152" s="795"/>
      <c r="S152" s="795"/>
      <c r="T152" s="795"/>
      <c r="U152" s="795"/>
      <c r="V152" s="796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0"/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1"/>
      <c r="P153" s="794" t="s">
        <v>71</v>
      </c>
      <c r="Q153" s="795"/>
      <c r="R153" s="795"/>
      <c r="S153" s="795"/>
      <c r="T153" s="795"/>
      <c r="U153" s="795"/>
      <c r="V153" s="796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812" t="s">
        <v>306</v>
      </c>
      <c r="B154" s="790"/>
      <c r="C154" s="790"/>
      <c r="D154" s="790"/>
      <c r="E154" s="790"/>
      <c r="F154" s="790"/>
      <c r="G154" s="790"/>
      <c r="H154" s="790"/>
      <c r="I154" s="790"/>
      <c r="J154" s="790"/>
      <c r="K154" s="790"/>
      <c r="L154" s="790"/>
      <c r="M154" s="790"/>
      <c r="N154" s="790"/>
      <c r="O154" s="790"/>
      <c r="P154" s="790"/>
      <c r="Q154" s="790"/>
      <c r="R154" s="790"/>
      <c r="S154" s="790"/>
      <c r="T154" s="790"/>
      <c r="U154" s="790"/>
      <c r="V154" s="790"/>
      <c r="W154" s="790"/>
      <c r="X154" s="790"/>
      <c r="Y154" s="790"/>
      <c r="Z154" s="790"/>
      <c r="AA154" s="772"/>
      <c r="AB154" s="772"/>
      <c r="AC154" s="772"/>
    </row>
    <row r="155" spans="1:68" ht="14.25" hidden="1" customHeight="1" x14ac:dyDescent="0.25">
      <c r="A155" s="804" t="s">
        <v>114</v>
      </c>
      <c r="B155" s="790"/>
      <c r="C155" s="790"/>
      <c r="D155" s="790"/>
      <c r="E155" s="790"/>
      <c r="F155" s="790"/>
      <c r="G155" s="790"/>
      <c r="H155" s="790"/>
      <c r="I155" s="790"/>
      <c r="J155" s="790"/>
      <c r="K155" s="790"/>
      <c r="L155" s="790"/>
      <c r="M155" s="790"/>
      <c r="N155" s="790"/>
      <c r="O155" s="790"/>
      <c r="P155" s="790"/>
      <c r="Q155" s="790"/>
      <c r="R155" s="790"/>
      <c r="S155" s="790"/>
      <c r="T155" s="790"/>
      <c r="U155" s="790"/>
      <c r="V155" s="790"/>
      <c r="W155" s="790"/>
      <c r="X155" s="790"/>
      <c r="Y155" s="790"/>
      <c r="Z155" s="790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7">
        <v>4680115882577</v>
      </c>
      <c r="E156" s="788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4"/>
      <c r="R156" s="784"/>
      <c r="S156" s="784"/>
      <c r="T156" s="785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7">
        <v>4680115882577</v>
      </c>
      <c r="E157" s="788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12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89"/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1"/>
      <c r="P158" s="794" t="s">
        <v>71</v>
      </c>
      <c r="Q158" s="795"/>
      <c r="R158" s="795"/>
      <c r="S158" s="795"/>
      <c r="T158" s="795"/>
      <c r="U158" s="795"/>
      <c r="V158" s="796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0"/>
      <c r="B159" s="790"/>
      <c r="C159" s="790"/>
      <c r="D159" s="790"/>
      <c r="E159" s="790"/>
      <c r="F159" s="790"/>
      <c r="G159" s="790"/>
      <c r="H159" s="790"/>
      <c r="I159" s="790"/>
      <c r="J159" s="790"/>
      <c r="K159" s="790"/>
      <c r="L159" s="790"/>
      <c r="M159" s="790"/>
      <c r="N159" s="790"/>
      <c r="O159" s="791"/>
      <c r="P159" s="794" t="s">
        <v>71</v>
      </c>
      <c r="Q159" s="795"/>
      <c r="R159" s="795"/>
      <c r="S159" s="795"/>
      <c r="T159" s="795"/>
      <c r="U159" s="795"/>
      <c r="V159" s="796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4" t="s">
        <v>64</v>
      </c>
      <c r="B160" s="790"/>
      <c r="C160" s="790"/>
      <c r="D160" s="790"/>
      <c r="E160" s="790"/>
      <c r="F160" s="790"/>
      <c r="G160" s="790"/>
      <c r="H160" s="790"/>
      <c r="I160" s="790"/>
      <c r="J160" s="790"/>
      <c r="K160" s="790"/>
      <c r="L160" s="790"/>
      <c r="M160" s="790"/>
      <c r="N160" s="790"/>
      <c r="O160" s="790"/>
      <c r="P160" s="790"/>
      <c r="Q160" s="790"/>
      <c r="R160" s="790"/>
      <c r="S160" s="790"/>
      <c r="T160" s="790"/>
      <c r="U160" s="790"/>
      <c r="V160" s="790"/>
      <c r="W160" s="790"/>
      <c r="X160" s="790"/>
      <c r="Y160" s="790"/>
      <c r="Z160" s="790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7">
        <v>4680115883444</v>
      </c>
      <c r="E161" s="788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9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4"/>
      <c r="R161" s="784"/>
      <c r="S161" s="784"/>
      <c r="T161" s="785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7">
        <v>4680115883444</v>
      </c>
      <c r="E162" s="788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9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89"/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1"/>
      <c r="P163" s="794" t="s">
        <v>71</v>
      </c>
      <c r="Q163" s="795"/>
      <c r="R163" s="795"/>
      <c r="S163" s="795"/>
      <c r="T163" s="795"/>
      <c r="U163" s="795"/>
      <c r="V163" s="796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0"/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1"/>
      <c r="P164" s="794" t="s">
        <v>71</v>
      </c>
      <c r="Q164" s="795"/>
      <c r="R164" s="795"/>
      <c r="S164" s="795"/>
      <c r="T164" s="795"/>
      <c r="U164" s="795"/>
      <c r="V164" s="796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4" t="s">
        <v>73</v>
      </c>
      <c r="B165" s="790"/>
      <c r="C165" s="790"/>
      <c r="D165" s="790"/>
      <c r="E165" s="790"/>
      <c r="F165" s="790"/>
      <c r="G165" s="790"/>
      <c r="H165" s="790"/>
      <c r="I165" s="790"/>
      <c r="J165" s="790"/>
      <c r="K165" s="790"/>
      <c r="L165" s="790"/>
      <c r="M165" s="790"/>
      <c r="N165" s="790"/>
      <c r="O165" s="790"/>
      <c r="P165" s="790"/>
      <c r="Q165" s="790"/>
      <c r="R165" s="790"/>
      <c r="S165" s="790"/>
      <c r="T165" s="790"/>
      <c r="U165" s="790"/>
      <c r="V165" s="790"/>
      <c r="W165" s="790"/>
      <c r="X165" s="790"/>
      <c r="Y165" s="790"/>
      <c r="Z165" s="790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7">
        <v>4680115882584</v>
      </c>
      <c r="E166" s="788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4"/>
      <c r="R166" s="784"/>
      <c r="S166" s="784"/>
      <c r="T166" s="785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7">
        <v>4680115882584</v>
      </c>
      <c r="E167" s="788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11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89"/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1"/>
      <c r="P168" s="794" t="s">
        <v>71</v>
      </c>
      <c r="Q168" s="795"/>
      <c r="R168" s="795"/>
      <c r="S168" s="795"/>
      <c r="T168" s="795"/>
      <c r="U168" s="795"/>
      <c r="V168" s="796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0"/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1"/>
      <c r="P169" s="794" t="s">
        <v>71</v>
      </c>
      <c r="Q169" s="795"/>
      <c r="R169" s="795"/>
      <c r="S169" s="795"/>
      <c r="T169" s="795"/>
      <c r="U169" s="795"/>
      <c r="V169" s="796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812" t="s">
        <v>112</v>
      </c>
      <c r="B170" s="790"/>
      <c r="C170" s="790"/>
      <c r="D170" s="790"/>
      <c r="E170" s="790"/>
      <c r="F170" s="790"/>
      <c r="G170" s="790"/>
      <c r="H170" s="790"/>
      <c r="I170" s="790"/>
      <c r="J170" s="790"/>
      <c r="K170" s="790"/>
      <c r="L170" s="790"/>
      <c r="M170" s="790"/>
      <c r="N170" s="790"/>
      <c r="O170" s="790"/>
      <c r="P170" s="790"/>
      <c r="Q170" s="790"/>
      <c r="R170" s="790"/>
      <c r="S170" s="790"/>
      <c r="T170" s="790"/>
      <c r="U170" s="790"/>
      <c r="V170" s="790"/>
      <c r="W170" s="790"/>
      <c r="X170" s="790"/>
      <c r="Y170" s="790"/>
      <c r="Z170" s="790"/>
      <c r="AA170" s="772"/>
      <c r="AB170" s="772"/>
      <c r="AC170" s="772"/>
    </row>
    <row r="171" spans="1:68" ht="14.25" hidden="1" customHeight="1" x14ac:dyDescent="0.25">
      <c r="A171" s="804" t="s">
        <v>114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7">
        <v>4607091384604</v>
      </c>
      <c r="E172" s="788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11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4"/>
      <c r="R172" s="784"/>
      <c r="S172" s="784"/>
      <c r="T172" s="785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789"/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1"/>
      <c r="P173" s="794" t="s">
        <v>71</v>
      </c>
      <c r="Q173" s="795"/>
      <c r="R173" s="795"/>
      <c r="S173" s="795"/>
      <c r="T173" s="795"/>
      <c r="U173" s="795"/>
      <c r="V173" s="796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0"/>
      <c r="B174" s="790"/>
      <c r="C174" s="790"/>
      <c r="D174" s="790"/>
      <c r="E174" s="790"/>
      <c r="F174" s="790"/>
      <c r="G174" s="790"/>
      <c r="H174" s="790"/>
      <c r="I174" s="790"/>
      <c r="J174" s="790"/>
      <c r="K174" s="790"/>
      <c r="L174" s="790"/>
      <c r="M174" s="790"/>
      <c r="N174" s="790"/>
      <c r="O174" s="791"/>
      <c r="P174" s="794" t="s">
        <v>71</v>
      </c>
      <c r="Q174" s="795"/>
      <c r="R174" s="795"/>
      <c r="S174" s="795"/>
      <c r="T174" s="795"/>
      <c r="U174" s="795"/>
      <c r="V174" s="796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4" t="s">
        <v>64</v>
      </c>
      <c r="B175" s="790"/>
      <c r="C175" s="790"/>
      <c r="D175" s="790"/>
      <c r="E175" s="790"/>
      <c r="F175" s="790"/>
      <c r="G175" s="790"/>
      <c r="H175" s="790"/>
      <c r="I175" s="790"/>
      <c r="J175" s="790"/>
      <c r="K175" s="790"/>
      <c r="L175" s="790"/>
      <c r="M175" s="790"/>
      <c r="N175" s="790"/>
      <c r="O175" s="790"/>
      <c r="P175" s="790"/>
      <c r="Q175" s="790"/>
      <c r="R175" s="790"/>
      <c r="S175" s="790"/>
      <c r="T175" s="790"/>
      <c r="U175" s="790"/>
      <c r="V175" s="790"/>
      <c r="W175" s="790"/>
      <c r="X175" s="790"/>
      <c r="Y175" s="790"/>
      <c r="Z175" s="790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7">
        <v>4607091387667</v>
      </c>
      <c r="E176" s="788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7">
        <v>4607091387636</v>
      </c>
      <c r="E177" s="788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7">
        <v>4607091382426</v>
      </c>
      <c r="E178" s="788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7">
        <v>4607091386547</v>
      </c>
      <c r="E179" s="788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7">
        <v>4607091382464</v>
      </c>
      <c r="E180" s="788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9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89"/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1"/>
      <c r="P181" s="794" t="s">
        <v>71</v>
      </c>
      <c r="Q181" s="795"/>
      <c r="R181" s="795"/>
      <c r="S181" s="795"/>
      <c r="T181" s="795"/>
      <c r="U181" s="795"/>
      <c r="V181" s="796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0"/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1"/>
      <c r="P182" s="794" t="s">
        <v>71</v>
      </c>
      <c r="Q182" s="795"/>
      <c r="R182" s="795"/>
      <c r="S182" s="795"/>
      <c r="T182" s="795"/>
      <c r="U182" s="795"/>
      <c r="V182" s="796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4" t="s">
        <v>73</v>
      </c>
      <c r="B183" s="790"/>
      <c r="C183" s="790"/>
      <c r="D183" s="790"/>
      <c r="E183" s="790"/>
      <c r="F183" s="790"/>
      <c r="G183" s="790"/>
      <c r="H183" s="790"/>
      <c r="I183" s="790"/>
      <c r="J183" s="790"/>
      <c r="K183" s="790"/>
      <c r="L183" s="790"/>
      <c r="M183" s="790"/>
      <c r="N183" s="790"/>
      <c r="O183" s="790"/>
      <c r="P183" s="790"/>
      <c r="Q183" s="790"/>
      <c r="R183" s="790"/>
      <c r="S183" s="790"/>
      <c r="T183" s="790"/>
      <c r="U183" s="790"/>
      <c r="V183" s="790"/>
      <c r="W183" s="790"/>
      <c r="X183" s="790"/>
      <c r="Y183" s="790"/>
      <c r="Z183" s="790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7">
        <v>4607091385304</v>
      </c>
      <c r="E184" s="788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116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4"/>
      <c r="R184" s="784"/>
      <c r="S184" s="784"/>
      <c r="T184" s="785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7">
        <v>4607091386264</v>
      </c>
      <c r="E185" s="788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10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7">
        <v>4607091385427</v>
      </c>
      <c r="E186" s="788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8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89"/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1"/>
      <c r="P187" s="794" t="s">
        <v>71</v>
      </c>
      <c r="Q187" s="795"/>
      <c r="R187" s="795"/>
      <c r="S187" s="795"/>
      <c r="T187" s="795"/>
      <c r="U187" s="795"/>
      <c r="V187" s="796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0"/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1"/>
      <c r="P188" s="794" t="s">
        <v>71</v>
      </c>
      <c r="Q188" s="795"/>
      <c r="R188" s="795"/>
      <c r="S188" s="795"/>
      <c r="T188" s="795"/>
      <c r="U188" s="795"/>
      <c r="V188" s="796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19" t="s">
        <v>342</v>
      </c>
      <c r="B189" s="820"/>
      <c r="C189" s="820"/>
      <c r="D189" s="820"/>
      <c r="E189" s="820"/>
      <c r="F189" s="820"/>
      <c r="G189" s="820"/>
      <c r="H189" s="820"/>
      <c r="I189" s="820"/>
      <c r="J189" s="820"/>
      <c r="K189" s="820"/>
      <c r="L189" s="820"/>
      <c r="M189" s="820"/>
      <c r="N189" s="820"/>
      <c r="O189" s="820"/>
      <c r="P189" s="820"/>
      <c r="Q189" s="820"/>
      <c r="R189" s="820"/>
      <c r="S189" s="820"/>
      <c r="T189" s="820"/>
      <c r="U189" s="820"/>
      <c r="V189" s="820"/>
      <c r="W189" s="820"/>
      <c r="X189" s="820"/>
      <c r="Y189" s="820"/>
      <c r="Z189" s="820"/>
      <c r="AA189" s="48"/>
      <c r="AB189" s="48"/>
      <c r="AC189" s="48"/>
    </row>
    <row r="190" spans="1:68" ht="16.5" hidden="1" customHeight="1" x14ac:dyDescent="0.25">
      <c r="A190" s="812" t="s">
        <v>343</v>
      </c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0"/>
      <c r="P190" s="790"/>
      <c r="Q190" s="790"/>
      <c r="R190" s="790"/>
      <c r="S190" s="790"/>
      <c r="T190" s="790"/>
      <c r="U190" s="790"/>
      <c r="V190" s="790"/>
      <c r="W190" s="790"/>
      <c r="X190" s="790"/>
      <c r="Y190" s="790"/>
      <c r="Z190" s="790"/>
      <c r="AA190" s="772"/>
      <c r="AB190" s="772"/>
      <c r="AC190" s="772"/>
    </row>
    <row r="191" spans="1:68" ht="14.25" hidden="1" customHeight="1" x14ac:dyDescent="0.25">
      <c r="A191" s="804" t="s">
        <v>172</v>
      </c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0"/>
      <c r="P191" s="790"/>
      <c r="Q191" s="790"/>
      <c r="R191" s="790"/>
      <c r="S191" s="790"/>
      <c r="T191" s="790"/>
      <c r="U191" s="790"/>
      <c r="V191" s="790"/>
      <c r="W191" s="790"/>
      <c r="X191" s="790"/>
      <c r="Y191" s="790"/>
      <c r="Z191" s="790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7">
        <v>4680115886223</v>
      </c>
      <c r="E192" s="788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1123" t="s">
        <v>346</v>
      </c>
      <c r="Q192" s="784"/>
      <c r="R192" s="784"/>
      <c r="S192" s="784"/>
      <c r="T192" s="785"/>
      <c r="U192" s="34"/>
      <c r="V192" s="34"/>
      <c r="W192" s="35" t="s">
        <v>69</v>
      </c>
      <c r="X192" s="777">
        <v>11</v>
      </c>
      <c r="Y192" s="778">
        <f>IFERROR(IF(X192="",0,CEILING((X192/$H192),1)*$H192),"")</f>
        <v>11.879999999999999</v>
      </c>
      <c r="Z192" s="36">
        <f>IFERROR(IF(Y192=0,"",ROUNDUP(Y192/H192,0)*0.00502),"")</f>
        <v>3.0120000000000001E-2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11.555555555555557</v>
      </c>
      <c r="BN192" s="64">
        <f>IFERROR(Y192*I192/H192,"0")</f>
        <v>12.48</v>
      </c>
      <c r="BO192" s="64">
        <f>IFERROR(1/J192*(X192/H192),"0")</f>
        <v>2.3741690408357077E-2</v>
      </c>
      <c r="BP192" s="64">
        <f>IFERROR(1/J192*(Y192/H192),"0")</f>
        <v>2.564102564102564E-2</v>
      </c>
    </row>
    <row r="193" spans="1:68" x14ac:dyDescent="0.2">
      <c r="A193" s="789"/>
      <c r="B193" s="790"/>
      <c r="C193" s="790"/>
      <c r="D193" s="790"/>
      <c r="E193" s="790"/>
      <c r="F193" s="790"/>
      <c r="G193" s="790"/>
      <c r="H193" s="790"/>
      <c r="I193" s="790"/>
      <c r="J193" s="790"/>
      <c r="K193" s="790"/>
      <c r="L193" s="790"/>
      <c r="M193" s="790"/>
      <c r="N193" s="790"/>
      <c r="O193" s="791"/>
      <c r="P193" s="794" t="s">
        <v>71</v>
      </c>
      <c r="Q193" s="795"/>
      <c r="R193" s="795"/>
      <c r="S193" s="795"/>
      <c r="T193" s="795"/>
      <c r="U193" s="795"/>
      <c r="V193" s="796"/>
      <c r="W193" s="37" t="s">
        <v>72</v>
      </c>
      <c r="X193" s="779">
        <f>IFERROR(X192/H192,"0")</f>
        <v>5.5555555555555554</v>
      </c>
      <c r="Y193" s="779">
        <f>IFERROR(Y192/H192,"0")</f>
        <v>5.9999999999999991</v>
      </c>
      <c r="Z193" s="779">
        <f>IFERROR(IF(Z192="",0,Z192),"0")</f>
        <v>3.0120000000000001E-2</v>
      </c>
      <c r="AA193" s="780"/>
      <c r="AB193" s="780"/>
      <c r="AC193" s="780"/>
    </row>
    <row r="194" spans="1:68" x14ac:dyDescent="0.2">
      <c r="A194" s="790"/>
      <c r="B194" s="790"/>
      <c r="C194" s="790"/>
      <c r="D194" s="790"/>
      <c r="E194" s="790"/>
      <c r="F194" s="790"/>
      <c r="G194" s="790"/>
      <c r="H194" s="790"/>
      <c r="I194" s="790"/>
      <c r="J194" s="790"/>
      <c r="K194" s="790"/>
      <c r="L194" s="790"/>
      <c r="M194" s="790"/>
      <c r="N194" s="790"/>
      <c r="O194" s="791"/>
      <c r="P194" s="794" t="s">
        <v>71</v>
      </c>
      <c r="Q194" s="795"/>
      <c r="R194" s="795"/>
      <c r="S194" s="795"/>
      <c r="T194" s="795"/>
      <c r="U194" s="795"/>
      <c r="V194" s="796"/>
      <c r="W194" s="37" t="s">
        <v>69</v>
      </c>
      <c r="X194" s="779">
        <f>IFERROR(SUM(X192:X192),"0")</f>
        <v>11</v>
      </c>
      <c r="Y194" s="779">
        <f>IFERROR(SUM(Y192:Y192),"0")</f>
        <v>11.879999999999999</v>
      </c>
      <c r="Z194" s="37"/>
      <c r="AA194" s="780"/>
      <c r="AB194" s="780"/>
      <c r="AC194" s="780"/>
    </row>
    <row r="195" spans="1:68" ht="14.25" hidden="1" customHeight="1" x14ac:dyDescent="0.25">
      <c r="A195" s="804" t="s">
        <v>64</v>
      </c>
      <c r="B195" s="790"/>
      <c r="C195" s="790"/>
      <c r="D195" s="790"/>
      <c r="E195" s="790"/>
      <c r="F195" s="790"/>
      <c r="G195" s="790"/>
      <c r="H195" s="790"/>
      <c r="I195" s="790"/>
      <c r="J195" s="790"/>
      <c r="K195" s="790"/>
      <c r="L195" s="790"/>
      <c r="M195" s="790"/>
      <c r="N195" s="790"/>
      <c r="O195" s="790"/>
      <c r="P195" s="790"/>
      <c r="Q195" s="790"/>
      <c r="R195" s="790"/>
      <c r="S195" s="790"/>
      <c r="T195" s="790"/>
      <c r="U195" s="790"/>
      <c r="V195" s="790"/>
      <c r="W195" s="790"/>
      <c r="X195" s="790"/>
      <c r="Y195" s="790"/>
      <c r="Z195" s="790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7">
        <v>4680115880993</v>
      </c>
      <c r="E196" s="788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9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62</v>
      </c>
      <c r="Y196" s="778">
        <f t="shared" ref="Y196:Y203" si="36">IFERROR(IF(X196="",0,CEILING((X196/$H196),1)*$H196),"")</f>
        <v>63</v>
      </c>
      <c r="Z196" s="36">
        <f>IFERROR(IF(Y196=0,"",ROUNDUP(Y196/H196,0)*0.00753),"")</f>
        <v>0.11295000000000001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65.838095238095235</v>
      </c>
      <c r="BN196" s="64">
        <f t="shared" ref="BN196:BN203" si="38">IFERROR(Y196*I196/H196,"0")</f>
        <v>66.900000000000006</v>
      </c>
      <c r="BO196" s="64">
        <f t="shared" ref="BO196:BO203" si="39">IFERROR(1/J196*(X196/H196),"0")</f>
        <v>9.4627594627594624E-2</v>
      </c>
      <c r="BP196" s="64">
        <f t="shared" ref="BP196:BP203" si="40">IFERROR(1/J196*(Y196/H196),"0")</f>
        <v>9.6153846153846145E-2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7">
        <v>4680115881761</v>
      </c>
      <c r="E197" s="788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7">
        <v>4680115881563</v>
      </c>
      <c r="E198" s="788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26</v>
      </c>
      <c r="Y198" s="778">
        <f t="shared" si="36"/>
        <v>29.400000000000002</v>
      </c>
      <c r="Z198" s="36">
        <f>IFERROR(IF(Y198=0,"",ROUNDUP(Y198/H198,0)*0.00753),"")</f>
        <v>5.271E-2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27.238095238095237</v>
      </c>
      <c r="BN198" s="64">
        <f t="shared" si="38"/>
        <v>30.8</v>
      </c>
      <c r="BO198" s="64">
        <f t="shared" si="39"/>
        <v>3.9682539682539673E-2</v>
      </c>
      <c r="BP198" s="64">
        <f t="shared" si="40"/>
        <v>4.4871794871794872E-2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7">
        <v>4680115880986</v>
      </c>
      <c r="E199" s="788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13</v>
      </c>
      <c r="Y199" s="778">
        <f t="shared" si="36"/>
        <v>14.700000000000001</v>
      </c>
      <c r="Z199" s="36">
        <f>IFERROR(IF(Y199=0,"",ROUNDUP(Y199/H199,0)*0.00502),"")</f>
        <v>3.5140000000000005E-2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13.804761904761904</v>
      </c>
      <c r="BN199" s="64">
        <f t="shared" si="38"/>
        <v>15.61</v>
      </c>
      <c r="BO199" s="64">
        <f t="shared" si="39"/>
        <v>2.6455026455026454E-2</v>
      </c>
      <c r="BP199" s="64">
        <f t="shared" si="40"/>
        <v>2.9914529914529919E-2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7">
        <v>4680115881785</v>
      </c>
      <c r="E200" s="788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7">
        <v>4680115881679</v>
      </c>
      <c r="E201" s="788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16</v>
      </c>
      <c r="Y201" s="778">
        <f t="shared" si="36"/>
        <v>16.8</v>
      </c>
      <c r="Z201" s="36">
        <f>IFERROR(IF(Y201=0,"",ROUNDUP(Y201/H201,0)*0.00502),"")</f>
        <v>4.0160000000000001E-2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16.761904761904763</v>
      </c>
      <c r="BN201" s="64">
        <f t="shared" si="38"/>
        <v>17.600000000000001</v>
      </c>
      <c r="BO201" s="64">
        <f t="shared" si="39"/>
        <v>3.2560032560032565E-2</v>
      </c>
      <c r="BP201" s="64">
        <f t="shared" si="40"/>
        <v>3.4188034188034191E-2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7">
        <v>4680115880191</v>
      </c>
      <c r="E202" s="788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7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7">
        <v>4680115883963</v>
      </c>
      <c r="E203" s="788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789"/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1"/>
      <c r="P204" s="794" t="s">
        <v>71</v>
      </c>
      <c r="Q204" s="795"/>
      <c r="R204" s="795"/>
      <c r="S204" s="795"/>
      <c r="T204" s="795"/>
      <c r="U204" s="795"/>
      <c r="V204" s="796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34.761904761904759</v>
      </c>
      <c r="Y204" s="779">
        <f>IFERROR(Y196/H196,"0")+IFERROR(Y197/H197,"0")+IFERROR(Y198/H198,"0")+IFERROR(Y199/H199,"0")+IFERROR(Y200/H200,"0")+IFERROR(Y201/H201,"0")+IFERROR(Y202/H202,"0")+IFERROR(Y203/H203,"0")</f>
        <v>37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0.24096000000000001</v>
      </c>
      <c r="AA204" s="780"/>
      <c r="AB204" s="780"/>
      <c r="AC204" s="780"/>
    </row>
    <row r="205" spans="1:68" x14ac:dyDescent="0.2">
      <c r="A205" s="790"/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1"/>
      <c r="P205" s="794" t="s">
        <v>71</v>
      </c>
      <c r="Q205" s="795"/>
      <c r="R205" s="795"/>
      <c r="S205" s="795"/>
      <c r="T205" s="795"/>
      <c r="U205" s="795"/>
      <c r="V205" s="796"/>
      <c r="W205" s="37" t="s">
        <v>69</v>
      </c>
      <c r="X205" s="779">
        <f>IFERROR(SUM(X196:X203),"0")</f>
        <v>117</v>
      </c>
      <c r="Y205" s="779">
        <f>IFERROR(SUM(Y196:Y203),"0")</f>
        <v>123.9</v>
      </c>
      <c r="Z205" s="37"/>
      <c r="AA205" s="780"/>
      <c r="AB205" s="780"/>
      <c r="AC205" s="780"/>
    </row>
    <row r="206" spans="1:68" ht="16.5" hidden="1" customHeight="1" x14ac:dyDescent="0.25">
      <c r="A206" s="812" t="s">
        <v>368</v>
      </c>
      <c r="B206" s="790"/>
      <c r="C206" s="790"/>
      <c r="D206" s="790"/>
      <c r="E206" s="790"/>
      <c r="F206" s="790"/>
      <c r="G206" s="790"/>
      <c r="H206" s="790"/>
      <c r="I206" s="790"/>
      <c r="J206" s="790"/>
      <c r="K206" s="790"/>
      <c r="L206" s="790"/>
      <c r="M206" s="790"/>
      <c r="N206" s="790"/>
      <c r="O206" s="790"/>
      <c r="P206" s="790"/>
      <c r="Q206" s="790"/>
      <c r="R206" s="790"/>
      <c r="S206" s="790"/>
      <c r="T206" s="790"/>
      <c r="U206" s="790"/>
      <c r="V206" s="790"/>
      <c r="W206" s="790"/>
      <c r="X206" s="790"/>
      <c r="Y206" s="790"/>
      <c r="Z206" s="790"/>
      <c r="AA206" s="772"/>
      <c r="AB206" s="772"/>
      <c r="AC206" s="772"/>
    </row>
    <row r="207" spans="1:68" ht="14.25" hidden="1" customHeight="1" x14ac:dyDescent="0.25">
      <c r="A207" s="804" t="s">
        <v>114</v>
      </c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0"/>
      <c r="P207" s="790"/>
      <c r="Q207" s="790"/>
      <c r="R207" s="790"/>
      <c r="S207" s="790"/>
      <c r="T207" s="790"/>
      <c r="U207" s="790"/>
      <c r="V207" s="790"/>
      <c r="W207" s="790"/>
      <c r="X207" s="790"/>
      <c r="Y207" s="790"/>
      <c r="Z207" s="790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7">
        <v>4680115881402</v>
      </c>
      <c r="E208" s="788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10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4"/>
      <c r="R208" s="784"/>
      <c r="S208" s="784"/>
      <c r="T208" s="785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7">
        <v>4680115881396</v>
      </c>
      <c r="E209" s="788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11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789"/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1"/>
      <c r="P210" s="794" t="s">
        <v>71</v>
      </c>
      <c r="Q210" s="795"/>
      <c r="R210" s="795"/>
      <c r="S210" s="795"/>
      <c r="T210" s="795"/>
      <c r="U210" s="795"/>
      <c r="V210" s="796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0"/>
      <c r="B211" s="790"/>
      <c r="C211" s="790"/>
      <c r="D211" s="790"/>
      <c r="E211" s="790"/>
      <c r="F211" s="790"/>
      <c r="G211" s="790"/>
      <c r="H211" s="790"/>
      <c r="I211" s="790"/>
      <c r="J211" s="790"/>
      <c r="K211" s="790"/>
      <c r="L211" s="790"/>
      <c r="M211" s="790"/>
      <c r="N211" s="790"/>
      <c r="O211" s="791"/>
      <c r="P211" s="794" t="s">
        <v>71</v>
      </c>
      <c r="Q211" s="795"/>
      <c r="R211" s="795"/>
      <c r="S211" s="795"/>
      <c r="T211" s="795"/>
      <c r="U211" s="795"/>
      <c r="V211" s="796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4" t="s">
        <v>172</v>
      </c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0"/>
      <c r="P212" s="790"/>
      <c r="Q212" s="790"/>
      <c r="R212" s="790"/>
      <c r="S212" s="790"/>
      <c r="T212" s="790"/>
      <c r="U212" s="790"/>
      <c r="V212" s="790"/>
      <c r="W212" s="790"/>
      <c r="X212" s="790"/>
      <c r="Y212" s="790"/>
      <c r="Z212" s="790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7">
        <v>4680115882935</v>
      </c>
      <c r="E213" s="788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12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7">
        <v>4680115880764</v>
      </c>
      <c r="E214" s="788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789"/>
      <c r="B215" s="790"/>
      <c r="C215" s="790"/>
      <c r="D215" s="790"/>
      <c r="E215" s="790"/>
      <c r="F215" s="790"/>
      <c r="G215" s="790"/>
      <c r="H215" s="790"/>
      <c r="I215" s="790"/>
      <c r="J215" s="790"/>
      <c r="K215" s="790"/>
      <c r="L215" s="790"/>
      <c r="M215" s="790"/>
      <c r="N215" s="790"/>
      <c r="O215" s="791"/>
      <c r="P215" s="794" t="s">
        <v>71</v>
      </c>
      <c r="Q215" s="795"/>
      <c r="R215" s="795"/>
      <c r="S215" s="795"/>
      <c r="T215" s="795"/>
      <c r="U215" s="795"/>
      <c r="V215" s="796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0"/>
      <c r="B216" s="790"/>
      <c r="C216" s="790"/>
      <c r="D216" s="790"/>
      <c r="E216" s="790"/>
      <c r="F216" s="790"/>
      <c r="G216" s="790"/>
      <c r="H216" s="790"/>
      <c r="I216" s="790"/>
      <c r="J216" s="790"/>
      <c r="K216" s="790"/>
      <c r="L216" s="790"/>
      <c r="M216" s="790"/>
      <c r="N216" s="790"/>
      <c r="O216" s="791"/>
      <c r="P216" s="794" t="s">
        <v>71</v>
      </c>
      <c r="Q216" s="795"/>
      <c r="R216" s="795"/>
      <c r="S216" s="795"/>
      <c r="T216" s="795"/>
      <c r="U216" s="795"/>
      <c r="V216" s="796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4" t="s">
        <v>64</v>
      </c>
      <c r="B217" s="790"/>
      <c r="C217" s="790"/>
      <c r="D217" s="790"/>
      <c r="E217" s="790"/>
      <c r="F217" s="790"/>
      <c r="G217" s="790"/>
      <c r="H217" s="790"/>
      <c r="I217" s="790"/>
      <c r="J217" s="790"/>
      <c r="K217" s="790"/>
      <c r="L217" s="790"/>
      <c r="M217" s="790"/>
      <c r="N217" s="790"/>
      <c r="O217" s="790"/>
      <c r="P217" s="790"/>
      <c r="Q217" s="790"/>
      <c r="R217" s="790"/>
      <c r="S217" s="790"/>
      <c r="T217" s="790"/>
      <c r="U217" s="790"/>
      <c r="V217" s="790"/>
      <c r="W217" s="790"/>
      <c r="X217" s="790"/>
      <c r="Y217" s="790"/>
      <c r="Z217" s="790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7">
        <v>4680115882683</v>
      </c>
      <c r="E218" s="788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8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7">
        <v>4680115882690</v>
      </c>
      <c r="E219" s="788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1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103</v>
      </c>
      <c r="Y219" s="778">
        <f t="shared" si="41"/>
        <v>108</v>
      </c>
      <c r="Z219" s="36">
        <f>IFERROR(IF(Y219=0,"",ROUNDUP(Y219/H219,0)*0.00902),"")</f>
        <v>0.1804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107.00555555555556</v>
      </c>
      <c r="BN219" s="64">
        <f t="shared" si="43"/>
        <v>112.19999999999999</v>
      </c>
      <c r="BO219" s="64">
        <f t="shared" si="44"/>
        <v>0.14450056116722781</v>
      </c>
      <c r="BP219" s="64">
        <f t="shared" si="45"/>
        <v>0.15151515151515152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7">
        <v>4680115882669</v>
      </c>
      <c r="E220" s="788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2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7">
        <v>4680115882676</v>
      </c>
      <c r="E221" s="788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77</v>
      </c>
      <c r="Y221" s="778">
        <f t="shared" si="41"/>
        <v>81</v>
      </c>
      <c r="Z221" s="36">
        <f>IFERROR(IF(Y221=0,"",ROUNDUP(Y221/H221,0)*0.00902),"")</f>
        <v>0.1353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79.99444444444444</v>
      </c>
      <c r="BN221" s="64">
        <f t="shared" si="43"/>
        <v>84.15</v>
      </c>
      <c r="BO221" s="64">
        <f t="shared" si="44"/>
        <v>0.10802469135802469</v>
      </c>
      <c r="BP221" s="64">
        <f t="shared" si="45"/>
        <v>0.11363636363636363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7">
        <v>4680115884014</v>
      </c>
      <c r="E222" s="788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5</v>
      </c>
      <c r="Y222" s="778">
        <f t="shared" si="41"/>
        <v>5.4</v>
      </c>
      <c r="Z222" s="36">
        <f>IFERROR(IF(Y222=0,"",ROUNDUP(Y222/H222,0)*0.00502),"")</f>
        <v>1.506E-2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5.3611111111111116</v>
      </c>
      <c r="BN222" s="64">
        <f t="shared" si="43"/>
        <v>5.79</v>
      </c>
      <c r="BO222" s="64">
        <f t="shared" si="44"/>
        <v>1.1870845204178538E-2</v>
      </c>
      <c r="BP222" s="64">
        <f t="shared" si="45"/>
        <v>1.2820512820512822E-2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7">
        <v>4680115884007</v>
      </c>
      <c r="E223" s="788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5</v>
      </c>
      <c r="Y223" s="778">
        <f t="shared" si="41"/>
        <v>5.4</v>
      </c>
      <c r="Z223" s="36">
        <f>IFERROR(IF(Y223=0,"",ROUNDUP(Y223/H223,0)*0.00502),"")</f>
        <v>1.506E-2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5.2777777777777777</v>
      </c>
      <c r="BN223" s="64">
        <f t="shared" si="43"/>
        <v>5.7</v>
      </c>
      <c r="BO223" s="64">
        <f t="shared" si="44"/>
        <v>1.1870845204178538E-2</v>
      </c>
      <c r="BP223" s="64">
        <f t="shared" si="45"/>
        <v>1.2820512820512822E-2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7">
        <v>4680115884038</v>
      </c>
      <c r="E224" s="788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7">
        <v>4680115884021</v>
      </c>
      <c r="E225" s="788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5</v>
      </c>
      <c r="Y225" s="778">
        <f t="shared" si="41"/>
        <v>5.4</v>
      </c>
      <c r="Z225" s="36">
        <f>IFERROR(IF(Y225=0,"",ROUNDUP(Y225/H225,0)*0.00502),"")</f>
        <v>1.506E-2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5.2777777777777777</v>
      </c>
      <c r="BN225" s="64">
        <f t="shared" si="43"/>
        <v>5.7</v>
      </c>
      <c r="BO225" s="64">
        <f t="shared" si="44"/>
        <v>1.1870845204178538E-2</v>
      </c>
      <c r="BP225" s="64">
        <f t="shared" si="45"/>
        <v>1.2820512820512822E-2</v>
      </c>
    </row>
    <row r="226" spans="1:68" x14ac:dyDescent="0.2">
      <c r="A226" s="789"/>
      <c r="B226" s="790"/>
      <c r="C226" s="790"/>
      <c r="D226" s="790"/>
      <c r="E226" s="790"/>
      <c r="F226" s="790"/>
      <c r="G226" s="790"/>
      <c r="H226" s="790"/>
      <c r="I226" s="790"/>
      <c r="J226" s="790"/>
      <c r="K226" s="790"/>
      <c r="L226" s="790"/>
      <c r="M226" s="790"/>
      <c r="N226" s="790"/>
      <c r="O226" s="791"/>
      <c r="P226" s="794" t="s">
        <v>71</v>
      </c>
      <c r="Q226" s="795"/>
      <c r="R226" s="795"/>
      <c r="S226" s="795"/>
      <c r="T226" s="795"/>
      <c r="U226" s="795"/>
      <c r="V226" s="796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41.666666666666664</v>
      </c>
      <c r="Y226" s="779">
        <f>IFERROR(Y218/H218,"0")+IFERROR(Y219/H219,"0")+IFERROR(Y220/H220,"0")+IFERROR(Y221/H221,"0")+IFERROR(Y222/H222,"0")+IFERROR(Y223/H223,"0")+IFERROR(Y224/H224,"0")+IFERROR(Y225/H225,"0")</f>
        <v>44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0.36088000000000003</v>
      </c>
      <c r="AA226" s="780"/>
      <c r="AB226" s="780"/>
      <c r="AC226" s="780"/>
    </row>
    <row r="227" spans="1:68" x14ac:dyDescent="0.2">
      <c r="A227" s="790"/>
      <c r="B227" s="790"/>
      <c r="C227" s="790"/>
      <c r="D227" s="790"/>
      <c r="E227" s="790"/>
      <c r="F227" s="790"/>
      <c r="G227" s="790"/>
      <c r="H227" s="790"/>
      <c r="I227" s="790"/>
      <c r="J227" s="790"/>
      <c r="K227" s="790"/>
      <c r="L227" s="790"/>
      <c r="M227" s="790"/>
      <c r="N227" s="790"/>
      <c r="O227" s="791"/>
      <c r="P227" s="794" t="s">
        <v>71</v>
      </c>
      <c r="Q227" s="795"/>
      <c r="R227" s="795"/>
      <c r="S227" s="795"/>
      <c r="T227" s="795"/>
      <c r="U227" s="795"/>
      <c r="V227" s="796"/>
      <c r="W227" s="37" t="s">
        <v>69</v>
      </c>
      <c r="X227" s="779">
        <f>IFERROR(SUM(X218:X225),"0")</f>
        <v>195</v>
      </c>
      <c r="Y227" s="779">
        <f>IFERROR(SUM(Y218:Y225),"0")</f>
        <v>205.20000000000002</v>
      </c>
      <c r="Z227" s="37"/>
      <c r="AA227" s="780"/>
      <c r="AB227" s="780"/>
      <c r="AC227" s="780"/>
    </row>
    <row r="228" spans="1:68" ht="14.25" hidden="1" customHeight="1" x14ac:dyDescent="0.25">
      <c r="A228" s="804" t="s">
        <v>73</v>
      </c>
      <c r="B228" s="790"/>
      <c r="C228" s="790"/>
      <c r="D228" s="790"/>
      <c r="E228" s="790"/>
      <c r="F228" s="790"/>
      <c r="G228" s="790"/>
      <c r="H228" s="790"/>
      <c r="I228" s="790"/>
      <c r="J228" s="790"/>
      <c r="K228" s="790"/>
      <c r="L228" s="790"/>
      <c r="M228" s="790"/>
      <c r="N228" s="790"/>
      <c r="O228" s="790"/>
      <c r="P228" s="790"/>
      <c r="Q228" s="790"/>
      <c r="R228" s="790"/>
      <c r="S228" s="790"/>
      <c r="T228" s="790"/>
      <c r="U228" s="790"/>
      <c r="V228" s="790"/>
      <c r="W228" s="790"/>
      <c r="X228" s="790"/>
      <c r="Y228" s="790"/>
      <c r="Z228" s="790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7">
        <v>4680115881594</v>
      </c>
      <c r="E229" s="788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7">
        <v>4680115880962</v>
      </c>
      <c r="E230" s="788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11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7">
        <v>4680115881617</v>
      </c>
      <c r="E231" s="788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121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7">
        <v>4680115880573</v>
      </c>
      <c r="E232" s="788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40</v>
      </c>
      <c r="Y232" s="778">
        <f t="shared" si="46"/>
        <v>43.5</v>
      </c>
      <c r="Z232" s="36">
        <f>IFERROR(IF(Y232=0,"",ROUNDUP(Y232/H232,0)*0.02175),"")</f>
        <v>0.10874999999999999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42.593103448275862</v>
      </c>
      <c r="BN232" s="64">
        <f t="shared" si="48"/>
        <v>46.32</v>
      </c>
      <c r="BO232" s="64">
        <f t="shared" si="49"/>
        <v>8.2101806239737285E-2</v>
      </c>
      <c r="BP232" s="64">
        <f t="shared" si="50"/>
        <v>8.9285714285714274E-2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7">
        <v>4680115882195</v>
      </c>
      <c r="E233" s="788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7">
        <v>4680115882607</v>
      </c>
      <c r="E234" s="788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12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7">
        <v>4680115880092</v>
      </c>
      <c r="E235" s="788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7">
        <v>4680115880221</v>
      </c>
      <c r="E236" s="788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7">
        <v>4680115882942</v>
      </c>
      <c r="E237" s="788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11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7">
        <v>4680115880504</v>
      </c>
      <c r="E238" s="788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31</v>
      </c>
      <c r="Y238" s="778">
        <f t="shared" si="46"/>
        <v>31.2</v>
      </c>
      <c r="Z238" s="36">
        <f t="shared" si="51"/>
        <v>9.7890000000000005E-2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34.513333333333335</v>
      </c>
      <c r="BN238" s="64">
        <f t="shared" si="48"/>
        <v>34.736000000000004</v>
      </c>
      <c r="BO238" s="64">
        <f t="shared" si="49"/>
        <v>8.279914529914531E-2</v>
      </c>
      <c r="BP238" s="64">
        <f t="shared" si="50"/>
        <v>8.3333333333333329E-2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7">
        <v>4680115882164</v>
      </c>
      <c r="E239" s="788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11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102</v>
      </c>
      <c r="Y239" s="778">
        <f t="shared" si="46"/>
        <v>103.2</v>
      </c>
      <c r="Z239" s="36">
        <f t="shared" si="51"/>
        <v>0.32379000000000002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113.81500000000001</v>
      </c>
      <c r="BN239" s="64">
        <f t="shared" si="48"/>
        <v>115.154</v>
      </c>
      <c r="BO239" s="64">
        <f t="shared" si="49"/>
        <v>0.27243589743589741</v>
      </c>
      <c r="BP239" s="64">
        <f t="shared" si="50"/>
        <v>0.27564102564102561</v>
      </c>
    </row>
    <row r="240" spans="1:68" x14ac:dyDescent="0.2">
      <c r="A240" s="789"/>
      <c r="B240" s="790"/>
      <c r="C240" s="790"/>
      <c r="D240" s="790"/>
      <c r="E240" s="790"/>
      <c r="F240" s="790"/>
      <c r="G240" s="790"/>
      <c r="H240" s="790"/>
      <c r="I240" s="790"/>
      <c r="J240" s="790"/>
      <c r="K240" s="790"/>
      <c r="L240" s="790"/>
      <c r="M240" s="790"/>
      <c r="N240" s="790"/>
      <c r="O240" s="791"/>
      <c r="P240" s="794" t="s">
        <v>71</v>
      </c>
      <c r="Q240" s="795"/>
      <c r="R240" s="795"/>
      <c r="S240" s="795"/>
      <c r="T240" s="795"/>
      <c r="U240" s="795"/>
      <c r="V240" s="796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60.014367816091955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61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0.53042999999999996</v>
      </c>
      <c r="AA240" s="780"/>
      <c r="AB240" s="780"/>
      <c r="AC240" s="780"/>
    </row>
    <row r="241" spans="1:68" x14ac:dyDescent="0.2">
      <c r="A241" s="790"/>
      <c r="B241" s="790"/>
      <c r="C241" s="790"/>
      <c r="D241" s="790"/>
      <c r="E241" s="790"/>
      <c r="F241" s="790"/>
      <c r="G241" s="790"/>
      <c r="H241" s="790"/>
      <c r="I241" s="790"/>
      <c r="J241" s="790"/>
      <c r="K241" s="790"/>
      <c r="L241" s="790"/>
      <c r="M241" s="790"/>
      <c r="N241" s="790"/>
      <c r="O241" s="791"/>
      <c r="P241" s="794" t="s">
        <v>71</v>
      </c>
      <c r="Q241" s="795"/>
      <c r="R241" s="795"/>
      <c r="S241" s="795"/>
      <c r="T241" s="795"/>
      <c r="U241" s="795"/>
      <c r="V241" s="796"/>
      <c r="W241" s="37" t="s">
        <v>69</v>
      </c>
      <c r="X241" s="779">
        <f>IFERROR(SUM(X229:X239),"0")</f>
        <v>173</v>
      </c>
      <c r="Y241" s="779">
        <f>IFERROR(SUM(Y229:Y239),"0")</f>
        <v>177.9</v>
      </c>
      <c r="Z241" s="37"/>
      <c r="AA241" s="780"/>
      <c r="AB241" s="780"/>
      <c r="AC241" s="780"/>
    </row>
    <row r="242" spans="1:68" ht="14.25" hidden="1" customHeight="1" x14ac:dyDescent="0.25">
      <c r="A242" s="804" t="s">
        <v>218</v>
      </c>
      <c r="B242" s="790"/>
      <c r="C242" s="790"/>
      <c r="D242" s="790"/>
      <c r="E242" s="790"/>
      <c r="F242" s="790"/>
      <c r="G242" s="790"/>
      <c r="H242" s="790"/>
      <c r="I242" s="790"/>
      <c r="J242" s="790"/>
      <c r="K242" s="790"/>
      <c r="L242" s="790"/>
      <c r="M242" s="790"/>
      <c r="N242" s="790"/>
      <c r="O242" s="790"/>
      <c r="P242" s="790"/>
      <c r="Q242" s="790"/>
      <c r="R242" s="790"/>
      <c r="S242" s="790"/>
      <c r="T242" s="790"/>
      <c r="U242" s="790"/>
      <c r="V242" s="790"/>
      <c r="W242" s="790"/>
      <c r="X242" s="790"/>
      <c r="Y242" s="790"/>
      <c r="Z242" s="790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7">
        <v>4680115882874</v>
      </c>
      <c r="E243" s="788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7">
        <v>4680115882874</v>
      </c>
      <c r="E244" s="788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7">
        <v>4680115884434</v>
      </c>
      <c r="E245" s="788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1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7">
        <v>4680115880818</v>
      </c>
      <c r="E246" s="788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10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7">
        <v>4680115880801</v>
      </c>
      <c r="E247" s="788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90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789"/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1"/>
      <c r="P248" s="794" t="s">
        <v>71</v>
      </c>
      <c r="Q248" s="795"/>
      <c r="R248" s="795"/>
      <c r="S248" s="795"/>
      <c r="T248" s="795"/>
      <c r="U248" s="795"/>
      <c r="V248" s="796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0"/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1"/>
      <c r="P249" s="794" t="s">
        <v>71</v>
      </c>
      <c r="Q249" s="795"/>
      <c r="R249" s="795"/>
      <c r="S249" s="795"/>
      <c r="T249" s="795"/>
      <c r="U249" s="795"/>
      <c r="V249" s="796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812" t="s">
        <v>442</v>
      </c>
      <c r="B250" s="790"/>
      <c r="C250" s="790"/>
      <c r="D250" s="790"/>
      <c r="E250" s="790"/>
      <c r="F250" s="790"/>
      <c r="G250" s="790"/>
      <c r="H250" s="790"/>
      <c r="I250" s="790"/>
      <c r="J250" s="790"/>
      <c r="K250" s="790"/>
      <c r="L250" s="790"/>
      <c r="M250" s="790"/>
      <c r="N250" s="790"/>
      <c r="O250" s="790"/>
      <c r="P250" s="790"/>
      <c r="Q250" s="790"/>
      <c r="R250" s="790"/>
      <c r="S250" s="790"/>
      <c r="T250" s="790"/>
      <c r="U250" s="790"/>
      <c r="V250" s="790"/>
      <c r="W250" s="790"/>
      <c r="X250" s="790"/>
      <c r="Y250" s="790"/>
      <c r="Z250" s="790"/>
      <c r="AA250" s="772"/>
      <c r="AB250" s="772"/>
      <c r="AC250" s="772"/>
    </row>
    <row r="251" spans="1:68" ht="14.25" hidden="1" customHeight="1" x14ac:dyDescent="0.25">
      <c r="A251" s="804" t="s">
        <v>114</v>
      </c>
      <c r="B251" s="790"/>
      <c r="C251" s="790"/>
      <c r="D251" s="790"/>
      <c r="E251" s="790"/>
      <c r="F251" s="790"/>
      <c r="G251" s="790"/>
      <c r="H251" s="790"/>
      <c r="I251" s="790"/>
      <c r="J251" s="790"/>
      <c r="K251" s="790"/>
      <c r="L251" s="790"/>
      <c r="M251" s="790"/>
      <c r="N251" s="790"/>
      <c r="O251" s="790"/>
      <c r="P251" s="790"/>
      <c r="Q251" s="790"/>
      <c r="R251" s="790"/>
      <c r="S251" s="790"/>
      <c r="T251" s="790"/>
      <c r="U251" s="790"/>
      <c r="V251" s="790"/>
      <c r="W251" s="790"/>
      <c r="X251" s="790"/>
      <c r="Y251" s="790"/>
      <c r="Z251" s="790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7">
        <v>4680115884274</v>
      </c>
      <c r="E252" s="788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12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7">
        <v>4680115884274</v>
      </c>
      <c r="E253" s="788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87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7">
        <v>4680115884298</v>
      </c>
      <c r="E254" s="788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9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7">
        <v>4680115884250</v>
      </c>
      <c r="E255" s="788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11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7">
        <v>4680115884250</v>
      </c>
      <c r="E256" s="788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7">
        <v>4680115884281</v>
      </c>
      <c r="E257" s="788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9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7">
        <v>4680115884199</v>
      </c>
      <c r="E258" s="788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11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7">
        <v>4680115884267</v>
      </c>
      <c r="E259" s="788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115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789"/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1"/>
      <c r="P260" s="794" t="s">
        <v>71</v>
      </c>
      <c r="Q260" s="795"/>
      <c r="R260" s="795"/>
      <c r="S260" s="795"/>
      <c r="T260" s="795"/>
      <c r="U260" s="795"/>
      <c r="V260" s="796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0"/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1"/>
      <c r="P261" s="794" t="s">
        <v>71</v>
      </c>
      <c r="Q261" s="795"/>
      <c r="R261" s="795"/>
      <c r="S261" s="795"/>
      <c r="T261" s="795"/>
      <c r="U261" s="795"/>
      <c r="V261" s="796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812" t="s">
        <v>462</v>
      </c>
      <c r="B262" s="790"/>
      <c r="C262" s="790"/>
      <c r="D262" s="790"/>
      <c r="E262" s="790"/>
      <c r="F262" s="790"/>
      <c r="G262" s="790"/>
      <c r="H262" s="790"/>
      <c r="I262" s="790"/>
      <c r="J262" s="790"/>
      <c r="K262" s="790"/>
      <c r="L262" s="790"/>
      <c r="M262" s="790"/>
      <c r="N262" s="790"/>
      <c r="O262" s="790"/>
      <c r="P262" s="790"/>
      <c r="Q262" s="790"/>
      <c r="R262" s="790"/>
      <c r="S262" s="790"/>
      <c r="T262" s="790"/>
      <c r="U262" s="790"/>
      <c r="V262" s="790"/>
      <c r="W262" s="790"/>
      <c r="X262" s="790"/>
      <c r="Y262" s="790"/>
      <c r="Z262" s="790"/>
      <c r="AA262" s="772"/>
      <c r="AB262" s="772"/>
      <c r="AC262" s="772"/>
    </row>
    <row r="263" spans="1:68" ht="14.25" hidden="1" customHeight="1" x14ac:dyDescent="0.25">
      <c r="A263" s="804" t="s">
        <v>114</v>
      </c>
      <c r="B263" s="790"/>
      <c r="C263" s="790"/>
      <c r="D263" s="790"/>
      <c r="E263" s="790"/>
      <c r="F263" s="790"/>
      <c r="G263" s="790"/>
      <c r="H263" s="790"/>
      <c r="I263" s="790"/>
      <c r="J263" s="790"/>
      <c r="K263" s="790"/>
      <c r="L263" s="790"/>
      <c r="M263" s="790"/>
      <c r="N263" s="790"/>
      <c r="O263" s="790"/>
      <c r="P263" s="790"/>
      <c r="Q263" s="790"/>
      <c r="R263" s="790"/>
      <c r="S263" s="790"/>
      <c r="T263" s="790"/>
      <c r="U263" s="790"/>
      <c r="V263" s="790"/>
      <c r="W263" s="790"/>
      <c r="X263" s="790"/>
      <c r="Y263" s="790"/>
      <c r="Z263" s="790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7">
        <v>4680115884137</v>
      </c>
      <c r="E264" s="788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11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7">
        <v>4680115884137</v>
      </c>
      <c r="E265" s="788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117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7">
        <v>4680115884236</v>
      </c>
      <c r="E266" s="788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12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7">
        <v>4680115884175</v>
      </c>
      <c r="E267" s="788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7">
        <v>4680115884175</v>
      </c>
      <c r="E268" s="788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1136" t="s">
        <v>474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7">
        <v>4680115884144</v>
      </c>
      <c r="E269" s="788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9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7">
        <v>4680115885288</v>
      </c>
      <c r="E270" s="788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9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7">
        <v>4680115884182</v>
      </c>
      <c r="E271" s="788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11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7">
        <v>4680115884205</v>
      </c>
      <c r="E272" s="788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11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89"/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1"/>
      <c r="P273" s="794" t="s">
        <v>71</v>
      </c>
      <c r="Q273" s="795"/>
      <c r="R273" s="795"/>
      <c r="S273" s="795"/>
      <c r="T273" s="795"/>
      <c r="U273" s="795"/>
      <c r="V273" s="796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0"/>
      <c r="B274" s="790"/>
      <c r="C274" s="790"/>
      <c r="D274" s="790"/>
      <c r="E274" s="790"/>
      <c r="F274" s="790"/>
      <c r="G274" s="790"/>
      <c r="H274" s="790"/>
      <c r="I274" s="790"/>
      <c r="J274" s="790"/>
      <c r="K274" s="790"/>
      <c r="L274" s="790"/>
      <c r="M274" s="790"/>
      <c r="N274" s="790"/>
      <c r="O274" s="791"/>
      <c r="P274" s="794" t="s">
        <v>71</v>
      </c>
      <c r="Q274" s="795"/>
      <c r="R274" s="795"/>
      <c r="S274" s="795"/>
      <c r="T274" s="795"/>
      <c r="U274" s="795"/>
      <c r="V274" s="796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4" t="s">
        <v>172</v>
      </c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0"/>
      <c r="P275" s="790"/>
      <c r="Q275" s="790"/>
      <c r="R275" s="790"/>
      <c r="S275" s="790"/>
      <c r="T275" s="790"/>
      <c r="U275" s="790"/>
      <c r="V275" s="790"/>
      <c r="W275" s="790"/>
      <c r="X275" s="790"/>
      <c r="Y275" s="790"/>
      <c r="Z275" s="790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7">
        <v>4680115885721</v>
      </c>
      <c r="E276" s="788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916" t="s">
        <v>486</v>
      </c>
      <c r="Q276" s="784"/>
      <c r="R276" s="784"/>
      <c r="S276" s="784"/>
      <c r="T276" s="785"/>
      <c r="U276" s="34"/>
      <c r="V276" s="34"/>
      <c r="W276" s="35" t="s">
        <v>69</v>
      </c>
      <c r="X276" s="777">
        <v>9</v>
      </c>
      <c r="Y276" s="778">
        <f>IFERROR(IF(X276="",0,CEILING((X276/$H276),1)*$H276),"")</f>
        <v>9.9</v>
      </c>
      <c r="Z276" s="36">
        <f>IFERROR(IF(Y276=0,"",ROUNDUP(Y276/H276,0)*0.00502),"")</f>
        <v>2.5100000000000001E-2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9.4545454545454533</v>
      </c>
      <c r="BN276" s="64">
        <f>IFERROR(Y276*I276/H276,"0")</f>
        <v>10.400000000000002</v>
      </c>
      <c r="BO276" s="64">
        <f>IFERROR(1/J276*(X276/H276),"0")</f>
        <v>1.9425019425019428E-2</v>
      </c>
      <c r="BP276" s="64">
        <f>IFERROR(1/J276*(Y276/H276),"0")</f>
        <v>2.1367521367521368E-2</v>
      </c>
    </row>
    <row r="277" spans="1:68" x14ac:dyDescent="0.2">
      <c r="A277" s="789"/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1"/>
      <c r="P277" s="794" t="s">
        <v>71</v>
      </c>
      <c r="Q277" s="795"/>
      <c r="R277" s="795"/>
      <c r="S277" s="795"/>
      <c r="T277" s="795"/>
      <c r="U277" s="795"/>
      <c r="V277" s="796"/>
      <c r="W277" s="37" t="s">
        <v>72</v>
      </c>
      <c r="X277" s="779">
        <f>IFERROR(X276/H276,"0")</f>
        <v>4.5454545454545459</v>
      </c>
      <c r="Y277" s="779">
        <f>IFERROR(Y276/H276,"0")</f>
        <v>5</v>
      </c>
      <c r="Z277" s="779">
        <f>IFERROR(IF(Z276="",0,Z276),"0")</f>
        <v>2.5100000000000001E-2</v>
      </c>
      <c r="AA277" s="780"/>
      <c r="AB277" s="780"/>
      <c r="AC277" s="780"/>
    </row>
    <row r="278" spans="1:68" x14ac:dyDescent="0.2">
      <c r="A278" s="790"/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1"/>
      <c r="P278" s="794" t="s">
        <v>71</v>
      </c>
      <c r="Q278" s="795"/>
      <c r="R278" s="795"/>
      <c r="S278" s="795"/>
      <c r="T278" s="795"/>
      <c r="U278" s="795"/>
      <c r="V278" s="796"/>
      <c r="W278" s="37" t="s">
        <v>69</v>
      </c>
      <c r="X278" s="779">
        <f>IFERROR(SUM(X276:X276),"0")</f>
        <v>9</v>
      </c>
      <c r="Y278" s="779">
        <f>IFERROR(SUM(Y276:Y276),"0")</f>
        <v>9.9</v>
      </c>
      <c r="Z278" s="37"/>
      <c r="AA278" s="780"/>
      <c r="AB278" s="780"/>
      <c r="AC278" s="780"/>
    </row>
    <row r="279" spans="1:68" ht="16.5" hidden="1" customHeight="1" x14ac:dyDescent="0.25">
      <c r="A279" s="812" t="s">
        <v>488</v>
      </c>
      <c r="B279" s="790"/>
      <c r="C279" s="790"/>
      <c r="D279" s="790"/>
      <c r="E279" s="790"/>
      <c r="F279" s="790"/>
      <c r="G279" s="790"/>
      <c r="H279" s="790"/>
      <c r="I279" s="790"/>
      <c r="J279" s="790"/>
      <c r="K279" s="790"/>
      <c r="L279" s="790"/>
      <c r="M279" s="790"/>
      <c r="N279" s="790"/>
      <c r="O279" s="790"/>
      <c r="P279" s="790"/>
      <c r="Q279" s="790"/>
      <c r="R279" s="790"/>
      <c r="S279" s="790"/>
      <c r="T279" s="790"/>
      <c r="U279" s="790"/>
      <c r="V279" s="790"/>
      <c r="W279" s="790"/>
      <c r="X279" s="790"/>
      <c r="Y279" s="790"/>
      <c r="Z279" s="790"/>
      <c r="AA279" s="772"/>
      <c r="AB279" s="772"/>
      <c r="AC279" s="772"/>
    </row>
    <row r="280" spans="1:68" ht="14.25" hidden="1" customHeight="1" x14ac:dyDescent="0.25">
      <c r="A280" s="804" t="s">
        <v>114</v>
      </c>
      <c r="B280" s="790"/>
      <c r="C280" s="790"/>
      <c r="D280" s="790"/>
      <c r="E280" s="790"/>
      <c r="F280" s="790"/>
      <c r="G280" s="790"/>
      <c r="H280" s="790"/>
      <c r="I280" s="790"/>
      <c r="J280" s="790"/>
      <c r="K280" s="790"/>
      <c r="L280" s="790"/>
      <c r="M280" s="790"/>
      <c r="N280" s="790"/>
      <c r="O280" s="790"/>
      <c r="P280" s="790"/>
      <c r="Q280" s="790"/>
      <c r="R280" s="790"/>
      <c r="S280" s="790"/>
      <c r="T280" s="790"/>
      <c r="U280" s="790"/>
      <c r="V280" s="790"/>
      <c r="W280" s="790"/>
      <c r="X280" s="790"/>
      <c r="Y280" s="790"/>
      <c r="Z280" s="790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7">
        <v>4607091387452</v>
      </c>
      <c r="E281" s="788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112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7">
        <v>4680115885837</v>
      </c>
      <c r="E282" s="788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7">
        <v>4680115885806</v>
      </c>
      <c r="E283" s="788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1060" t="s">
        <v>497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7">
        <v>4680115885806</v>
      </c>
      <c r="E284" s="788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11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7">
        <v>4607091385984</v>
      </c>
      <c r="E285" s="788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10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7">
        <v>4680115885851</v>
      </c>
      <c r="E286" s="788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11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7">
        <v>4607091387469</v>
      </c>
      <c r="E287" s="788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7">
        <v>4680115885844</v>
      </c>
      <c r="E288" s="788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7">
        <v>4607091387438</v>
      </c>
      <c r="E289" s="788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109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7">
        <v>4680115885820</v>
      </c>
      <c r="E290" s="788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11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789"/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1"/>
      <c r="P291" s="794" t="s">
        <v>71</v>
      </c>
      <c r="Q291" s="795"/>
      <c r="R291" s="795"/>
      <c r="S291" s="795"/>
      <c r="T291" s="795"/>
      <c r="U291" s="795"/>
      <c r="V291" s="796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0"/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1"/>
      <c r="P292" s="794" t="s">
        <v>71</v>
      </c>
      <c r="Q292" s="795"/>
      <c r="R292" s="795"/>
      <c r="S292" s="795"/>
      <c r="T292" s="795"/>
      <c r="U292" s="795"/>
      <c r="V292" s="796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812" t="s">
        <v>517</v>
      </c>
      <c r="B293" s="790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  <c r="U293" s="790"/>
      <c r="V293" s="790"/>
      <c r="W293" s="790"/>
      <c r="X293" s="790"/>
      <c r="Y293" s="790"/>
      <c r="Z293" s="790"/>
      <c r="AA293" s="772"/>
      <c r="AB293" s="772"/>
      <c r="AC293" s="772"/>
    </row>
    <row r="294" spans="1:68" ht="14.25" hidden="1" customHeight="1" x14ac:dyDescent="0.25">
      <c r="A294" s="804" t="s">
        <v>114</v>
      </c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0"/>
      <c r="P294" s="790"/>
      <c r="Q294" s="790"/>
      <c r="R294" s="790"/>
      <c r="S294" s="790"/>
      <c r="T294" s="790"/>
      <c r="U294" s="790"/>
      <c r="V294" s="790"/>
      <c r="W294" s="790"/>
      <c r="X294" s="790"/>
      <c r="Y294" s="790"/>
      <c r="Z294" s="790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7">
        <v>4680115885707</v>
      </c>
      <c r="E295" s="788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9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89"/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1"/>
      <c r="P296" s="794" t="s">
        <v>71</v>
      </c>
      <c r="Q296" s="795"/>
      <c r="R296" s="795"/>
      <c r="S296" s="795"/>
      <c r="T296" s="795"/>
      <c r="U296" s="795"/>
      <c r="V296" s="796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0"/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1"/>
      <c r="P297" s="794" t="s">
        <v>71</v>
      </c>
      <c r="Q297" s="795"/>
      <c r="R297" s="795"/>
      <c r="S297" s="795"/>
      <c r="T297" s="795"/>
      <c r="U297" s="795"/>
      <c r="V297" s="796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812" t="s">
        <v>520</v>
      </c>
      <c r="B298" s="790"/>
      <c r="C298" s="790"/>
      <c r="D298" s="790"/>
      <c r="E298" s="790"/>
      <c r="F298" s="790"/>
      <c r="G298" s="790"/>
      <c r="H298" s="790"/>
      <c r="I298" s="790"/>
      <c r="J298" s="790"/>
      <c r="K298" s="790"/>
      <c r="L298" s="790"/>
      <c r="M298" s="790"/>
      <c r="N298" s="790"/>
      <c r="O298" s="790"/>
      <c r="P298" s="790"/>
      <c r="Q298" s="790"/>
      <c r="R298" s="790"/>
      <c r="S298" s="790"/>
      <c r="T298" s="790"/>
      <c r="U298" s="790"/>
      <c r="V298" s="790"/>
      <c r="W298" s="790"/>
      <c r="X298" s="790"/>
      <c r="Y298" s="790"/>
      <c r="Z298" s="790"/>
      <c r="AA298" s="772"/>
      <c r="AB298" s="772"/>
      <c r="AC298" s="772"/>
    </row>
    <row r="299" spans="1:68" ht="14.25" hidden="1" customHeight="1" x14ac:dyDescent="0.25">
      <c r="A299" s="804" t="s">
        <v>114</v>
      </c>
      <c r="B299" s="790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790"/>
      <c r="Q299" s="790"/>
      <c r="R299" s="790"/>
      <c r="S299" s="790"/>
      <c r="T299" s="790"/>
      <c r="U299" s="790"/>
      <c r="V299" s="790"/>
      <c r="W299" s="790"/>
      <c r="X299" s="790"/>
      <c r="Y299" s="790"/>
      <c r="Z299" s="790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7">
        <v>4607091383423</v>
      </c>
      <c r="E300" s="788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10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7">
        <v>4680115885691</v>
      </c>
      <c r="E301" s="788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9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7">
        <v>4680115885660</v>
      </c>
      <c r="E302" s="788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12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89"/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1"/>
      <c r="P303" s="794" t="s">
        <v>71</v>
      </c>
      <c r="Q303" s="795"/>
      <c r="R303" s="795"/>
      <c r="S303" s="795"/>
      <c r="T303" s="795"/>
      <c r="U303" s="795"/>
      <c r="V303" s="796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0"/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1"/>
      <c r="P304" s="794" t="s">
        <v>71</v>
      </c>
      <c r="Q304" s="795"/>
      <c r="R304" s="795"/>
      <c r="S304" s="795"/>
      <c r="T304" s="795"/>
      <c r="U304" s="795"/>
      <c r="V304" s="796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812" t="s">
        <v>529</v>
      </c>
      <c r="B305" s="790"/>
      <c r="C305" s="790"/>
      <c r="D305" s="790"/>
      <c r="E305" s="790"/>
      <c r="F305" s="790"/>
      <c r="G305" s="790"/>
      <c r="H305" s="790"/>
      <c r="I305" s="790"/>
      <c r="J305" s="790"/>
      <c r="K305" s="790"/>
      <c r="L305" s="790"/>
      <c r="M305" s="790"/>
      <c r="N305" s="790"/>
      <c r="O305" s="790"/>
      <c r="P305" s="790"/>
      <c r="Q305" s="790"/>
      <c r="R305" s="790"/>
      <c r="S305" s="790"/>
      <c r="T305" s="790"/>
      <c r="U305" s="790"/>
      <c r="V305" s="790"/>
      <c r="W305" s="790"/>
      <c r="X305" s="790"/>
      <c r="Y305" s="790"/>
      <c r="Z305" s="790"/>
      <c r="AA305" s="772"/>
      <c r="AB305" s="772"/>
      <c r="AC305" s="772"/>
    </row>
    <row r="306" spans="1:68" ht="14.25" hidden="1" customHeight="1" x14ac:dyDescent="0.25">
      <c r="A306" s="804" t="s">
        <v>73</v>
      </c>
      <c r="B306" s="790"/>
      <c r="C306" s="790"/>
      <c r="D306" s="790"/>
      <c r="E306" s="790"/>
      <c r="F306" s="790"/>
      <c r="G306" s="790"/>
      <c r="H306" s="790"/>
      <c r="I306" s="790"/>
      <c r="J306" s="790"/>
      <c r="K306" s="790"/>
      <c r="L306" s="790"/>
      <c r="M306" s="790"/>
      <c r="N306" s="790"/>
      <c r="O306" s="790"/>
      <c r="P306" s="790"/>
      <c r="Q306" s="790"/>
      <c r="R306" s="790"/>
      <c r="S306" s="790"/>
      <c r="T306" s="790"/>
      <c r="U306" s="790"/>
      <c r="V306" s="790"/>
      <c r="W306" s="790"/>
      <c r="X306" s="790"/>
      <c r="Y306" s="790"/>
      <c r="Z306" s="790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7">
        <v>4680115881556</v>
      </c>
      <c r="E307" s="788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79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7">
        <v>4680115881037</v>
      </c>
      <c r="E308" s="788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10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7">
        <v>4680115886186</v>
      </c>
      <c r="E309" s="788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29" t="s">
        <v>538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7">
        <v>4680115881228</v>
      </c>
      <c r="E310" s="788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10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7">
        <v>4680115881211</v>
      </c>
      <c r="E311" s="788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42</v>
      </c>
      <c r="Y311" s="778">
        <f t="shared" si="67"/>
        <v>43.199999999999996</v>
      </c>
      <c r="Z311" s="36">
        <f>IFERROR(IF(Y311=0,"",ROUNDUP(Y311/H311,0)*0.00753),"")</f>
        <v>0.13553999999999999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45.5</v>
      </c>
      <c r="BN311" s="64">
        <f t="shared" si="69"/>
        <v>46.8</v>
      </c>
      <c r="BO311" s="64">
        <f t="shared" si="70"/>
        <v>0.11217948717948717</v>
      </c>
      <c r="BP311" s="64">
        <f t="shared" si="71"/>
        <v>0.11538461538461538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7">
        <v>4680115881020</v>
      </c>
      <c r="E312" s="788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109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789"/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1"/>
      <c r="P313" s="794" t="s">
        <v>71</v>
      </c>
      <c r="Q313" s="795"/>
      <c r="R313" s="795"/>
      <c r="S313" s="795"/>
      <c r="T313" s="795"/>
      <c r="U313" s="795"/>
      <c r="V313" s="796"/>
      <c r="W313" s="37" t="s">
        <v>72</v>
      </c>
      <c r="X313" s="779">
        <f>IFERROR(X307/H307,"0")+IFERROR(X308/H308,"0")+IFERROR(X309/H309,"0")+IFERROR(X310/H310,"0")+IFERROR(X311/H311,"0")+IFERROR(X312/H312,"0")</f>
        <v>17.5</v>
      </c>
      <c r="Y313" s="779">
        <f>IFERROR(Y307/H307,"0")+IFERROR(Y308/H308,"0")+IFERROR(Y309/H309,"0")+IFERROR(Y310/H310,"0")+IFERROR(Y311/H311,"0")+IFERROR(Y312/H312,"0")</f>
        <v>18</v>
      </c>
      <c r="Z313" s="779">
        <f>IFERROR(IF(Z307="",0,Z307),"0")+IFERROR(IF(Z308="",0,Z308),"0")+IFERROR(IF(Z309="",0,Z309),"0")+IFERROR(IF(Z310="",0,Z310),"0")+IFERROR(IF(Z311="",0,Z311),"0")+IFERROR(IF(Z312="",0,Z312),"0")</f>
        <v>0.13553999999999999</v>
      </c>
      <c r="AA313" s="780"/>
      <c r="AB313" s="780"/>
      <c r="AC313" s="780"/>
    </row>
    <row r="314" spans="1:68" x14ac:dyDescent="0.2">
      <c r="A314" s="790"/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1"/>
      <c r="P314" s="794" t="s">
        <v>71</v>
      </c>
      <c r="Q314" s="795"/>
      <c r="R314" s="795"/>
      <c r="S314" s="795"/>
      <c r="T314" s="795"/>
      <c r="U314" s="795"/>
      <c r="V314" s="796"/>
      <c r="W314" s="37" t="s">
        <v>69</v>
      </c>
      <c r="X314" s="779">
        <f>IFERROR(SUM(X307:X312),"0")</f>
        <v>42</v>
      </c>
      <c r="Y314" s="779">
        <f>IFERROR(SUM(Y307:Y312),"0")</f>
        <v>43.199999999999996</v>
      </c>
      <c r="Z314" s="37"/>
      <c r="AA314" s="780"/>
      <c r="AB314" s="780"/>
      <c r="AC314" s="780"/>
    </row>
    <row r="315" spans="1:68" ht="16.5" hidden="1" customHeight="1" x14ac:dyDescent="0.25">
      <c r="A315" s="812" t="s">
        <v>547</v>
      </c>
      <c r="B315" s="790"/>
      <c r="C315" s="790"/>
      <c r="D315" s="790"/>
      <c r="E315" s="790"/>
      <c r="F315" s="790"/>
      <c r="G315" s="790"/>
      <c r="H315" s="790"/>
      <c r="I315" s="790"/>
      <c r="J315" s="790"/>
      <c r="K315" s="790"/>
      <c r="L315" s="790"/>
      <c r="M315" s="790"/>
      <c r="N315" s="790"/>
      <c r="O315" s="790"/>
      <c r="P315" s="790"/>
      <c r="Q315" s="790"/>
      <c r="R315" s="790"/>
      <c r="S315" s="790"/>
      <c r="T315" s="790"/>
      <c r="U315" s="790"/>
      <c r="V315" s="790"/>
      <c r="W315" s="790"/>
      <c r="X315" s="790"/>
      <c r="Y315" s="790"/>
      <c r="Z315" s="790"/>
      <c r="AA315" s="772"/>
      <c r="AB315" s="772"/>
      <c r="AC315" s="772"/>
    </row>
    <row r="316" spans="1:68" ht="14.25" hidden="1" customHeight="1" x14ac:dyDescent="0.25">
      <c r="A316" s="804" t="s">
        <v>114</v>
      </c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0"/>
      <c r="P316" s="790"/>
      <c r="Q316" s="790"/>
      <c r="R316" s="790"/>
      <c r="S316" s="790"/>
      <c r="T316" s="790"/>
      <c r="U316" s="790"/>
      <c r="V316" s="790"/>
      <c r="W316" s="790"/>
      <c r="X316" s="790"/>
      <c r="Y316" s="790"/>
      <c r="Z316" s="790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7">
        <v>4607091389296</v>
      </c>
      <c r="E317" s="788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90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4"/>
      <c r="R317" s="784"/>
      <c r="S317" s="784"/>
      <c r="T317" s="785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89"/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1"/>
      <c r="P318" s="794" t="s">
        <v>71</v>
      </c>
      <c r="Q318" s="795"/>
      <c r="R318" s="795"/>
      <c r="S318" s="795"/>
      <c r="T318" s="795"/>
      <c r="U318" s="795"/>
      <c r="V318" s="796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0"/>
      <c r="B319" s="790"/>
      <c r="C319" s="790"/>
      <c r="D319" s="790"/>
      <c r="E319" s="790"/>
      <c r="F319" s="790"/>
      <c r="G319" s="790"/>
      <c r="H319" s="790"/>
      <c r="I319" s="790"/>
      <c r="J319" s="790"/>
      <c r="K319" s="790"/>
      <c r="L319" s="790"/>
      <c r="M319" s="790"/>
      <c r="N319" s="790"/>
      <c r="O319" s="791"/>
      <c r="P319" s="794" t="s">
        <v>71</v>
      </c>
      <c r="Q319" s="795"/>
      <c r="R319" s="795"/>
      <c r="S319" s="795"/>
      <c r="T319" s="795"/>
      <c r="U319" s="795"/>
      <c r="V319" s="796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4" t="s">
        <v>64</v>
      </c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0"/>
      <c r="P320" s="790"/>
      <c r="Q320" s="790"/>
      <c r="R320" s="790"/>
      <c r="S320" s="790"/>
      <c r="T320" s="790"/>
      <c r="U320" s="790"/>
      <c r="V320" s="790"/>
      <c r="W320" s="790"/>
      <c r="X320" s="790"/>
      <c r="Y320" s="790"/>
      <c r="Z320" s="790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7">
        <v>4680115880344</v>
      </c>
      <c r="E321" s="788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9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4"/>
      <c r="R321" s="784"/>
      <c r="S321" s="784"/>
      <c r="T321" s="785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89"/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1"/>
      <c r="P322" s="794" t="s">
        <v>71</v>
      </c>
      <c r="Q322" s="795"/>
      <c r="R322" s="795"/>
      <c r="S322" s="795"/>
      <c r="T322" s="795"/>
      <c r="U322" s="795"/>
      <c r="V322" s="796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0"/>
      <c r="B323" s="790"/>
      <c r="C323" s="790"/>
      <c r="D323" s="790"/>
      <c r="E323" s="790"/>
      <c r="F323" s="790"/>
      <c r="G323" s="790"/>
      <c r="H323" s="790"/>
      <c r="I323" s="790"/>
      <c r="J323" s="790"/>
      <c r="K323" s="790"/>
      <c r="L323" s="790"/>
      <c r="M323" s="790"/>
      <c r="N323" s="790"/>
      <c r="O323" s="791"/>
      <c r="P323" s="794" t="s">
        <v>71</v>
      </c>
      <c r="Q323" s="795"/>
      <c r="R323" s="795"/>
      <c r="S323" s="795"/>
      <c r="T323" s="795"/>
      <c r="U323" s="795"/>
      <c r="V323" s="796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4" t="s">
        <v>73</v>
      </c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0"/>
      <c r="P324" s="790"/>
      <c r="Q324" s="790"/>
      <c r="R324" s="790"/>
      <c r="S324" s="790"/>
      <c r="T324" s="790"/>
      <c r="U324" s="790"/>
      <c r="V324" s="790"/>
      <c r="W324" s="790"/>
      <c r="X324" s="790"/>
      <c r="Y324" s="790"/>
      <c r="Z324" s="790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7">
        <v>4680115884618</v>
      </c>
      <c r="E325" s="788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4"/>
      <c r="R325" s="784"/>
      <c r="S325" s="784"/>
      <c r="T325" s="785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9"/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1"/>
      <c r="P326" s="794" t="s">
        <v>71</v>
      </c>
      <c r="Q326" s="795"/>
      <c r="R326" s="795"/>
      <c r="S326" s="795"/>
      <c r="T326" s="795"/>
      <c r="U326" s="795"/>
      <c r="V326" s="796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0"/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1"/>
      <c r="P327" s="794" t="s">
        <v>71</v>
      </c>
      <c r="Q327" s="795"/>
      <c r="R327" s="795"/>
      <c r="S327" s="795"/>
      <c r="T327" s="795"/>
      <c r="U327" s="795"/>
      <c r="V327" s="796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812" t="s">
        <v>557</v>
      </c>
      <c r="B328" s="790"/>
      <c r="C328" s="790"/>
      <c r="D328" s="790"/>
      <c r="E328" s="790"/>
      <c r="F328" s="790"/>
      <c r="G328" s="790"/>
      <c r="H328" s="790"/>
      <c r="I328" s="790"/>
      <c r="J328" s="790"/>
      <c r="K328" s="790"/>
      <c r="L328" s="790"/>
      <c r="M328" s="790"/>
      <c r="N328" s="790"/>
      <c r="O328" s="790"/>
      <c r="P328" s="790"/>
      <c r="Q328" s="790"/>
      <c r="R328" s="790"/>
      <c r="S328" s="790"/>
      <c r="T328" s="790"/>
      <c r="U328" s="790"/>
      <c r="V328" s="790"/>
      <c r="W328" s="790"/>
      <c r="X328" s="790"/>
      <c r="Y328" s="790"/>
      <c r="Z328" s="790"/>
      <c r="AA328" s="772"/>
      <c r="AB328" s="772"/>
      <c r="AC328" s="772"/>
    </row>
    <row r="329" spans="1:68" ht="14.25" hidden="1" customHeight="1" x14ac:dyDescent="0.25">
      <c r="A329" s="804" t="s">
        <v>114</v>
      </c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0"/>
      <c r="P329" s="790"/>
      <c r="Q329" s="790"/>
      <c r="R329" s="790"/>
      <c r="S329" s="790"/>
      <c r="T329" s="790"/>
      <c r="U329" s="790"/>
      <c r="V329" s="790"/>
      <c r="W329" s="790"/>
      <c r="X329" s="790"/>
      <c r="Y329" s="790"/>
      <c r="Z329" s="790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7">
        <v>4607091389807</v>
      </c>
      <c r="E330" s="788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99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4"/>
      <c r="R330" s="784"/>
      <c r="S330" s="784"/>
      <c r="T330" s="785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89"/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1"/>
      <c r="P331" s="794" t="s">
        <v>71</v>
      </c>
      <c r="Q331" s="795"/>
      <c r="R331" s="795"/>
      <c r="S331" s="795"/>
      <c r="T331" s="795"/>
      <c r="U331" s="795"/>
      <c r="V331" s="796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0"/>
      <c r="B332" s="790"/>
      <c r="C332" s="790"/>
      <c r="D332" s="790"/>
      <c r="E332" s="790"/>
      <c r="F332" s="790"/>
      <c r="G332" s="790"/>
      <c r="H332" s="790"/>
      <c r="I332" s="790"/>
      <c r="J332" s="790"/>
      <c r="K332" s="790"/>
      <c r="L332" s="790"/>
      <c r="M332" s="790"/>
      <c r="N332" s="790"/>
      <c r="O332" s="791"/>
      <c r="P332" s="794" t="s">
        <v>71</v>
      </c>
      <c r="Q332" s="795"/>
      <c r="R332" s="795"/>
      <c r="S332" s="795"/>
      <c r="T332" s="795"/>
      <c r="U332" s="795"/>
      <c r="V332" s="796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4" t="s">
        <v>64</v>
      </c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0"/>
      <c r="P333" s="790"/>
      <c r="Q333" s="790"/>
      <c r="R333" s="790"/>
      <c r="S333" s="790"/>
      <c r="T333" s="790"/>
      <c r="U333" s="790"/>
      <c r="V333" s="790"/>
      <c r="W333" s="790"/>
      <c r="X333" s="790"/>
      <c r="Y333" s="790"/>
      <c r="Z333" s="790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7">
        <v>4680115880481</v>
      </c>
      <c r="E334" s="788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117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89"/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1"/>
      <c r="P335" s="794" t="s">
        <v>71</v>
      </c>
      <c r="Q335" s="795"/>
      <c r="R335" s="795"/>
      <c r="S335" s="795"/>
      <c r="T335" s="795"/>
      <c r="U335" s="795"/>
      <c r="V335" s="796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0"/>
      <c r="B336" s="790"/>
      <c r="C336" s="790"/>
      <c r="D336" s="790"/>
      <c r="E336" s="790"/>
      <c r="F336" s="790"/>
      <c r="G336" s="790"/>
      <c r="H336" s="790"/>
      <c r="I336" s="790"/>
      <c r="J336" s="790"/>
      <c r="K336" s="790"/>
      <c r="L336" s="790"/>
      <c r="M336" s="790"/>
      <c r="N336" s="790"/>
      <c r="O336" s="791"/>
      <c r="P336" s="794" t="s">
        <v>71</v>
      </c>
      <c r="Q336" s="795"/>
      <c r="R336" s="795"/>
      <c r="S336" s="795"/>
      <c r="T336" s="795"/>
      <c r="U336" s="795"/>
      <c r="V336" s="796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4" t="s">
        <v>73</v>
      </c>
      <c r="B337" s="790"/>
      <c r="C337" s="790"/>
      <c r="D337" s="790"/>
      <c r="E337" s="790"/>
      <c r="F337" s="790"/>
      <c r="G337" s="790"/>
      <c r="H337" s="790"/>
      <c r="I337" s="790"/>
      <c r="J337" s="790"/>
      <c r="K337" s="790"/>
      <c r="L337" s="790"/>
      <c r="M337" s="790"/>
      <c r="N337" s="790"/>
      <c r="O337" s="790"/>
      <c r="P337" s="790"/>
      <c r="Q337" s="790"/>
      <c r="R337" s="790"/>
      <c r="S337" s="790"/>
      <c r="T337" s="790"/>
      <c r="U337" s="790"/>
      <c r="V337" s="790"/>
      <c r="W337" s="790"/>
      <c r="X337" s="790"/>
      <c r="Y337" s="790"/>
      <c r="Z337" s="790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7">
        <v>4680115880412</v>
      </c>
      <c r="E338" s="788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8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4"/>
      <c r="R338" s="784"/>
      <c r="S338" s="784"/>
      <c r="T338" s="785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7">
        <v>4680115880511</v>
      </c>
      <c r="E339" s="788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11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789"/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1"/>
      <c r="P340" s="794" t="s">
        <v>71</v>
      </c>
      <c r="Q340" s="795"/>
      <c r="R340" s="795"/>
      <c r="S340" s="795"/>
      <c r="T340" s="795"/>
      <c r="U340" s="795"/>
      <c r="V340" s="796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0"/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1"/>
      <c r="P341" s="794" t="s">
        <v>71</v>
      </c>
      <c r="Q341" s="795"/>
      <c r="R341" s="795"/>
      <c r="S341" s="795"/>
      <c r="T341" s="795"/>
      <c r="U341" s="795"/>
      <c r="V341" s="796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812" t="s">
        <v>570</v>
      </c>
      <c r="B342" s="790"/>
      <c r="C342" s="790"/>
      <c r="D342" s="790"/>
      <c r="E342" s="790"/>
      <c r="F342" s="790"/>
      <c r="G342" s="790"/>
      <c r="H342" s="790"/>
      <c r="I342" s="790"/>
      <c r="J342" s="790"/>
      <c r="K342" s="790"/>
      <c r="L342" s="790"/>
      <c r="M342" s="790"/>
      <c r="N342" s="790"/>
      <c r="O342" s="790"/>
      <c r="P342" s="790"/>
      <c r="Q342" s="790"/>
      <c r="R342" s="790"/>
      <c r="S342" s="790"/>
      <c r="T342" s="790"/>
      <c r="U342" s="790"/>
      <c r="V342" s="790"/>
      <c r="W342" s="790"/>
      <c r="X342" s="790"/>
      <c r="Y342" s="790"/>
      <c r="Z342" s="790"/>
      <c r="AA342" s="772"/>
      <c r="AB342" s="772"/>
      <c r="AC342" s="772"/>
    </row>
    <row r="343" spans="1:68" ht="14.25" hidden="1" customHeight="1" x14ac:dyDescent="0.25">
      <c r="A343" s="804" t="s">
        <v>114</v>
      </c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0"/>
      <c r="P343" s="790"/>
      <c r="Q343" s="790"/>
      <c r="R343" s="790"/>
      <c r="S343" s="790"/>
      <c r="T343" s="790"/>
      <c r="U343" s="790"/>
      <c r="V343" s="790"/>
      <c r="W343" s="790"/>
      <c r="X343" s="790"/>
      <c r="Y343" s="790"/>
      <c r="Z343" s="790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7">
        <v>4680115882973</v>
      </c>
      <c r="E344" s="788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85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4"/>
      <c r="R344" s="784"/>
      <c r="S344" s="784"/>
      <c r="T344" s="785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89"/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1"/>
      <c r="P345" s="794" t="s">
        <v>71</v>
      </c>
      <c r="Q345" s="795"/>
      <c r="R345" s="795"/>
      <c r="S345" s="795"/>
      <c r="T345" s="795"/>
      <c r="U345" s="795"/>
      <c r="V345" s="796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0"/>
      <c r="B346" s="790"/>
      <c r="C346" s="790"/>
      <c r="D346" s="790"/>
      <c r="E346" s="790"/>
      <c r="F346" s="790"/>
      <c r="G346" s="790"/>
      <c r="H346" s="790"/>
      <c r="I346" s="790"/>
      <c r="J346" s="790"/>
      <c r="K346" s="790"/>
      <c r="L346" s="790"/>
      <c r="M346" s="790"/>
      <c r="N346" s="790"/>
      <c r="O346" s="791"/>
      <c r="P346" s="794" t="s">
        <v>71</v>
      </c>
      <c r="Q346" s="795"/>
      <c r="R346" s="795"/>
      <c r="S346" s="795"/>
      <c r="T346" s="795"/>
      <c r="U346" s="795"/>
      <c r="V346" s="796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4" t="s">
        <v>64</v>
      </c>
      <c r="B347" s="790"/>
      <c r="C347" s="790"/>
      <c r="D347" s="790"/>
      <c r="E347" s="790"/>
      <c r="F347" s="790"/>
      <c r="G347" s="790"/>
      <c r="H347" s="790"/>
      <c r="I347" s="790"/>
      <c r="J347" s="790"/>
      <c r="K347" s="790"/>
      <c r="L347" s="790"/>
      <c r="M347" s="790"/>
      <c r="N347" s="790"/>
      <c r="O347" s="790"/>
      <c r="P347" s="790"/>
      <c r="Q347" s="790"/>
      <c r="R347" s="790"/>
      <c r="S347" s="790"/>
      <c r="T347" s="790"/>
      <c r="U347" s="790"/>
      <c r="V347" s="790"/>
      <c r="W347" s="790"/>
      <c r="X347" s="790"/>
      <c r="Y347" s="790"/>
      <c r="Z347" s="790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7">
        <v>4607091389845</v>
      </c>
      <c r="E348" s="788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4"/>
      <c r="R348" s="784"/>
      <c r="S348" s="784"/>
      <c r="T348" s="785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7">
        <v>4680115882881</v>
      </c>
      <c r="E349" s="788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89"/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1"/>
      <c r="P350" s="794" t="s">
        <v>71</v>
      </c>
      <c r="Q350" s="795"/>
      <c r="R350" s="795"/>
      <c r="S350" s="795"/>
      <c r="T350" s="795"/>
      <c r="U350" s="795"/>
      <c r="V350" s="796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0"/>
      <c r="B351" s="790"/>
      <c r="C351" s="790"/>
      <c r="D351" s="790"/>
      <c r="E351" s="790"/>
      <c r="F351" s="790"/>
      <c r="G351" s="790"/>
      <c r="H351" s="790"/>
      <c r="I351" s="790"/>
      <c r="J351" s="790"/>
      <c r="K351" s="790"/>
      <c r="L351" s="790"/>
      <c r="M351" s="790"/>
      <c r="N351" s="790"/>
      <c r="O351" s="791"/>
      <c r="P351" s="794" t="s">
        <v>71</v>
      </c>
      <c r="Q351" s="795"/>
      <c r="R351" s="795"/>
      <c r="S351" s="795"/>
      <c r="T351" s="795"/>
      <c r="U351" s="795"/>
      <c r="V351" s="796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812" t="s">
        <v>578</v>
      </c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0"/>
      <c r="P352" s="790"/>
      <c r="Q352" s="790"/>
      <c r="R352" s="790"/>
      <c r="S352" s="790"/>
      <c r="T352" s="790"/>
      <c r="U352" s="790"/>
      <c r="V352" s="790"/>
      <c r="W352" s="790"/>
      <c r="X352" s="790"/>
      <c r="Y352" s="790"/>
      <c r="Z352" s="790"/>
      <c r="AA352" s="772"/>
      <c r="AB352" s="772"/>
      <c r="AC352" s="772"/>
    </row>
    <row r="353" spans="1:68" ht="14.25" hidden="1" customHeight="1" x14ac:dyDescent="0.25">
      <c r="A353" s="804" t="s">
        <v>114</v>
      </c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0"/>
      <c r="P353" s="790"/>
      <c r="Q353" s="790"/>
      <c r="R353" s="790"/>
      <c r="S353" s="790"/>
      <c r="T353" s="790"/>
      <c r="U353" s="790"/>
      <c r="V353" s="790"/>
      <c r="W353" s="790"/>
      <c r="X353" s="790"/>
      <c r="Y353" s="790"/>
      <c r="Z353" s="790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7">
        <v>4680115885615</v>
      </c>
      <c r="E354" s="788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7">
        <v>4680115885554</v>
      </c>
      <c r="E355" s="788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814" t="s">
        <v>584</v>
      </c>
      <c r="Q355" s="784"/>
      <c r="R355" s="784"/>
      <c r="S355" s="784"/>
      <c r="T355" s="785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7">
        <v>4680115885554</v>
      </c>
      <c r="E356" s="788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10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7</v>
      </c>
      <c r="Y356" s="778">
        <f t="shared" si="72"/>
        <v>10.8</v>
      </c>
      <c r="Z356" s="36">
        <f>IFERROR(IF(Y356=0,"",ROUNDUP(Y356/H356,0)*0.02175),"")</f>
        <v>2.1749999999999999E-2</v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7.31111111111111</v>
      </c>
      <c r="BN356" s="64">
        <f t="shared" si="74"/>
        <v>11.28</v>
      </c>
      <c r="BO356" s="64">
        <f t="shared" si="75"/>
        <v>1.1574074074074073E-2</v>
      </c>
      <c r="BP356" s="64">
        <f t="shared" si="76"/>
        <v>1.7857142857142856E-2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7">
        <v>4680115885646</v>
      </c>
      <c r="E357" s="788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8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7">
        <v>4680115885622</v>
      </c>
      <c r="E358" s="788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10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7">
        <v>4680115881938</v>
      </c>
      <c r="E359" s="788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9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7">
        <v>4607091387346</v>
      </c>
      <c r="E360" s="788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7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7">
        <v>4607091386011</v>
      </c>
      <c r="E361" s="788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7">
        <v>4680115885608</v>
      </c>
      <c r="E362" s="788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8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789"/>
      <c r="B363" s="790"/>
      <c r="C363" s="790"/>
      <c r="D363" s="790"/>
      <c r="E363" s="790"/>
      <c r="F363" s="790"/>
      <c r="G363" s="790"/>
      <c r="H363" s="790"/>
      <c r="I363" s="790"/>
      <c r="J363" s="790"/>
      <c r="K363" s="790"/>
      <c r="L363" s="790"/>
      <c r="M363" s="790"/>
      <c r="N363" s="790"/>
      <c r="O363" s="791"/>
      <c r="P363" s="794" t="s">
        <v>71</v>
      </c>
      <c r="Q363" s="795"/>
      <c r="R363" s="795"/>
      <c r="S363" s="795"/>
      <c r="T363" s="795"/>
      <c r="U363" s="795"/>
      <c r="V363" s="796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0.64814814814814814</v>
      </c>
      <c r="Y363" s="779">
        <f>IFERROR(Y354/H354,"0")+IFERROR(Y355/H355,"0")+IFERROR(Y356/H356,"0")+IFERROR(Y357/H357,"0")+IFERROR(Y358/H358,"0")+IFERROR(Y359/H359,"0")+IFERROR(Y360/H360,"0")+IFERROR(Y361/H361,"0")+IFERROR(Y362/H362,"0")</f>
        <v>1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2.1749999999999999E-2</v>
      </c>
      <c r="AA363" s="780"/>
      <c r="AB363" s="780"/>
      <c r="AC363" s="780"/>
    </row>
    <row r="364" spans="1:68" x14ac:dyDescent="0.2">
      <c r="A364" s="790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4" t="s">
        <v>71</v>
      </c>
      <c r="Q364" s="795"/>
      <c r="R364" s="795"/>
      <c r="S364" s="795"/>
      <c r="T364" s="795"/>
      <c r="U364" s="795"/>
      <c r="V364" s="796"/>
      <c r="W364" s="37" t="s">
        <v>69</v>
      </c>
      <c r="X364" s="779">
        <f>IFERROR(SUM(X354:X362),"0")</f>
        <v>7</v>
      </c>
      <c r="Y364" s="779">
        <f>IFERROR(SUM(Y354:Y362),"0")</f>
        <v>10.8</v>
      </c>
      <c r="Z364" s="37"/>
      <c r="AA364" s="780"/>
      <c r="AB364" s="780"/>
      <c r="AC364" s="780"/>
    </row>
    <row r="365" spans="1:68" ht="14.25" hidden="1" customHeight="1" x14ac:dyDescent="0.25">
      <c r="A365" s="804" t="s">
        <v>64</v>
      </c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0"/>
      <c r="P365" s="790"/>
      <c r="Q365" s="790"/>
      <c r="R365" s="790"/>
      <c r="S365" s="790"/>
      <c r="T365" s="790"/>
      <c r="U365" s="790"/>
      <c r="V365" s="790"/>
      <c r="W365" s="790"/>
      <c r="X365" s="790"/>
      <c r="Y365" s="790"/>
      <c r="Z365" s="790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7">
        <v>4607091387193</v>
      </c>
      <c r="E366" s="788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11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7">
        <v>4607091387230</v>
      </c>
      <c r="E367" s="788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8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7">
        <v>4607091387292</v>
      </c>
      <c r="E368" s="788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7">
        <v>4607091387285</v>
      </c>
      <c r="E369" s="788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8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89"/>
      <c r="B370" s="790"/>
      <c r="C370" s="790"/>
      <c r="D370" s="790"/>
      <c r="E370" s="790"/>
      <c r="F370" s="790"/>
      <c r="G370" s="790"/>
      <c r="H370" s="790"/>
      <c r="I370" s="790"/>
      <c r="J370" s="790"/>
      <c r="K370" s="790"/>
      <c r="L370" s="790"/>
      <c r="M370" s="790"/>
      <c r="N370" s="790"/>
      <c r="O370" s="791"/>
      <c r="P370" s="794" t="s">
        <v>71</v>
      </c>
      <c r="Q370" s="795"/>
      <c r="R370" s="795"/>
      <c r="S370" s="795"/>
      <c r="T370" s="795"/>
      <c r="U370" s="795"/>
      <c r="V370" s="796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0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4" t="s">
        <v>71</v>
      </c>
      <c r="Q371" s="795"/>
      <c r="R371" s="795"/>
      <c r="S371" s="795"/>
      <c r="T371" s="795"/>
      <c r="U371" s="795"/>
      <c r="V371" s="796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4" t="s">
        <v>73</v>
      </c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0"/>
      <c r="P372" s="790"/>
      <c r="Q372" s="790"/>
      <c r="R372" s="790"/>
      <c r="S372" s="790"/>
      <c r="T372" s="790"/>
      <c r="U372" s="790"/>
      <c r="V372" s="790"/>
      <c r="W372" s="790"/>
      <c r="X372" s="790"/>
      <c r="Y372" s="790"/>
      <c r="Z372" s="790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7">
        <v>4607091387766</v>
      </c>
      <c r="E373" s="788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7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7">
        <v>4607091387957</v>
      </c>
      <c r="E374" s="788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10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7">
        <v>4607091387964</v>
      </c>
      <c r="E375" s="788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7">
        <v>4680115884588</v>
      </c>
      <c r="E376" s="788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7">
        <v>4607091387537</v>
      </c>
      <c r="E377" s="788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7">
        <v>4607091387513</v>
      </c>
      <c r="E378" s="788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11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789"/>
      <c r="B379" s="790"/>
      <c r="C379" s="790"/>
      <c r="D379" s="790"/>
      <c r="E379" s="790"/>
      <c r="F379" s="790"/>
      <c r="G379" s="790"/>
      <c r="H379" s="790"/>
      <c r="I379" s="790"/>
      <c r="J379" s="790"/>
      <c r="K379" s="790"/>
      <c r="L379" s="790"/>
      <c r="M379" s="790"/>
      <c r="N379" s="790"/>
      <c r="O379" s="791"/>
      <c r="P379" s="794" t="s">
        <v>71</v>
      </c>
      <c r="Q379" s="795"/>
      <c r="R379" s="795"/>
      <c r="S379" s="795"/>
      <c r="T379" s="795"/>
      <c r="U379" s="795"/>
      <c r="V379" s="796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0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4" t="s">
        <v>71</v>
      </c>
      <c r="Q380" s="795"/>
      <c r="R380" s="795"/>
      <c r="S380" s="795"/>
      <c r="T380" s="795"/>
      <c r="U380" s="795"/>
      <c r="V380" s="796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4" t="s">
        <v>218</v>
      </c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0"/>
      <c r="P381" s="790"/>
      <c r="Q381" s="790"/>
      <c r="R381" s="790"/>
      <c r="S381" s="790"/>
      <c r="T381" s="790"/>
      <c r="U381" s="790"/>
      <c r="V381" s="790"/>
      <c r="W381" s="790"/>
      <c r="X381" s="790"/>
      <c r="Y381" s="790"/>
      <c r="Z381" s="790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7">
        <v>4607091380880</v>
      </c>
      <c r="E382" s="788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115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7">
        <v>4607091384482</v>
      </c>
      <c r="E383" s="788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8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24</v>
      </c>
      <c r="Y383" s="7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25.735384615384618</v>
      </c>
      <c r="BN383" s="64">
        <f>IFERROR(Y383*I383/H383,"0")</f>
        <v>33.456000000000003</v>
      </c>
      <c r="BO383" s="64">
        <f>IFERROR(1/J383*(X383/H383),"0")</f>
        <v>5.4945054945054944E-2</v>
      </c>
      <c r="BP383" s="64">
        <f>IFERROR(1/J383*(Y383/H383),"0")</f>
        <v>7.1428571428571425E-2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7">
        <v>4607091380897</v>
      </c>
      <c r="E384" s="788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12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89"/>
      <c r="B385" s="790"/>
      <c r="C385" s="790"/>
      <c r="D385" s="790"/>
      <c r="E385" s="790"/>
      <c r="F385" s="790"/>
      <c r="G385" s="790"/>
      <c r="H385" s="790"/>
      <c r="I385" s="790"/>
      <c r="J385" s="790"/>
      <c r="K385" s="790"/>
      <c r="L385" s="790"/>
      <c r="M385" s="790"/>
      <c r="N385" s="790"/>
      <c r="O385" s="791"/>
      <c r="P385" s="794" t="s">
        <v>71</v>
      </c>
      <c r="Q385" s="795"/>
      <c r="R385" s="795"/>
      <c r="S385" s="795"/>
      <c r="T385" s="795"/>
      <c r="U385" s="795"/>
      <c r="V385" s="796"/>
      <c r="W385" s="37" t="s">
        <v>72</v>
      </c>
      <c r="X385" s="779">
        <f>IFERROR(X382/H382,"0")+IFERROR(X383/H383,"0")+IFERROR(X384/H384,"0")</f>
        <v>3.0769230769230771</v>
      </c>
      <c r="Y385" s="779">
        <f>IFERROR(Y382/H382,"0")+IFERROR(Y383/H383,"0")+IFERROR(Y384/H384,"0")</f>
        <v>4</v>
      </c>
      <c r="Z385" s="779">
        <f>IFERROR(IF(Z382="",0,Z382),"0")+IFERROR(IF(Z383="",0,Z383),"0")+IFERROR(IF(Z384="",0,Z384),"0")</f>
        <v>8.6999999999999994E-2</v>
      </c>
      <c r="AA385" s="780"/>
      <c r="AB385" s="780"/>
      <c r="AC385" s="780"/>
    </row>
    <row r="386" spans="1:68" x14ac:dyDescent="0.2">
      <c r="A386" s="790"/>
      <c r="B386" s="790"/>
      <c r="C386" s="790"/>
      <c r="D386" s="790"/>
      <c r="E386" s="790"/>
      <c r="F386" s="790"/>
      <c r="G386" s="790"/>
      <c r="H386" s="790"/>
      <c r="I386" s="790"/>
      <c r="J386" s="790"/>
      <c r="K386" s="790"/>
      <c r="L386" s="790"/>
      <c r="M386" s="790"/>
      <c r="N386" s="790"/>
      <c r="O386" s="791"/>
      <c r="P386" s="794" t="s">
        <v>71</v>
      </c>
      <c r="Q386" s="795"/>
      <c r="R386" s="795"/>
      <c r="S386" s="795"/>
      <c r="T386" s="795"/>
      <c r="U386" s="795"/>
      <c r="V386" s="796"/>
      <c r="W386" s="37" t="s">
        <v>69</v>
      </c>
      <c r="X386" s="779">
        <f>IFERROR(SUM(X382:X384),"0")</f>
        <v>24</v>
      </c>
      <c r="Y386" s="779">
        <f>IFERROR(SUM(Y382:Y384),"0")</f>
        <v>31.2</v>
      </c>
      <c r="Z386" s="37"/>
      <c r="AA386" s="780"/>
      <c r="AB386" s="780"/>
      <c r="AC386" s="780"/>
    </row>
    <row r="387" spans="1:68" ht="14.25" hidden="1" customHeight="1" x14ac:dyDescent="0.25">
      <c r="A387" s="804" t="s">
        <v>103</v>
      </c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0"/>
      <c r="P387" s="790"/>
      <c r="Q387" s="790"/>
      <c r="R387" s="790"/>
      <c r="S387" s="790"/>
      <c r="T387" s="790"/>
      <c r="U387" s="790"/>
      <c r="V387" s="790"/>
      <c r="W387" s="790"/>
      <c r="X387" s="790"/>
      <c r="Y387" s="790"/>
      <c r="Z387" s="790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7">
        <v>4607091388374</v>
      </c>
      <c r="E388" s="788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982" t="s">
        <v>644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7">
        <v>4607091388381</v>
      </c>
      <c r="E389" s="788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1218" t="s">
        <v>648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7">
        <v>4607091383102</v>
      </c>
      <c r="E390" s="788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9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6</v>
      </c>
      <c r="Y390" s="778">
        <f>IFERROR(IF(X390="",0,CEILING((X390/$H390),1)*$H390),"")</f>
        <v>7.6499999999999995</v>
      </c>
      <c r="Z390" s="36">
        <f>IFERROR(IF(Y390=0,"",ROUNDUP(Y390/H390,0)*0.00753),"")</f>
        <v>2.2589999999999999E-2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7.0000000000000009</v>
      </c>
      <c r="BN390" s="64">
        <f>IFERROR(Y390*I390/H390,"0")</f>
        <v>8.9250000000000007</v>
      </c>
      <c r="BO390" s="64">
        <f>IFERROR(1/J390*(X390/H390),"0")</f>
        <v>1.5082956259426848E-2</v>
      </c>
      <c r="BP390" s="64">
        <f>IFERROR(1/J390*(Y390/H390),"0")</f>
        <v>1.9230769230769232E-2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7">
        <v>4607091388404</v>
      </c>
      <c r="E391" s="788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12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5</v>
      </c>
      <c r="Y391" s="778">
        <f>IFERROR(IF(X391="",0,CEILING((X391/$H391),1)*$H391),"")</f>
        <v>5.0999999999999996</v>
      </c>
      <c r="Z391" s="36">
        <f>IFERROR(IF(Y391=0,"",ROUNDUP(Y391/H391,0)*0.00753),"")</f>
        <v>1.506E-2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5.6862745098039218</v>
      </c>
      <c r="BN391" s="64">
        <f>IFERROR(Y391*I391/H391,"0")</f>
        <v>5.8</v>
      </c>
      <c r="BO391" s="64">
        <f>IFERROR(1/J391*(X391/H391),"0")</f>
        <v>1.256913021618904E-2</v>
      </c>
      <c r="BP391" s="64">
        <f>IFERROR(1/J391*(Y391/H391),"0")</f>
        <v>1.282051282051282E-2</v>
      </c>
    </row>
    <row r="392" spans="1:68" x14ac:dyDescent="0.2">
      <c r="A392" s="789"/>
      <c r="B392" s="790"/>
      <c r="C392" s="790"/>
      <c r="D392" s="790"/>
      <c r="E392" s="790"/>
      <c r="F392" s="790"/>
      <c r="G392" s="790"/>
      <c r="H392" s="790"/>
      <c r="I392" s="790"/>
      <c r="J392" s="790"/>
      <c r="K392" s="790"/>
      <c r="L392" s="790"/>
      <c r="M392" s="790"/>
      <c r="N392" s="790"/>
      <c r="O392" s="791"/>
      <c r="P392" s="794" t="s">
        <v>71</v>
      </c>
      <c r="Q392" s="795"/>
      <c r="R392" s="795"/>
      <c r="S392" s="795"/>
      <c r="T392" s="795"/>
      <c r="U392" s="795"/>
      <c r="V392" s="796"/>
      <c r="W392" s="37" t="s">
        <v>72</v>
      </c>
      <c r="X392" s="779">
        <f>IFERROR(X388/H388,"0")+IFERROR(X389/H389,"0")+IFERROR(X390/H390,"0")+IFERROR(X391/H391,"0")</f>
        <v>4.3137254901960791</v>
      </c>
      <c r="Y392" s="779">
        <f>IFERROR(Y388/H388,"0")+IFERROR(Y389/H389,"0")+IFERROR(Y390/H390,"0")+IFERROR(Y391/H391,"0")</f>
        <v>5</v>
      </c>
      <c r="Z392" s="779">
        <f>IFERROR(IF(Z388="",0,Z388),"0")+IFERROR(IF(Z389="",0,Z389),"0")+IFERROR(IF(Z390="",0,Z390),"0")+IFERROR(IF(Z391="",0,Z391),"0")</f>
        <v>3.7650000000000003E-2</v>
      </c>
      <c r="AA392" s="780"/>
      <c r="AB392" s="780"/>
      <c r="AC392" s="780"/>
    </row>
    <row r="393" spans="1:68" x14ac:dyDescent="0.2">
      <c r="A393" s="790"/>
      <c r="B393" s="790"/>
      <c r="C393" s="790"/>
      <c r="D393" s="790"/>
      <c r="E393" s="790"/>
      <c r="F393" s="790"/>
      <c r="G393" s="790"/>
      <c r="H393" s="790"/>
      <c r="I393" s="790"/>
      <c r="J393" s="790"/>
      <c r="K393" s="790"/>
      <c r="L393" s="790"/>
      <c r="M393" s="790"/>
      <c r="N393" s="790"/>
      <c r="O393" s="791"/>
      <c r="P393" s="794" t="s">
        <v>71</v>
      </c>
      <c r="Q393" s="795"/>
      <c r="R393" s="795"/>
      <c r="S393" s="795"/>
      <c r="T393" s="795"/>
      <c r="U393" s="795"/>
      <c r="V393" s="796"/>
      <c r="W393" s="37" t="s">
        <v>69</v>
      </c>
      <c r="X393" s="779">
        <f>IFERROR(SUM(X388:X391),"0")</f>
        <v>11</v>
      </c>
      <c r="Y393" s="779">
        <f>IFERROR(SUM(Y388:Y391),"0")</f>
        <v>12.75</v>
      </c>
      <c r="Z393" s="37"/>
      <c r="AA393" s="780"/>
      <c r="AB393" s="780"/>
      <c r="AC393" s="780"/>
    </row>
    <row r="394" spans="1:68" ht="14.25" hidden="1" customHeight="1" x14ac:dyDescent="0.25">
      <c r="A394" s="804" t="s">
        <v>654</v>
      </c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0"/>
      <c r="P394" s="790"/>
      <c r="Q394" s="790"/>
      <c r="R394" s="790"/>
      <c r="S394" s="790"/>
      <c r="T394" s="790"/>
      <c r="U394" s="790"/>
      <c r="V394" s="790"/>
      <c r="W394" s="790"/>
      <c r="X394" s="790"/>
      <c r="Y394" s="790"/>
      <c r="Z394" s="790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7">
        <v>4680115881808</v>
      </c>
      <c r="E395" s="788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7">
        <v>4680115881822</v>
      </c>
      <c r="E396" s="788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9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7">
        <v>4680115880016</v>
      </c>
      <c r="E397" s="788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89"/>
      <c r="B398" s="790"/>
      <c r="C398" s="790"/>
      <c r="D398" s="790"/>
      <c r="E398" s="790"/>
      <c r="F398" s="790"/>
      <c r="G398" s="790"/>
      <c r="H398" s="790"/>
      <c r="I398" s="790"/>
      <c r="J398" s="790"/>
      <c r="K398" s="790"/>
      <c r="L398" s="790"/>
      <c r="M398" s="790"/>
      <c r="N398" s="790"/>
      <c r="O398" s="791"/>
      <c r="P398" s="794" t="s">
        <v>71</v>
      </c>
      <c r="Q398" s="795"/>
      <c r="R398" s="795"/>
      <c r="S398" s="795"/>
      <c r="T398" s="795"/>
      <c r="U398" s="795"/>
      <c r="V398" s="796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0"/>
      <c r="B399" s="790"/>
      <c r="C399" s="790"/>
      <c r="D399" s="790"/>
      <c r="E399" s="790"/>
      <c r="F399" s="790"/>
      <c r="G399" s="790"/>
      <c r="H399" s="790"/>
      <c r="I399" s="790"/>
      <c r="J399" s="790"/>
      <c r="K399" s="790"/>
      <c r="L399" s="790"/>
      <c r="M399" s="790"/>
      <c r="N399" s="790"/>
      <c r="O399" s="791"/>
      <c r="P399" s="794" t="s">
        <v>71</v>
      </c>
      <c r="Q399" s="795"/>
      <c r="R399" s="795"/>
      <c r="S399" s="795"/>
      <c r="T399" s="795"/>
      <c r="U399" s="795"/>
      <c r="V399" s="796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812" t="s">
        <v>664</v>
      </c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0"/>
      <c r="P400" s="790"/>
      <c r="Q400" s="790"/>
      <c r="R400" s="790"/>
      <c r="S400" s="790"/>
      <c r="T400" s="790"/>
      <c r="U400" s="790"/>
      <c r="V400" s="790"/>
      <c r="W400" s="790"/>
      <c r="X400" s="790"/>
      <c r="Y400" s="790"/>
      <c r="Z400" s="790"/>
      <c r="AA400" s="772"/>
      <c r="AB400" s="772"/>
      <c r="AC400" s="772"/>
    </row>
    <row r="401" spans="1:68" ht="14.25" hidden="1" customHeight="1" x14ac:dyDescent="0.25">
      <c r="A401" s="804" t="s">
        <v>64</v>
      </c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0"/>
      <c r="P401" s="790"/>
      <c r="Q401" s="790"/>
      <c r="R401" s="790"/>
      <c r="S401" s="790"/>
      <c r="T401" s="790"/>
      <c r="U401" s="790"/>
      <c r="V401" s="790"/>
      <c r="W401" s="790"/>
      <c r="X401" s="790"/>
      <c r="Y401" s="790"/>
      <c r="Z401" s="790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7">
        <v>4607091383836</v>
      </c>
      <c r="E402" s="788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11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89"/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1"/>
      <c r="P403" s="794" t="s">
        <v>71</v>
      </c>
      <c r="Q403" s="795"/>
      <c r="R403" s="795"/>
      <c r="S403" s="795"/>
      <c r="T403" s="795"/>
      <c r="U403" s="795"/>
      <c r="V403" s="796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0"/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1"/>
      <c r="P404" s="794" t="s">
        <v>71</v>
      </c>
      <c r="Q404" s="795"/>
      <c r="R404" s="795"/>
      <c r="S404" s="795"/>
      <c r="T404" s="795"/>
      <c r="U404" s="795"/>
      <c r="V404" s="796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4" t="s">
        <v>73</v>
      </c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0"/>
      <c r="P405" s="790"/>
      <c r="Q405" s="790"/>
      <c r="R405" s="790"/>
      <c r="S405" s="790"/>
      <c r="T405" s="790"/>
      <c r="U405" s="790"/>
      <c r="V405" s="790"/>
      <c r="W405" s="790"/>
      <c r="X405" s="790"/>
      <c r="Y405" s="790"/>
      <c r="Z405" s="790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7">
        <v>4607091387919</v>
      </c>
      <c r="E406" s="788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10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4"/>
      <c r="R406" s="784"/>
      <c r="S406" s="784"/>
      <c r="T406" s="785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7">
        <v>4680115883604</v>
      </c>
      <c r="E407" s="788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11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7">
        <v>4680115883567</v>
      </c>
      <c r="E408" s="788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6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89"/>
      <c r="B409" s="790"/>
      <c r="C409" s="790"/>
      <c r="D409" s="790"/>
      <c r="E409" s="790"/>
      <c r="F409" s="790"/>
      <c r="G409" s="790"/>
      <c r="H409" s="790"/>
      <c r="I409" s="790"/>
      <c r="J409" s="790"/>
      <c r="K409" s="790"/>
      <c r="L409" s="790"/>
      <c r="M409" s="790"/>
      <c r="N409" s="790"/>
      <c r="O409" s="791"/>
      <c r="P409" s="794" t="s">
        <v>71</v>
      </c>
      <c r="Q409" s="795"/>
      <c r="R409" s="795"/>
      <c r="S409" s="795"/>
      <c r="T409" s="795"/>
      <c r="U409" s="795"/>
      <c r="V409" s="796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0"/>
      <c r="B410" s="790"/>
      <c r="C410" s="790"/>
      <c r="D410" s="790"/>
      <c r="E410" s="790"/>
      <c r="F410" s="790"/>
      <c r="G410" s="790"/>
      <c r="H410" s="790"/>
      <c r="I410" s="790"/>
      <c r="J410" s="790"/>
      <c r="K410" s="790"/>
      <c r="L410" s="790"/>
      <c r="M410" s="790"/>
      <c r="N410" s="790"/>
      <c r="O410" s="791"/>
      <c r="P410" s="794" t="s">
        <v>71</v>
      </c>
      <c r="Q410" s="795"/>
      <c r="R410" s="795"/>
      <c r="S410" s="795"/>
      <c r="T410" s="795"/>
      <c r="U410" s="795"/>
      <c r="V410" s="796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19" t="s">
        <v>677</v>
      </c>
      <c r="B411" s="820"/>
      <c r="C411" s="820"/>
      <c r="D411" s="820"/>
      <c r="E411" s="820"/>
      <c r="F411" s="820"/>
      <c r="G411" s="820"/>
      <c r="H411" s="820"/>
      <c r="I411" s="820"/>
      <c r="J411" s="820"/>
      <c r="K411" s="820"/>
      <c r="L411" s="820"/>
      <c r="M411" s="820"/>
      <c r="N411" s="820"/>
      <c r="O411" s="820"/>
      <c r="P411" s="820"/>
      <c r="Q411" s="820"/>
      <c r="R411" s="820"/>
      <c r="S411" s="820"/>
      <c r="T411" s="820"/>
      <c r="U411" s="820"/>
      <c r="V411" s="820"/>
      <c r="W411" s="820"/>
      <c r="X411" s="820"/>
      <c r="Y411" s="820"/>
      <c r="Z411" s="820"/>
      <c r="AA411" s="48"/>
      <c r="AB411" s="48"/>
      <c r="AC411" s="48"/>
    </row>
    <row r="412" spans="1:68" ht="16.5" hidden="1" customHeight="1" x14ac:dyDescent="0.25">
      <c r="A412" s="812" t="s">
        <v>678</v>
      </c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0"/>
      <c r="P412" s="790"/>
      <c r="Q412" s="790"/>
      <c r="R412" s="790"/>
      <c r="S412" s="790"/>
      <c r="T412" s="790"/>
      <c r="U412" s="790"/>
      <c r="V412" s="790"/>
      <c r="W412" s="790"/>
      <c r="X412" s="790"/>
      <c r="Y412" s="790"/>
      <c r="Z412" s="790"/>
      <c r="AA412" s="772"/>
      <c r="AB412" s="772"/>
      <c r="AC412" s="772"/>
    </row>
    <row r="413" spans="1:68" ht="14.25" hidden="1" customHeight="1" x14ac:dyDescent="0.25">
      <c r="A413" s="804" t="s">
        <v>114</v>
      </c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0"/>
      <c r="P413" s="790"/>
      <c r="Q413" s="790"/>
      <c r="R413" s="790"/>
      <c r="S413" s="790"/>
      <c r="T413" s="790"/>
      <c r="U413" s="790"/>
      <c r="V413" s="790"/>
      <c r="W413" s="790"/>
      <c r="X413" s="790"/>
      <c r="Y413" s="790"/>
      <c r="Z413" s="790"/>
      <c r="AA413" s="770"/>
      <c r="AB413" s="770"/>
      <c r="AC413" s="770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7">
        <v>4680115884847</v>
      </c>
      <c r="E414" s="788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11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4"/>
      <c r="R414" s="784"/>
      <c r="S414" s="784"/>
      <c r="T414" s="785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7">
        <v>4680115884847</v>
      </c>
      <c r="E415" s="788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89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4"/>
      <c r="R415" s="784"/>
      <c r="S415" s="784"/>
      <c r="T415" s="785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7">
        <v>4680115884854</v>
      </c>
      <c r="E416" s="788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11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130</v>
      </c>
      <c r="Y416" s="778">
        <f t="shared" si="82"/>
        <v>135</v>
      </c>
      <c r="Z416" s="36">
        <f>IFERROR(IF(Y416=0,"",ROUNDUP(Y416/H416,0)*0.02175),"")</f>
        <v>0.19574999999999998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134.16</v>
      </c>
      <c r="BN416" s="64">
        <f t="shared" si="84"/>
        <v>139.32000000000002</v>
      </c>
      <c r="BO416" s="64">
        <f t="shared" si="85"/>
        <v>0.18055555555555552</v>
      </c>
      <c r="BP416" s="64">
        <f t="shared" si="86"/>
        <v>0.1875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7">
        <v>4680115884854</v>
      </c>
      <c r="E417" s="788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8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7">
        <v>4607091383997</v>
      </c>
      <c r="E418" s="788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8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7">
        <v>4680115884830</v>
      </c>
      <c r="E419" s="788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10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201</v>
      </c>
      <c r="Y419" s="778">
        <f t="shared" si="82"/>
        <v>210</v>
      </c>
      <c r="Z419" s="36">
        <f>IFERROR(IF(Y419=0,"",ROUNDUP(Y419/H419,0)*0.02175),"")</f>
        <v>0.30449999999999999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207.43199999999999</v>
      </c>
      <c r="BN419" s="64">
        <f t="shared" si="84"/>
        <v>216.72</v>
      </c>
      <c r="BO419" s="64">
        <f t="shared" si="85"/>
        <v>0.27916666666666667</v>
      </c>
      <c r="BP419" s="64">
        <f t="shared" si="86"/>
        <v>0.29166666666666663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7">
        <v>4680115884830</v>
      </c>
      <c r="E420" s="788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8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7">
        <v>4680115882638</v>
      </c>
      <c r="E421" s="788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8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7">
        <v>4680115884922</v>
      </c>
      <c r="E422" s="788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11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7">
        <v>4680115884878</v>
      </c>
      <c r="E423" s="788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111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7">
        <v>4680115884861</v>
      </c>
      <c r="E424" s="788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10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789"/>
      <c r="B425" s="790"/>
      <c r="C425" s="790"/>
      <c r="D425" s="790"/>
      <c r="E425" s="790"/>
      <c r="F425" s="790"/>
      <c r="G425" s="790"/>
      <c r="H425" s="790"/>
      <c r="I425" s="790"/>
      <c r="J425" s="790"/>
      <c r="K425" s="790"/>
      <c r="L425" s="790"/>
      <c r="M425" s="790"/>
      <c r="N425" s="790"/>
      <c r="O425" s="791"/>
      <c r="P425" s="794" t="s">
        <v>71</v>
      </c>
      <c r="Q425" s="795"/>
      <c r="R425" s="795"/>
      <c r="S425" s="795"/>
      <c r="T425" s="795"/>
      <c r="U425" s="795"/>
      <c r="V425" s="796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22.066666666666666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23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0.50024999999999997</v>
      </c>
      <c r="AA425" s="780"/>
      <c r="AB425" s="780"/>
      <c r="AC425" s="780"/>
    </row>
    <row r="426" spans="1:68" x14ac:dyDescent="0.2">
      <c r="A426" s="790"/>
      <c r="B426" s="790"/>
      <c r="C426" s="790"/>
      <c r="D426" s="790"/>
      <c r="E426" s="790"/>
      <c r="F426" s="790"/>
      <c r="G426" s="790"/>
      <c r="H426" s="790"/>
      <c r="I426" s="790"/>
      <c r="J426" s="790"/>
      <c r="K426" s="790"/>
      <c r="L426" s="790"/>
      <c r="M426" s="790"/>
      <c r="N426" s="790"/>
      <c r="O426" s="791"/>
      <c r="P426" s="794" t="s">
        <v>71</v>
      </c>
      <c r="Q426" s="795"/>
      <c r="R426" s="795"/>
      <c r="S426" s="795"/>
      <c r="T426" s="795"/>
      <c r="U426" s="795"/>
      <c r="V426" s="796"/>
      <c r="W426" s="37" t="s">
        <v>69</v>
      </c>
      <c r="X426" s="779">
        <f>IFERROR(SUM(X414:X424),"0")</f>
        <v>331</v>
      </c>
      <c r="Y426" s="779">
        <f>IFERROR(SUM(Y414:Y424),"0")</f>
        <v>345</v>
      </c>
      <c r="Z426" s="37"/>
      <c r="AA426" s="780"/>
      <c r="AB426" s="780"/>
      <c r="AC426" s="780"/>
    </row>
    <row r="427" spans="1:68" ht="14.25" hidden="1" customHeight="1" x14ac:dyDescent="0.25">
      <c r="A427" s="804" t="s">
        <v>172</v>
      </c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0"/>
      <c r="P427" s="790"/>
      <c r="Q427" s="790"/>
      <c r="R427" s="790"/>
      <c r="S427" s="790"/>
      <c r="T427" s="790"/>
      <c r="U427" s="790"/>
      <c r="V427" s="790"/>
      <c r="W427" s="790"/>
      <c r="X427" s="790"/>
      <c r="Y427" s="790"/>
      <c r="Z427" s="790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7">
        <v>4607091383980</v>
      </c>
      <c r="E428" s="788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11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129</v>
      </c>
      <c r="Y428" s="778">
        <f>IFERROR(IF(X428="",0,CEILING((X428/$H428),1)*$H428),"")</f>
        <v>135</v>
      </c>
      <c r="Z428" s="36">
        <f>IFERROR(IF(Y428=0,"",ROUNDUP(Y428/H428,0)*0.02175),"")</f>
        <v>0.19574999999999998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133.12800000000001</v>
      </c>
      <c r="BN428" s="64">
        <f>IFERROR(Y428*I428/H428,"0")</f>
        <v>139.32000000000002</v>
      </c>
      <c r="BO428" s="64">
        <f>IFERROR(1/J428*(X428/H428),"0")</f>
        <v>0.17916666666666664</v>
      </c>
      <c r="BP428" s="64">
        <f>IFERROR(1/J428*(Y428/H428),"0")</f>
        <v>0.1875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7">
        <v>4607091384178</v>
      </c>
      <c r="E429" s="788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89"/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1"/>
      <c r="P430" s="794" t="s">
        <v>71</v>
      </c>
      <c r="Q430" s="795"/>
      <c r="R430" s="795"/>
      <c r="S430" s="795"/>
      <c r="T430" s="795"/>
      <c r="U430" s="795"/>
      <c r="V430" s="796"/>
      <c r="W430" s="37" t="s">
        <v>72</v>
      </c>
      <c r="X430" s="779">
        <f>IFERROR(X428/H428,"0")+IFERROR(X429/H429,"0")</f>
        <v>8.6</v>
      </c>
      <c r="Y430" s="779">
        <f>IFERROR(Y428/H428,"0")+IFERROR(Y429/H429,"0")</f>
        <v>9</v>
      </c>
      <c r="Z430" s="779">
        <f>IFERROR(IF(Z428="",0,Z428),"0")+IFERROR(IF(Z429="",0,Z429),"0")</f>
        <v>0.19574999999999998</v>
      </c>
      <c r="AA430" s="780"/>
      <c r="AB430" s="780"/>
      <c r="AC430" s="780"/>
    </row>
    <row r="431" spans="1:68" x14ac:dyDescent="0.2">
      <c r="A431" s="790"/>
      <c r="B431" s="790"/>
      <c r="C431" s="790"/>
      <c r="D431" s="790"/>
      <c r="E431" s="790"/>
      <c r="F431" s="790"/>
      <c r="G431" s="790"/>
      <c r="H431" s="790"/>
      <c r="I431" s="790"/>
      <c r="J431" s="790"/>
      <c r="K431" s="790"/>
      <c r="L431" s="790"/>
      <c r="M431" s="790"/>
      <c r="N431" s="790"/>
      <c r="O431" s="791"/>
      <c r="P431" s="794" t="s">
        <v>71</v>
      </c>
      <c r="Q431" s="795"/>
      <c r="R431" s="795"/>
      <c r="S431" s="795"/>
      <c r="T431" s="795"/>
      <c r="U431" s="795"/>
      <c r="V431" s="796"/>
      <c r="W431" s="37" t="s">
        <v>69</v>
      </c>
      <c r="X431" s="779">
        <f>IFERROR(SUM(X428:X429),"0")</f>
        <v>129</v>
      </c>
      <c r="Y431" s="779">
        <f>IFERROR(SUM(Y428:Y429),"0")</f>
        <v>135</v>
      </c>
      <c r="Z431" s="37"/>
      <c r="AA431" s="780"/>
      <c r="AB431" s="780"/>
      <c r="AC431" s="780"/>
    </row>
    <row r="432" spans="1:68" ht="14.25" hidden="1" customHeight="1" x14ac:dyDescent="0.25">
      <c r="A432" s="804" t="s">
        <v>73</v>
      </c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0"/>
      <c r="P432" s="790"/>
      <c r="Q432" s="790"/>
      <c r="R432" s="790"/>
      <c r="S432" s="790"/>
      <c r="T432" s="790"/>
      <c r="U432" s="790"/>
      <c r="V432" s="790"/>
      <c r="W432" s="790"/>
      <c r="X432" s="790"/>
      <c r="Y432" s="790"/>
      <c r="Z432" s="790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7">
        <v>4607091383928</v>
      </c>
      <c r="E433" s="788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8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7">
        <v>4607091383928</v>
      </c>
      <c r="E434" s="788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8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7">
        <v>4607091383928</v>
      </c>
      <c r="E435" s="788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845" t="s">
        <v>716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7">
        <v>4607091384260</v>
      </c>
      <c r="E436" s="788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8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47</v>
      </c>
      <c r="Y436" s="778">
        <f>IFERROR(IF(X436="",0,CEILING((X436/$H436),1)*$H436),"")</f>
        <v>54.6</v>
      </c>
      <c r="Z436" s="36">
        <f>IFERROR(IF(Y436=0,"",ROUNDUP(Y436/H436,0)*0.02175),"")</f>
        <v>0.15225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50.398461538461547</v>
      </c>
      <c r="BN436" s="64">
        <f>IFERROR(Y436*I436/H436,"0")</f>
        <v>58.548000000000009</v>
      </c>
      <c r="BO436" s="64">
        <f>IFERROR(1/J436*(X436/H436),"0")</f>
        <v>0.10760073260073259</v>
      </c>
      <c r="BP436" s="64">
        <f>IFERROR(1/J436*(Y436/H436),"0")</f>
        <v>0.125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7">
        <v>4607091384260</v>
      </c>
      <c r="E437" s="788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1214" t="s">
        <v>722</v>
      </c>
      <c r="Q437" s="784"/>
      <c r="R437" s="784"/>
      <c r="S437" s="784"/>
      <c r="T437" s="785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9">
        <f>IFERROR(X433/H433,"0")+IFERROR(X434/H434,"0")+IFERROR(X435/H435,"0")+IFERROR(X436/H436,"0")+IFERROR(X437/H437,"0")</f>
        <v>6.0256410256410255</v>
      </c>
      <c r="Y438" s="779">
        <f>IFERROR(Y433/H433,"0")+IFERROR(Y434/H434,"0")+IFERROR(Y435/H435,"0")+IFERROR(Y436/H436,"0")+IFERROR(Y437/H437,"0")</f>
        <v>7</v>
      </c>
      <c r="Z438" s="779">
        <f>IFERROR(IF(Z433="",0,Z433),"0")+IFERROR(IF(Z434="",0,Z434),"0")+IFERROR(IF(Z435="",0,Z435),"0")+IFERROR(IF(Z436="",0,Z436),"0")+IFERROR(IF(Z437="",0,Z437),"0")</f>
        <v>0.15225</v>
      </c>
      <c r="AA438" s="780"/>
      <c r="AB438" s="780"/>
      <c r="AC438" s="780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9">
        <f>IFERROR(SUM(X433:X437),"0")</f>
        <v>47</v>
      </c>
      <c r="Y439" s="779">
        <f>IFERROR(SUM(Y433:Y437),"0")</f>
        <v>54.6</v>
      </c>
      <c r="Z439" s="37"/>
      <c r="AA439" s="780"/>
      <c r="AB439" s="780"/>
      <c r="AC439" s="780"/>
    </row>
    <row r="440" spans="1:68" ht="14.25" hidden="1" customHeight="1" x14ac:dyDescent="0.25">
      <c r="A440" s="804" t="s">
        <v>218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7">
        <v>4607091384673</v>
      </c>
      <c r="E441" s="788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09" t="s">
        <v>726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7">
        <v>4607091384673</v>
      </c>
      <c r="E442" s="788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108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4"/>
      <c r="R442" s="784"/>
      <c r="S442" s="784"/>
      <c r="T442" s="785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7">
        <v>4607091384673</v>
      </c>
      <c r="E443" s="788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11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4"/>
      <c r="R443" s="784"/>
      <c r="S443" s="784"/>
      <c r="T443" s="785"/>
      <c r="U443" s="34"/>
      <c r="V443" s="34"/>
      <c r="W443" s="35" t="s">
        <v>69</v>
      </c>
      <c r="X443" s="777">
        <v>127</v>
      </c>
      <c r="Y443" s="778">
        <f>IFERROR(IF(X443="",0,CEILING((X443/$H443),1)*$H443),"")</f>
        <v>132.6</v>
      </c>
      <c r="Z443" s="36">
        <f>IFERROR(IF(Y443=0,"",ROUNDUP(Y443/H443,0)*0.02175),"")</f>
        <v>0.36974999999999997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136.18307692307692</v>
      </c>
      <c r="BN443" s="64">
        <f>IFERROR(Y443*I443/H443,"0")</f>
        <v>142.18800000000002</v>
      </c>
      <c r="BO443" s="64">
        <f>IFERROR(1/J443*(X443/H443),"0")</f>
        <v>0.29075091575091572</v>
      </c>
      <c r="BP443" s="64">
        <f>IFERROR(1/J443*(Y443/H443),"0")</f>
        <v>0.30357142857142855</v>
      </c>
    </row>
    <row r="444" spans="1:68" x14ac:dyDescent="0.2">
      <c r="A444" s="789"/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1"/>
      <c r="P444" s="794" t="s">
        <v>71</v>
      </c>
      <c r="Q444" s="795"/>
      <c r="R444" s="795"/>
      <c r="S444" s="795"/>
      <c r="T444" s="795"/>
      <c r="U444" s="795"/>
      <c r="V444" s="796"/>
      <c r="W444" s="37" t="s">
        <v>72</v>
      </c>
      <c r="X444" s="779">
        <f>IFERROR(X441/H441,"0")+IFERROR(X442/H442,"0")+IFERROR(X443/H443,"0")</f>
        <v>16.282051282051281</v>
      </c>
      <c r="Y444" s="779">
        <f>IFERROR(Y441/H441,"0")+IFERROR(Y442/H442,"0")+IFERROR(Y443/H443,"0")</f>
        <v>17</v>
      </c>
      <c r="Z444" s="779">
        <f>IFERROR(IF(Z441="",0,Z441),"0")+IFERROR(IF(Z442="",0,Z442),"0")+IFERROR(IF(Z443="",0,Z443),"0")</f>
        <v>0.36974999999999997</v>
      </c>
      <c r="AA444" s="780"/>
      <c r="AB444" s="780"/>
      <c r="AC444" s="780"/>
    </row>
    <row r="445" spans="1:68" x14ac:dyDescent="0.2">
      <c r="A445" s="790"/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1"/>
      <c r="P445" s="794" t="s">
        <v>71</v>
      </c>
      <c r="Q445" s="795"/>
      <c r="R445" s="795"/>
      <c r="S445" s="795"/>
      <c r="T445" s="795"/>
      <c r="U445" s="795"/>
      <c r="V445" s="796"/>
      <c r="W445" s="37" t="s">
        <v>69</v>
      </c>
      <c r="X445" s="779">
        <f>IFERROR(SUM(X441:X443),"0")</f>
        <v>127</v>
      </c>
      <c r="Y445" s="779">
        <f>IFERROR(SUM(Y441:Y443),"0")</f>
        <v>132.6</v>
      </c>
      <c r="Z445" s="37"/>
      <c r="AA445" s="780"/>
      <c r="AB445" s="780"/>
      <c r="AC445" s="780"/>
    </row>
    <row r="446" spans="1:68" ht="16.5" hidden="1" customHeight="1" x14ac:dyDescent="0.25">
      <c r="A446" s="812" t="s">
        <v>732</v>
      </c>
      <c r="B446" s="790"/>
      <c r="C446" s="790"/>
      <c r="D446" s="790"/>
      <c r="E446" s="790"/>
      <c r="F446" s="790"/>
      <c r="G446" s="790"/>
      <c r="H446" s="790"/>
      <c r="I446" s="790"/>
      <c r="J446" s="790"/>
      <c r="K446" s="790"/>
      <c r="L446" s="790"/>
      <c r="M446" s="790"/>
      <c r="N446" s="790"/>
      <c r="O446" s="790"/>
      <c r="P446" s="790"/>
      <c r="Q446" s="790"/>
      <c r="R446" s="790"/>
      <c r="S446" s="790"/>
      <c r="T446" s="790"/>
      <c r="U446" s="790"/>
      <c r="V446" s="790"/>
      <c r="W446" s="790"/>
      <c r="X446" s="790"/>
      <c r="Y446" s="790"/>
      <c r="Z446" s="790"/>
      <c r="AA446" s="772"/>
      <c r="AB446" s="772"/>
      <c r="AC446" s="772"/>
    </row>
    <row r="447" spans="1:68" ht="14.25" hidden="1" customHeight="1" x14ac:dyDescent="0.25">
      <c r="A447" s="804" t="s">
        <v>114</v>
      </c>
      <c r="B447" s="790"/>
      <c r="C447" s="790"/>
      <c r="D447" s="790"/>
      <c r="E447" s="790"/>
      <c r="F447" s="790"/>
      <c r="G447" s="790"/>
      <c r="H447" s="790"/>
      <c r="I447" s="790"/>
      <c r="J447" s="790"/>
      <c r="K447" s="790"/>
      <c r="L447" s="790"/>
      <c r="M447" s="790"/>
      <c r="N447" s="790"/>
      <c r="O447" s="790"/>
      <c r="P447" s="790"/>
      <c r="Q447" s="790"/>
      <c r="R447" s="790"/>
      <c r="S447" s="790"/>
      <c r="T447" s="790"/>
      <c r="U447" s="790"/>
      <c r="V447" s="790"/>
      <c r="W447" s="790"/>
      <c r="X447" s="790"/>
      <c r="Y447" s="790"/>
      <c r="Z447" s="790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7">
        <v>4680115881907</v>
      </c>
      <c r="E448" s="788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7">
        <v>4680115881907</v>
      </c>
      <c r="E449" s="788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801" t="s">
        <v>737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7">
        <v>4680115883925</v>
      </c>
      <c r="E450" s="788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10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7">
        <v>4680115883925</v>
      </c>
      <c r="E451" s="788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6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7">
        <v>4607091384192</v>
      </c>
      <c r="E452" s="788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11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7">
        <v>4680115884892</v>
      </c>
      <c r="E453" s="788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11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7">
        <v>4680115884885</v>
      </c>
      <c r="E454" s="788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12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7">
        <v>4680115884908</v>
      </c>
      <c r="E455" s="788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12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789"/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1"/>
      <c r="P456" s="794" t="s">
        <v>71</v>
      </c>
      <c r="Q456" s="795"/>
      <c r="R456" s="795"/>
      <c r="S456" s="795"/>
      <c r="T456" s="795"/>
      <c r="U456" s="795"/>
      <c r="V456" s="796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0"/>
      <c r="B457" s="790"/>
      <c r="C457" s="790"/>
      <c r="D457" s="790"/>
      <c r="E457" s="790"/>
      <c r="F457" s="790"/>
      <c r="G457" s="790"/>
      <c r="H457" s="790"/>
      <c r="I457" s="790"/>
      <c r="J457" s="790"/>
      <c r="K457" s="790"/>
      <c r="L457" s="790"/>
      <c r="M457" s="790"/>
      <c r="N457" s="790"/>
      <c r="O457" s="791"/>
      <c r="P457" s="794" t="s">
        <v>71</v>
      </c>
      <c r="Q457" s="795"/>
      <c r="R457" s="795"/>
      <c r="S457" s="795"/>
      <c r="T457" s="795"/>
      <c r="U457" s="795"/>
      <c r="V457" s="796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4" t="s">
        <v>64</v>
      </c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0"/>
      <c r="P458" s="790"/>
      <c r="Q458" s="790"/>
      <c r="R458" s="790"/>
      <c r="S458" s="790"/>
      <c r="T458" s="790"/>
      <c r="U458" s="790"/>
      <c r="V458" s="790"/>
      <c r="W458" s="790"/>
      <c r="X458" s="790"/>
      <c r="Y458" s="790"/>
      <c r="Z458" s="790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7">
        <v>4607091384802</v>
      </c>
      <c r="E459" s="788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9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7">
        <v>4607091384826</v>
      </c>
      <c r="E460" s="788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92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4"/>
      <c r="R460" s="784"/>
      <c r="S460" s="784"/>
      <c r="T460" s="785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789"/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1"/>
      <c r="P461" s="794" t="s">
        <v>71</v>
      </c>
      <c r="Q461" s="795"/>
      <c r="R461" s="795"/>
      <c r="S461" s="795"/>
      <c r="T461" s="795"/>
      <c r="U461" s="795"/>
      <c r="V461" s="796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0"/>
      <c r="B462" s="790"/>
      <c r="C462" s="790"/>
      <c r="D462" s="790"/>
      <c r="E462" s="790"/>
      <c r="F462" s="790"/>
      <c r="G462" s="790"/>
      <c r="H462" s="790"/>
      <c r="I462" s="790"/>
      <c r="J462" s="790"/>
      <c r="K462" s="790"/>
      <c r="L462" s="790"/>
      <c r="M462" s="790"/>
      <c r="N462" s="790"/>
      <c r="O462" s="791"/>
      <c r="P462" s="794" t="s">
        <v>71</v>
      </c>
      <c r="Q462" s="795"/>
      <c r="R462" s="795"/>
      <c r="S462" s="795"/>
      <c r="T462" s="795"/>
      <c r="U462" s="795"/>
      <c r="V462" s="796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4" t="s">
        <v>73</v>
      </c>
      <c r="B463" s="790"/>
      <c r="C463" s="790"/>
      <c r="D463" s="790"/>
      <c r="E463" s="790"/>
      <c r="F463" s="790"/>
      <c r="G463" s="790"/>
      <c r="H463" s="790"/>
      <c r="I463" s="790"/>
      <c r="J463" s="790"/>
      <c r="K463" s="790"/>
      <c r="L463" s="790"/>
      <c r="M463" s="790"/>
      <c r="N463" s="790"/>
      <c r="O463" s="790"/>
      <c r="P463" s="790"/>
      <c r="Q463" s="790"/>
      <c r="R463" s="790"/>
      <c r="S463" s="790"/>
      <c r="T463" s="790"/>
      <c r="U463" s="790"/>
      <c r="V463" s="790"/>
      <c r="W463" s="790"/>
      <c r="X463" s="790"/>
      <c r="Y463" s="790"/>
      <c r="Z463" s="790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7">
        <v>4607091384246</v>
      </c>
      <c r="E464" s="788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11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187</v>
      </c>
      <c r="Y464" s="778">
        <f t="shared" ref="Y464:Y470" si="93">IFERROR(IF(X464="",0,CEILING((X464/$H464),1)*$H464),"")</f>
        <v>187.2</v>
      </c>
      <c r="Z464" s="36">
        <f>IFERROR(IF(Y464=0,"",ROUNDUP(Y464/H464,0)*0.02175),"")</f>
        <v>0.52200000000000002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200.52153846153848</v>
      </c>
      <c r="BN464" s="64">
        <f t="shared" ref="BN464:BN470" si="95">IFERROR(Y464*I464/H464,"0")</f>
        <v>200.73600000000002</v>
      </c>
      <c r="BO464" s="64">
        <f t="shared" ref="BO464:BO470" si="96">IFERROR(1/J464*(X464/H464),"0")</f>
        <v>0.42811355311355309</v>
      </c>
      <c r="BP464" s="64">
        <f t="shared" ref="BP464:BP470" si="97">IFERROR(1/J464*(Y464/H464),"0")</f>
        <v>0.42857142857142855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7">
        <v>4607091384246</v>
      </c>
      <c r="E465" s="788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999" t="s">
        <v>761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7">
        <v>4680115881976</v>
      </c>
      <c r="E466" s="788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1139" t="s">
        <v>765</v>
      </c>
      <c r="Q466" s="784"/>
      <c r="R466" s="784"/>
      <c r="S466" s="784"/>
      <c r="T466" s="785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7">
        <v>4680115881976</v>
      </c>
      <c r="E467" s="788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4"/>
      <c r="R467" s="784"/>
      <c r="S467" s="784"/>
      <c r="T467" s="785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7">
        <v>4607091384253</v>
      </c>
      <c r="E468" s="788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11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7">
        <v>4607091384253</v>
      </c>
      <c r="E469" s="788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10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7">
        <v>4680115881969</v>
      </c>
      <c r="E470" s="788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9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23.974358974358974</v>
      </c>
      <c r="Y471" s="779">
        <f>IFERROR(Y464/H464,"0")+IFERROR(Y465/H465,"0")+IFERROR(Y466/H466,"0")+IFERROR(Y467/H467,"0")+IFERROR(Y468/H468,"0")+IFERROR(Y469/H469,"0")+IFERROR(Y470/H470,"0")</f>
        <v>24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0.52200000000000002</v>
      </c>
      <c r="AA471" s="780"/>
      <c r="AB471" s="780"/>
      <c r="AC471" s="780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9">
        <f>IFERROR(SUM(X464:X470),"0")</f>
        <v>187</v>
      </c>
      <c r="Y472" s="779">
        <f>IFERROR(SUM(Y464:Y470),"0")</f>
        <v>187.2</v>
      </c>
      <c r="Z472" s="37"/>
      <c r="AA472" s="780"/>
      <c r="AB472" s="780"/>
      <c r="AC472" s="780"/>
    </row>
    <row r="473" spans="1:68" ht="14.25" hidden="1" customHeight="1" x14ac:dyDescent="0.25">
      <c r="A473" s="804" t="s">
        <v>218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7">
        <v>4607091389357</v>
      </c>
      <c r="E474" s="788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11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7">
        <v>4607091389357</v>
      </c>
      <c r="E475" s="788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935" t="s">
        <v>779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4" t="s">
        <v>71</v>
      </c>
      <c r="Q476" s="795"/>
      <c r="R476" s="795"/>
      <c r="S476" s="795"/>
      <c r="T476" s="795"/>
      <c r="U476" s="795"/>
      <c r="V476" s="796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19" t="s">
        <v>781</v>
      </c>
      <c r="B478" s="820"/>
      <c r="C478" s="820"/>
      <c r="D478" s="820"/>
      <c r="E478" s="820"/>
      <c r="F478" s="820"/>
      <c r="G478" s="820"/>
      <c r="H478" s="820"/>
      <c r="I478" s="820"/>
      <c r="J478" s="820"/>
      <c r="K478" s="820"/>
      <c r="L478" s="820"/>
      <c r="M478" s="820"/>
      <c r="N478" s="820"/>
      <c r="O478" s="820"/>
      <c r="P478" s="820"/>
      <c r="Q478" s="820"/>
      <c r="R478" s="820"/>
      <c r="S478" s="820"/>
      <c r="T478" s="820"/>
      <c r="U478" s="820"/>
      <c r="V478" s="820"/>
      <c r="W478" s="820"/>
      <c r="X478" s="820"/>
      <c r="Y478" s="820"/>
      <c r="Z478" s="820"/>
      <c r="AA478" s="48"/>
      <c r="AB478" s="48"/>
      <c r="AC478" s="48"/>
    </row>
    <row r="479" spans="1:68" ht="16.5" hidden="1" customHeight="1" x14ac:dyDescent="0.25">
      <c r="A479" s="812" t="s">
        <v>782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2"/>
      <c r="AB479" s="772"/>
      <c r="AC479" s="772"/>
    </row>
    <row r="480" spans="1:68" ht="14.25" hidden="1" customHeight="1" x14ac:dyDescent="0.25">
      <c r="A480" s="804" t="s">
        <v>114</v>
      </c>
      <c r="B480" s="790"/>
      <c r="C480" s="790"/>
      <c r="D480" s="790"/>
      <c r="E480" s="790"/>
      <c r="F480" s="790"/>
      <c r="G480" s="790"/>
      <c r="H480" s="790"/>
      <c r="I480" s="790"/>
      <c r="J480" s="790"/>
      <c r="K480" s="790"/>
      <c r="L480" s="790"/>
      <c r="M480" s="790"/>
      <c r="N480" s="790"/>
      <c r="O480" s="790"/>
      <c r="P480" s="790"/>
      <c r="Q480" s="790"/>
      <c r="R480" s="790"/>
      <c r="S480" s="790"/>
      <c r="T480" s="790"/>
      <c r="U480" s="790"/>
      <c r="V480" s="790"/>
      <c r="W480" s="790"/>
      <c r="X480" s="790"/>
      <c r="Y480" s="790"/>
      <c r="Z480" s="790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7">
        <v>4607091389708</v>
      </c>
      <c r="E481" s="788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111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789"/>
      <c r="B482" s="790"/>
      <c r="C482" s="790"/>
      <c r="D482" s="790"/>
      <c r="E482" s="790"/>
      <c r="F482" s="790"/>
      <c r="G482" s="790"/>
      <c r="H482" s="790"/>
      <c r="I482" s="790"/>
      <c r="J482" s="790"/>
      <c r="K482" s="790"/>
      <c r="L482" s="790"/>
      <c r="M482" s="790"/>
      <c r="N482" s="790"/>
      <c r="O482" s="791"/>
      <c r="P482" s="794" t="s">
        <v>71</v>
      </c>
      <c r="Q482" s="795"/>
      <c r="R482" s="795"/>
      <c r="S482" s="795"/>
      <c r="T482" s="795"/>
      <c r="U482" s="795"/>
      <c r="V482" s="796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0"/>
      <c r="B483" s="790"/>
      <c r="C483" s="790"/>
      <c r="D483" s="790"/>
      <c r="E483" s="790"/>
      <c r="F483" s="790"/>
      <c r="G483" s="790"/>
      <c r="H483" s="790"/>
      <c r="I483" s="790"/>
      <c r="J483" s="790"/>
      <c r="K483" s="790"/>
      <c r="L483" s="790"/>
      <c r="M483" s="790"/>
      <c r="N483" s="790"/>
      <c r="O483" s="791"/>
      <c r="P483" s="794" t="s">
        <v>71</v>
      </c>
      <c r="Q483" s="795"/>
      <c r="R483" s="795"/>
      <c r="S483" s="795"/>
      <c r="T483" s="795"/>
      <c r="U483" s="795"/>
      <c r="V483" s="796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4" t="s">
        <v>64</v>
      </c>
      <c r="B484" s="790"/>
      <c r="C484" s="790"/>
      <c r="D484" s="790"/>
      <c r="E484" s="790"/>
      <c r="F484" s="790"/>
      <c r="G484" s="790"/>
      <c r="H484" s="790"/>
      <c r="I484" s="790"/>
      <c r="J484" s="790"/>
      <c r="K484" s="790"/>
      <c r="L484" s="790"/>
      <c r="M484" s="790"/>
      <c r="N484" s="790"/>
      <c r="O484" s="790"/>
      <c r="P484" s="790"/>
      <c r="Q484" s="790"/>
      <c r="R484" s="790"/>
      <c r="S484" s="790"/>
      <c r="T484" s="790"/>
      <c r="U484" s="790"/>
      <c r="V484" s="790"/>
      <c r="W484" s="790"/>
      <c r="X484" s="790"/>
      <c r="Y484" s="790"/>
      <c r="Z484" s="790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7">
        <v>4607091389753</v>
      </c>
      <c r="E485" s="788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97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8</v>
      </c>
      <c r="Y485" s="778">
        <f t="shared" ref="Y485:Y503" si="98">IFERROR(IF(X485="",0,CEILING((X485/$H485),1)*$H485),"")</f>
        <v>8.4</v>
      </c>
      <c r="Z485" s="36">
        <f>IFERROR(IF(Y485=0,"",ROUNDUP(Y485/H485,0)*0.00753),"")</f>
        <v>1.506E-2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8.4380952380952365</v>
      </c>
      <c r="BN485" s="64">
        <f t="shared" ref="BN485:BN503" si="100">IFERROR(Y485*I485/H485,"0")</f>
        <v>8.86</v>
      </c>
      <c r="BO485" s="64">
        <f t="shared" ref="BO485:BO503" si="101">IFERROR(1/J485*(X485/H485),"0")</f>
        <v>1.2210012210012208E-2</v>
      </c>
      <c r="BP485" s="64">
        <f t="shared" ref="BP485:BP503" si="102">IFERROR(1/J485*(Y485/H485),"0")</f>
        <v>1.282051282051282E-2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7">
        <v>4607091389753</v>
      </c>
      <c r="E486" s="788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8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7">
        <v>4607091389760</v>
      </c>
      <c r="E487" s="788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9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7">
        <v>4607091389746</v>
      </c>
      <c r="E488" s="788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9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7">
        <v>4607091389746</v>
      </c>
      <c r="E489" s="788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6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7">
        <v>4680115883147</v>
      </c>
      <c r="E490" s="788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9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7">
        <v>4680115883147</v>
      </c>
      <c r="E491" s="788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7">
        <v>4607091384338</v>
      </c>
      <c r="E492" s="788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10" t="s">
        <v>803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7">
        <v>4607091384338</v>
      </c>
      <c r="E493" s="788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7">
        <v>4680115883154</v>
      </c>
      <c r="E494" s="788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11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7">
        <v>4680115883154</v>
      </c>
      <c r="E495" s="788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7">
        <v>4607091389524</v>
      </c>
      <c r="E496" s="788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4" t="s">
        <v>812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7">
        <v>4607091389524</v>
      </c>
      <c r="E497" s="788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7">
        <v>4680115883161</v>
      </c>
      <c r="E498" s="788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7">
        <v>4607091389531</v>
      </c>
      <c r="E499" s="788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7">
        <v>4607091389531</v>
      </c>
      <c r="E500" s="788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7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7">
        <v>4607091384345</v>
      </c>
      <c r="E501" s="788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7">
        <v>4680115883185</v>
      </c>
      <c r="E502" s="788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11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7">
        <v>4680115883185</v>
      </c>
      <c r="E503" s="788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789"/>
      <c r="B504" s="790"/>
      <c r="C504" s="790"/>
      <c r="D504" s="790"/>
      <c r="E504" s="790"/>
      <c r="F504" s="790"/>
      <c r="G504" s="790"/>
      <c r="H504" s="790"/>
      <c r="I504" s="790"/>
      <c r="J504" s="790"/>
      <c r="K504" s="790"/>
      <c r="L504" s="790"/>
      <c r="M504" s="790"/>
      <c r="N504" s="790"/>
      <c r="O504" s="791"/>
      <c r="P504" s="794" t="s">
        <v>71</v>
      </c>
      <c r="Q504" s="795"/>
      <c r="R504" s="795"/>
      <c r="S504" s="795"/>
      <c r="T504" s="795"/>
      <c r="U504" s="795"/>
      <c r="V504" s="796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1.9047619047619047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1.506E-2</v>
      </c>
      <c r="AA504" s="780"/>
      <c r="AB504" s="780"/>
      <c r="AC504" s="780"/>
    </row>
    <row r="505" spans="1:68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69</v>
      </c>
      <c r="X505" s="779">
        <f>IFERROR(SUM(X485:X503),"0")</f>
        <v>8</v>
      </c>
      <c r="Y505" s="779">
        <f>IFERROR(SUM(Y485:Y503),"0")</f>
        <v>8.4</v>
      </c>
      <c r="Z505" s="37"/>
      <c r="AA505" s="780"/>
      <c r="AB505" s="780"/>
      <c r="AC505" s="780"/>
    </row>
    <row r="506" spans="1:68" ht="14.25" hidden="1" customHeight="1" x14ac:dyDescent="0.25">
      <c r="A506" s="804" t="s">
        <v>73</v>
      </c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0"/>
      <c r="P506" s="790"/>
      <c r="Q506" s="790"/>
      <c r="R506" s="790"/>
      <c r="S506" s="790"/>
      <c r="T506" s="790"/>
      <c r="U506" s="790"/>
      <c r="V506" s="790"/>
      <c r="W506" s="790"/>
      <c r="X506" s="790"/>
      <c r="Y506" s="790"/>
      <c r="Z506" s="790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7">
        <v>4607091384352</v>
      </c>
      <c r="E507" s="788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8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4"/>
      <c r="R507" s="784"/>
      <c r="S507" s="784"/>
      <c r="T507" s="785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7">
        <v>4607091389654</v>
      </c>
      <c r="E508" s="788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4"/>
      <c r="R508" s="784"/>
      <c r="S508" s="784"/>
      <c r="T508" s="785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9"/>
      <c r="B509" s="790"/>
      <c r="C509" s="790"/>
      <c r="D509" s="790"/>
      <c r="E509" s="790"/>
      <c r="F509" s="790"/>
      <c r="G509" s="790"/>
      <c r="H509" s="790"/>
      <c r="I509" s="790"/>
      <c r="J509" s="790"/>
      <c r="K509" s="790"/>
      <c r="L509" s="790"/>
      <c r="M509" s="790"/>
      <c r="N509" s="790"/>
      <c r="O509" s="791"/>
      <c r="P509" s="794" t="s">
        <v>71</v>
      </c>
      <c r="Q509" s="795"/>
      <c r="R509" s="795"/>
      <c r="S509" s="795"/>
      <c r="T509" s="795"/>
      <c r="U509" s="795"/>
      <c r="V509" s="796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4" t="s">
        <v>103</v>
      </c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0"/>
      <c r="P511" s="790"/>
      <c r="Q511" s="790"/>
      <c r="R511" s="790"/>
      <c r="S511" s="790"/>
      <c r="T511" s="790"/>
      <c r="U511" s="790"/>
      <c r="V511" s="790"/>
      <c r="W511" s="790"/>
      <c r="X511" s="790"/>
      <c r="Y511" s="790"/>
      <c r="Z511" s="790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7">
        <v>4680115884335</v>
      </c>
      <c r="E512" s="788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9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4"/>
      <c r="R512" s="784"/>
      <c r="S512" s="784"/>
      <c r="T512" s="785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7">
        <v>4680115884113</v>
      </c>
      <c r="E513" s="788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10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4"/>
      <c r="R513" s="784"/>
      <c r="S513" s="784"/>
      <c r="T513" s="785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9"/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1"/>
      <c r="P514" s="794" t="s">
        <v>71</v>
      </c>
      <c r="Q514" s="795"/>
      <c r="R514" s="795"/>
      <c r="S514" s="795"/>
      <c r="T514" s="795"/>
      <c r="U514" s="795"/>
      <c r="V514" s="796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812" t="s">
        <v>841</v>
      </c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0"/>
      <c r="P516" s="790"/>
      <c r="Q516" s="790"/>
      <c r="R516" s="790"/>
      <c r="S516" s="790"/>
      <c r="T516" s="790"/>
      <c r="U516" s="790"/>
      <c r="V516" s="790"/>
      <c r="W516" s="790"/>
      <c r="X516" s="790"/>
      <c r="Y516" s="790"/>
      <c r="Z516" s="790"/>
      <c r="AA516" s="772"/>
      <c r="AB516" s="772"/>
      <c r="AC516" s="772"/>
    </row>
    <row r="517" spans="1:68" ht="14.25" hidden="1" customHeight="1" x14ac:dyDescent="0.25">
      <c r="A517" s="804" t="s">
        <v>172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7">
        <v>4607091389364</v>
      </c>
      <c r="E518" s="788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12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4"/>
      <c r="R518" s="784"/>
      <c r="S518" s="784"/>
      <c r="T518" s="785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89"/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1"/>
      <c r="P519" s="794" t="s">
        <v>71</v>
      </c>
      <c r="Q519" s="795"/>
      <c r="R519" s="795"/>
      <c r="S519" s="795"/>
      <c r="T519" s="795"/>
      <c r="U519" s="795"/>
      <c r="V519" s="796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0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4" t="s">
        <v>64</v>
      </c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0"/>
      <c r="P521" s="790"/>
      <c r="Q521" s="790"/>
      <c r="R521" s="790"/>
      <c r="S521" s="790"/>
      <c r="T521" s="790"/>
      <c r="U521" s="790"/>
      <c r="V521" s="790"/>
      <c r="W521" s="790"/>
      <c r="X521" s="790"/>
      <c r="Y521" s="790"/>
      <c r="Z521" s="790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7">
        <v>4607091389739</v>
      </c>
      <c r="E522" s="788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118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64</v>
      </c>
      <c r="Y522" s="778">
        <f>IFERROR(IF(X522="",0,CEILING((X522/$H522),1)*$H522),"")</f>
        <v>67.2</v>
      </c>
      <c r="Z522" s="36">
        <f>IFERROR(IF(Y522=0,"",ROUNDUP(Y522/H522,0)*0.00753),"")</f>
        <v>0.12048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67.504761904761892</v>
      </c>
      <c r="BN522" s="64">
        <f>IFERROR(Y522*I522/H522,"0")</f>
        <v>70.88</v>
      </c>
      <c r="BO522" s="64">
        <f>IFERROR(1/J522*(X522/H522),"0")</f>
        <v>9.7680097680097666E-2</v>
      </c>
      <c r="BP522" s="64">
        <f>IFERROR(1/J522*(Y522/H522),"0")</f>
        <v>0.10256410256410256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7">
        <v>4607091389425</v>
      </c>
      <c r="E523" s="788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7">
        <v>4680115880771</v>
      </c>
      <c r="E524" s="788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0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4"/>
      <c r="R524" s="784"/>
      <c r="S524" s="784"/>
      <c r="T524" s="785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7">
        <v>4607091389500</v>
      </c>
      <c r="E525" s="788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31" t="s">
        <v>856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7">
        <v>4607091389500</v>
      </c>
      <c r="E526" s="788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9"/>
      <c r="B527" s="790"/>
      <c r="C527" s="790"/>
      <c r="D527" s="790"/>
      <c r="E527" s="790"/>
      <c r="F527" s="790"/>
      <c r="G527" s="790"/>
      <c r="H527" s="790"/>
      <c r="I527" s="790"/>
      <c r="J527" s="790"/>
      <c r="K527" s="790"/>
      <c r="L527" s="790"/>
      <c r="M527" s="790"/>
      <c r="N527" s="790"/>
      <c r="O527" s="791"/>
      <c r="P527" s="794" t="s">
        <v>71</v>
      </c>
      <c r="Q527" s="795"/>
      <c r="R527" s="795"/>
      <c r="S527" s="795"/>
      <c r="T527" s="795"/>
      <c r="U527" s="795"/>
      <c r="V527" s="796"/>
      <c r="W527" s="37" t="s">
        <v>72</v>
      </c>
      <c r="X527" s="779">
        <f>IFERROR(X522/H522,"0")+IFERROR(X523/H523,"0")+IFERROR(X524/H524,"0")+IFERROR(X525/H525,"0")+IFERROR(X526/H526,"0")</f>
        <v>15.238095238095237</v>
      </c>
      <c r="Y527" s="779">
        <f>IFERROR(Y522/H522,"0")+IFERROR(Y523/H523,"0")+IFERROR(Y524/H524,"0")+IFERROR(Y525/H525,"0")+IFERROR(Y526/H526,"0")</f>
        <v>16</v>
      </c>
      <c r="Z527" s="779">
        <f>IFERROR(IF(Z522="",0,Z522),"0")+IFERROR(IF(Z523="",0,Z523),"0")+IFERROR(IF(Z524="",0,Z524),"0")+IFERROR(IF(Z525="",0,Z525),"0")+IFERROR(IF(Z526="",0,Z526),"0")</f>
        <v>0.12048</v>
      </c>
      <c r="AA527" s="780"/>
      <c r="AB527" s="780"/>
      <c r="AC527" s="780"/>
    </row>
    <row r="528" spans="1:68" x14ac:dyDescent="0.2">
      <c r="A528" s="790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69</v>
      </c>
      <c r="X528" s="779">
        <f>IFERROR(SUM(X522:X526),"0")</f>
        <v>64</v>
      </c>
      <c r="Y528" s="779">
        <f>IFERROR(SUM(Y522:Y526),"0")</f>
        <v>67.2</v>
      </c>
      <c r="Z528" s="37"/>
      <c r="AA528" s="780"/>
      <c r="AB528" s="780"/>
      <c r="AC528" s="780"/>
    </row>
    <row r="529" spans="1:68" ht="14.25" hidden="1" customHeight="1" x14ac:dyDescent="0.25">
      <c r="A529" s="804" t="s">
        <v>103</v>
      </c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0"/>
      <c r="P529" s="790"/>
      <c r="Q529" s="790"/>
      <c r="R529" s="790"/>
      <c r="S529" s="790"/>
      <c r="T529" s="790"/>
      <c r="U529" s="790"/>
      <c r="V529" s="790"/>
      <c r="W529" s="790"/>
      <c r="X529" s="790"/>
      <c r="Y529" s="790"/>
      <c r="Z529" s="790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7">
        <v>4680115884359</v>
      </c>
      <c r="E530" s="788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97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9"/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1"/>
      <c r="P531" s="794" t="s">
        <v>71</v>
      </c>
      <c r="Q531" s="795"/>
      <c r="R531" s="795"/>
      <c r="S531" s="795"/>
      <c r="T531" s="795"/>
      <c r="U531" s="795"/>
      <c r="V531" s="796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4" t="s">
        <v>860</v>
      </c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0"/>
      <c r="P533" s="790"/>
      <c r="Q533" s="790"/>
      <c r="R533" s="790"/>
      <c r="S533" s="790"/>
      <c r="T533" s="790"/>
      <c r="U533" s="790"/>
      <c r="V533" s="790"/>
      <c r="W533" s="790"/>
      <c r="X533" s="790"/>
      <c r="Y533" s="790"/>
      <c r="Z533" s="790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7">
        <v>4680115884564</v>
      </c>
      <c r="E534" s="788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83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89"/>
      <c r="B535" s="790"/>
      <c r="C535" s="790"/>
      <c r="D535" s="790"/>
      <c r="E535" s="790"/>
      <c r="F535" s="790"/>
      <c r="G535" s="790"/>
      <c r="H535" s="790"/>
      <c r="I535" s="790"/>
      <c r="J535" s="790"/>
      <c r="K535" s="790"/>
      <c r="L535" s="790"/>
      <c r="M535" s="790"/>
      <c r="N535" s="790"/>
      <c r="O535" s="791"/>
      <c r="P535" s="794" t="s">
        <v>71</v>
      </c>
      <c r="Q535" s="795"/>
      <c r="R535" s="795"/>
      <c r="S535" s="795"/>
      <c r="T535" s="795"/>
      <c r="U535" s="795"/>
      <c r="V535" s="796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0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812" t="s">
        <v>864</v>
      </c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0"/>
      <c r="P537" s="790"/>
      <c r="Q537" s="790"/>
      <c r="R537" s="790"/>
      <c r="S537" s="790"/>
      <c r="T537" s="790"/>
      <c r="U537" s="790"/>
      <c r="V537" s="790"/>
      <c r="W537" s="790"/>
      <c r="X537" s="790"/>
      <c r="Y537" s="790"/>
      <c r="Z537" s="790"/>
      <c r="AA537" s="772"/>
      <c r="AB537" s="772"/>
      <c r="AC537" s="772"/>
    </row>
    <row r="538" spans="1:68" ht="14.25" hidden="1" customHeight="1" x14ac:dyDescent="0.25">
      <c r="A538" s="804" t="s">
        <v>64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7">
        <v>4680115885189</v>
      </c>
      <c r="E539" s="788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11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4"/>
      <c r="R539" s="784"/>
      <c r="S539" s="784"/>
      <c r="T539" s="785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7">
        <v>4680115885172</v>
      </c>
      <c r="E540" s="788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4"/>
      <c r="R540" s="784"/>
      <c r="S540" s="784"/>
      <c r="T540" s="785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7">
        <v>4680115885110</v>
      </c>
      <c r="E541" s="788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9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4"/>
      <c r="R541" s="784"/>
      <c r="S541" s="784"/>
      <c r="T541" s="785"/>
      <c r="U541" s="34"/>
      <c r="V541" s="34"/>
      <c r="W541" s="35" t="s">
        <v>69</v>
      </c>
      <c r="X541" s="777">
        <v>4</v>
      </c>
      <c r="Y541" s="778">
        <f>IFERROR(IF(X541="",0,CEILING((X541/$H541),1)*$H541),"")</f>
        <v>4.8</v>
      </c>
      <c r="Z541" s="36">
        <f>IFERROR(IF(Y541=0,"",ROUNDUP(Y541/H541,0)*0.00502),"")</f>
        <v>2.0080000000000001E-2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6.7333333333333334</v>
      </c>
      <c r="BN541" s="64">
        <f>IFERROR(Y541*I541/H541,"0")</f>
        <v>8.08</v>
      </c>
      <c r="BO541" s="64">
        <f>IFERROR(1/J541*(X541/H541),"0")</f>
        <v>1.4245014245014247E-2</v>
      </c>
      <c r="BP541" s="64">
        <f>IFERROR(1/J541*(Y541/H541),"0")</f>
        <v>1.7094017094017096E-2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7">
        <v>4680115885219</v>
      </c>
      <c r="E542" s="788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1148" t="s">
        <v>875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4" t="s">
        <v>71</v>
      </c>
      <c r="Q543" s="795"/>
      <c r="R543" s="795"/>
      <c r="S543" s="795"/>
      <c r="T543" s="795"/>
      <c r="U543" s="795"/>
      <c r="V543" s="796"/>
      <c r="W543" s="37" t="s">
        <v>72</v>
      </c>
      <c r="X543" s="779">
        <f>IFERROR(X539/H539,"0")+IFERROR(X540/H540,"0")+IFERROR(X541/H541,"0")+IFERROR(X542/H542,"0")</f>
        <v>3.3333333333333335</v>
      </c>
      <c r="Y543" s="779">
        <f>IFERROR(Y539/H539,"0")+IFERROR(Y540/H540,"0")+IFERROR(Y541/H541,"0")+IFERROR(Y542/H542,"0")</f>
        <v>4</v>
      </c>
      <c r="Z543" s="779">
        <f>IFERROR(IF(Z539="",0,Z539),"0")+IFERROR(IF(Z540="",0,Z540),"0")+IFERROR(IF(Z541="",0,Z541),"0")+IFERROR(IF(Z542="",0,Z542),"0")</f>
        <v>2.0080000000000001E-2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69</v>
      </c>
      <c r="X544" s="779">
        <f>IFERROR(SUM(X539:X542),"0")</f>
        <v>4</v>
      </c>
      <c r="Y544" s="779">
        <f>IFERROR(SUM(Y539:Y542),"0")</f>
        <v>4.8</v>
      </c>
      <c r="Z544" s="37"/>
      <c r="AA544" s="780"/>
      <c r="AB544" s="780"/>
      <c r="AC544" s="780"/>
    </row>
    <row r="545" spans="1:68" ht="16.5" hidden="1" customHeight="1" x14ac:dyDescent="0.25">
      <c r="A545" s="812" t="s">
        <v>877</v>
      </c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0"/>
      <c r="P545" s="790"/>
      <c r="Q545" s="790"/>
      <c r="R545" s="790"/>
      <c r="S545" s="790"/>
      <c r="T545" s="790"/>
      <c r="U545" s="790"/>
      <c r="V545" s="790"/>
      <c r="W545" s="790"/>
      <c r="X545" s="790"/>
      <c r="Y545" s="790"/>
      <c r="Z545" s="790"/>
      <c r="AA545" s="772"/>
      <c r="AB545" s="772"/>
      <c r="AC545" s="772"/>
    </row>
    <row r="546" spans="1:68" ht="14.25" hidden="1" customHeight="1" x14ac:dyDescent="0.25">
      <c r="A546" s="804" t="s">
        <v>64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7">
        <v>4680115885103</v>
      </c>
      <c r="E547" s="788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9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89"/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1"/>
      <c r="P548" s="794" t="s">
        <v>71</v>
      </c>
      <c r="Q548" s="795"/>
      <c r="R548" s="795"/>
      <c r="S548" s="795"/>
      <c r="T548" s="795"/>
      <c r="U548" s="795"/>
      <c r="V548" s="796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0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19" t="s">
        <v>881</v>
      </c>
      <c r="B550" s="820"/>
      <c r="C550" s="820"/>
      <c r="D550" s="820"/>
      <c r="E550" s="820"/>
      <c r="F550" s="820"/>
      <c r="G550" s="820"/>
      <c r="H550" s="820"/>
      <c r="I550" s="820"/>
      <c r="J550" s="820"/>
      <c r="K550" s="820"/>
      <c r="L550" s="820"/>
      <c r="M550" s="820"/>
      <c r="N550" s="820"/>
      <c r="O550" s="820"/>
      <c r="P550" s="820"/>
      <c r="Q550" s="820"/>
      <c r="R550" s="820"/>
      <c r="S550" s="820"/>
      <c r="T550" s="820"/>
      <c r="U550" s="820"/>
      <c r="V550" s="820"/>
      <c r="W550" s="820"/>
      <c r="X550" s="820"/>
      <c r="Y550" s="820"/>
      <c r="Z550" s="820"/>
      <c r="AA550" s="48"/>
      <c r="AB550" s="48"/>
      <c r="AC550" s="48"/>
    </row>
    <row r="551" spans="1:68" ht="16.5" hidden="1" customHeight="1" x14ac:dyDescent="0.25">
      <c r="A551" s="812" t="s">
        <v>881</v>
      </c>
      <c r="B551" s="790"/>
      <c r="C551" s="790"/>
      <c r="D551" s="790"/>
      <c r="E551" s="790"/>
      <c r="F551" s="790"/>
      <c r="G551" s="790"/>
      <c r="H551" s="790"/>
      <c r="I551" s="790"/>
      <c r="J551" s="790"/>
      <c r="K551" s="790"/>
      <c r="L551" s="790"/>
      <c r="M551" s="790"/>
      <c r="N551" s="790"/>
      <c r="O551" s="790"/>
      <c r="P551" s="790"/>
      <c r="Q551" s="790"/>
      <c r="R551" s="790"/>
      <c r="S551" s="790"/>
      <c r="T551" s="790"/>
      <c r="U551" s="790"/>
      <c r="V551" s="790"/>
      <c r="W551" s="790"/>
      <c r="X551" s="790"/>
      <c r="Y551" s="790"/>
      <c r="Z551" s="790"/>
      <c r="AA551" s="772"/>
      <c r="AB551" s="772"/>
      <c r="AC551" s="772"/>
    </row>
    <row r="552" spans="1:68" ht="14.25" hidden="1" customHeight="1" x14ac:dyDescent="0.25">
      <c r="A552" s="804" t="s">
        <v>114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7">
        <v>4607091389067</v>
      </c>
      <c r="E553" s="788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35</v>
      </c>
      <c r="Y553" s="778">
        <f t="shared" ref="Y553:Y563" si="104">IFERROR(IF(X553="",0,CEILING((X553/$H553),1)*$H553),"")</f>
        <v>36.96</v>
      </c>
      <c r="Z553" s="36">
        <f t="shared" ref="Z553:Z558" si="105">IFERROR(IF(Y553=0,"",ROUNDUP(Y553/H553,0)*0.01196),"")</f>
        <v>8.3720000000000003E-2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37.386363636363633</v>
      </c>
      <c r="BN553" s="64">
        <f t="shared" ref="BN553:BN563" si="107">IFERROR(Y553*I553/H553,"0")</f>
        <v>39.479999999999997</v>
      </c>
      <c r="BO553" s="64">
        <f t="shared" ref="BO553:BO563" si="108">IFERROR(1/J553*(X553/H553),"0")</f>
        <v>6.3738344988344992E-2</v>
      </c>
      <c r="BP553" s="64">
        <f t="shared" ref="BP553:BP563" si="109">IFERROR(1/J553*(Y553/H553),"0")</f>
        <v>6.7307692307692318E-2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7">
        <v>4680115885271</v>
      </c>
      <c r="E554" s="788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9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39</v>
      </c>
      <c r="Y554" s="778">
        <f t="shared" si="104"/>
        <v>42.24</v>
      </c>
      <c r="Z554" s="36">
        <f t="shared" si="105"/>
        <v>9.5680000000000001E-2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41.659090909090907</v>
      </c>
      <c r="BN554" s="64">
        <f t="shared" si="107"/>
        <v>45.12</v>
      </c>
      <c r="BO554" s="64">
        <f t="shared" si="108"/>
        <v>7.1022727272727265E-2</v>
      </c>
      <c r="BP554" s="64">
        <f t="shared" si="109"/>
        <v>7.6923076923076927E-2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7">
        <v>4680115884502</v>
      </c>
      <c r="E555" s="788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92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7">
        <v>4607091389104</v>
      </c>
      <c r="E556" s="788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11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100</v>
      </c>
      <c r="Y556" s="778">
        <f t="shared" si="104"/>
        <v>100.32000000000001</v>
      </c>
      <c r="Z556" s="36">
        <f t="shared" si="105"/>
        <v>0.22724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106.81818181818181</v>
      </c>
      <c r="BN556" s="64">
        <f t="shared" si="107"/>
        <v>107.16</v>
      </c>
      <c r="BO556" s="64">
        <f t="shared" si="108"/>
        <v>0.18210955710955709</v>
      </c>
      <c r="BP556" s="64">
        <f t="shared" si="109"/>
        <v>0.18269230769230771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7">
        <v>4680115884519</v>
      </c>
      <c r="E557" s="788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9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7">
        <v>4680115885226</v>
      </c>
      <c r="E558" s="788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62</v>
      </c>
      <c r="Y558" s="778">
        <f t="shared" si="104"/>
        <v>63.36</v>
      </c>
      <c r="Z558" s="36">
        <f t="shared" si="105"/>
        <v>0.14352000000000001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66.22727272727272</v>
      </c>
      <c r="BN558" s="64">
        <f t="shared" si="107"/>
        <v>67.679999999999993</v>
      </c>
      <c r="BO558" s="64">
        <f t="shared" si="108"/>
        <v>0.11290792540792541</v>
      </c>
      <c r="BP558" s="64">
        <f t="shared" si="109"/>
        <v>0.11538461538461539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7">
        <v>4680115880603</v>
      </c>
      <c r="E559" s="788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9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7">
        <v>4680115880603</v>
      </c>
      <c r="E560" s="788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907" t="s">
        <v>902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7">
        <v>4680115882782</v>
      </c>
      <c r="E561" s="788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991" t="s">
        <v>905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7">
        <v>4607091389982</v>
      </c>
      <c r="E562" s="788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12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7">
        <v>4607091389982</v>
      </c>
      <c r="E563" s="788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1179" t="s">
        <v>909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789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4" t="s">
        <v>71</v>
      </c>
      <c r="Q564" s="795"/>
      <c r="R564" s="795"/>
      <c r="S564" s="795"/>
      <c r="T564" s="795"/>
      <c r="U564" s="795"/>
      <c r="V564" s="796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44.696969696969695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0.55015999999999998</v>
      </c>
      <c r="AA564" s="780"/>
      <c r="AB564" s="780"/>
      <c r="AC564" s="780"/>
    </row>
    <row r="565" spans="1:68" x14ac:dyDescent="0.2">
      <c r="A565" s="790"/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1"/>
      <c r="P565" s="794" t="s">
        <v>71</v>
      </c>
      <c r="Q565" s="795"/>
      <c r="R565" s="795"/>
      <c r="S565" s="795"/>
      <c r="T565" s="795"/>
      <c r="U565" s="795"/>
      <c r="V565" s="796"/>
      <c r="W565" s="37" t="s">
        <v>69</v>
      </c>
      <c r="X565" s="779">
        <f>IFERROR(SUM(X553:X563),"0")</f>
        <v>236</v>
      </c>
      <c r="Y565" s="779">
        <f>IFERROR(SUM(Y553:Y563),"0")</f>
        <v>242.88</v>
      </c>
      <c r="Z565" s="37"/>
      <c r="AA565" s="780"/>
      <c r="AB565" s="780"/>
      <c r="AC565" s="780"/>
    </row>
    <row r="566" spans="1:68" ht="14.25" hidden="1" customHeight="1" x14ac:dyDescent="0.25">
      <c r="A566" s="804" t="s">
        <v>172</v>
      </c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0"/>
      <c r="P566" s="790"/>
      <c r="Q566" s="790"/>
      <c r="R566" s="790"/>
      <c r="S566" s="790"/>
      <c r="T566" s="790"/>
      <c r="U566" s="790"/>
      <c r="V566" s="790"/>
      <c r="W566" s="790"/>
      <c r="X566" s="790"/>
      <c r="Y566" s="790"/>
      <c r="Z566" s="790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7">
        <v>4607091388930</v>
      </c>
      <c r="E567" s="788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9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54</v>
      </c>
      <c r="Y567" s="778">
        <f>IFERROR(IF(X567="",0,CEILING((X567/$H567),1)*$H567),"")</f>
        <v>58.080000000000005</v>
      </c>
      <c r="Z567" s="36">
        <f>IFERROR(IF(Y567=0,"",ROUNDUP(Y567/H567,0)*0.01196),"")</f>
        <v>0.13156000000000001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57.68181818181818</v>
      </c>
      <c r="BN567" s="64">
        <f>IFERROR(Y567*I567/H567,"0")</f>
        <v>62.040000000000006</v>
      </c>
      <c r="BO567" s="64">
        <f>IFERROR(1/J567*(X567/H567),"0")</f>
        <v>9.8339160839160833E-2</v>
      </c>
      <c r="BP567" s="64">
        <f>IFERROR(1/J567*(Y567/H567),"0")</f>
        <v>0.10576923076923078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7">
        <v>4680115880054</v>
      </c>
      <c r="E568" s="788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846" t="s">
        <v>915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7">
        <v>4680115880054</v>
      </c>
      <c r="E569" s="788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9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4"/>
      <c r="R569" s="784"/>
      <c r="S569" s="784"/>
      <c r="T569" s="785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89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4" t="s">
        <v>71</v>
      </c>
      <c r="Q570" s="795"/>
      <c r="R570" s="795"/>
      <c r="S570" s="795"/>
      <c r="T570" s="795"/>
      <c r="U570" s="795"/>
      <c r="V570" s="796"/>
      <c r="W570" s="37" t="s">
        <v>72</v>
      </c>
      <c r="X570" s="779">
        <f>IFERROR(X567/H567,"0")+IFERROR(X568/H568,"0")+IFERROR(X569/H569,"0")</f>
        <v>10.227272727272727</v>
      </c>
      <c r="Y570" s="779">
        <f>IFERROR(Y567/H567,"0")+IFERROR(Y568/H568,"0")+IFERROR(Y569/H569,"0")</f>
        <v>11</v>
      </c>
      <c r="Z570" s="779">
        <f>IFERROR(IF(Z567="",0,Z567),"0")+IFERROR(IF(Z568="",0,Z568),"0")+IFERROR(IF(Z569="",0,Z569),"0")</f>
        <v>0.13156000000000001</v>
      </c>
      <c r="AA570" s="780"/>
      <c r="AB570" s="780"/>
      <c r="AC570" s="780"/>
    </row>
    <row r="571" spans="1:68" x14ac:dyDescent="0.2">
      <c r="A571" s="790"/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1"/>
      <c r="P571" s="794" t="s">
        <v>71</v>
      </c>
      <c r="Q571" s="795"/>
      <c r="R571" s="795"/>
      <c r="S571" s="795"/>
      <c r="T571" s="795"/>
      <c r="U571" s="795"/>
      <c r="V571" s="796"/>
      <c r="W571" s="37" t="s">
        <v>69</v>
      </c>
      <c r="X571" s="779">
        <f>IFERROR(SUM(X567:X569),"0")</f>
        <v>54</v>
      </c>
      <c r="Y571" s="779">
        <f>IFERROR(SUM(Y567:Y569),"0")</f>
        <v>58.080000000000005</v>
      </c>
      <c r="Z571" s="37"/>
      <c r="AA571" s="780"/>
      <c r="AB571" s="780"/>
      <c r="AC571" s="780"/>
    </row>
    <row r="572" spans="1:68" ht="14.25" hidden="1" customHeight="1" x14ac:dyDescent="0.25">
      <c r="A572" s="804" t="s">
        <v>64</v>
      </c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0"/>
      <c r="P572" s="790"/>
      <c r="Q572" s="790"/>
      <c r="R572" s="790"/>
      <c r="S572" s="790"/>
      <c r="T572" s="790"/>
      <c r="U572" s="790"/>
      <c r="V572" s="790"/>
      <c r="W572" s="790"/>
      <c r="X572" s="790"/>
      <c r="Y572" s="790"/>
      <c r="Z572" s="790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7">
        <v>4680115883116</v>
      </c>
      <c r="E573" s="788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11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87</v>
      </c>
      <c r="Y573" s="778">
        <f t="shared" ref="Y573:Y581" si="110">IFERROR(IF(X573="",0,CEILING((X573/$H573),1)*$H573),"")</f>
        <v>89.76</v>
      </c>
      <c r="Z573" s="36">
        <f>IFERROR(IF(Y573=0,"",ROUNDUP(Y573/H573,0)*0.01196),"")</f>
        <v>0.20332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92.931818181818173</v>
      </c>
      <c r="BN573" s="64">
        <f t="shared" ref="BN573:BN581" si="112">IFERROR(Y573*I573/H573,"0")</f>
        <v>95.88</v>
      </c>
      <c r="BO573" s="64">
        <f t="shared" ref="BO573:BO581" si="113">IFERROR(1/J573*(X573/H573),"0")</f>
        <v>0.15843531468531469</v>
      </c>
      <c r="BP573" s="64">
        <f t="shared" ref="BP573:BP581" si="114">IFERROR(1/J573*(Y573/H573),"0")</f>
        <v>0.16346153846153846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7">
        <v>4680115883093</v>
      </c>
      <c r="E574" s="788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11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89</v>
      </c>
      <c r="Y574" s="778">
        <f t="shared" si="110"/>
        <v>89.76</v>
      </c>
      <c r="Z574" s="36">
        <f>IFERROR(IF(Y574=0,"",ROUNDUP(Y574/H574,0)*0.01196),"")</f>
        <v>0.20332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95.068181818181813</v>
      </c>
      <c r="BN574" s="64">
        <f t="shared" si="112"/>
        <v>95.88</v>
      </c>
      <c r="BO574" s="64">
        <f t="shared" si="113"/>
        <v>0.16207750582750582</v>
      </c>
      <c r="BP574" s="64">
        <f t="shared" si="114"/>
        <v>0.16346153846153846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7">
        <v>4680115883109</v>
      </c>
      <c r="E575" s="788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9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91</v>
      </c>
      <c r="Y575" s="778">
        <f t="shared" si="110"/>
        <v>95.04</v>
      </c>
      <c r="Z575" s="36">
        <f>IFERROR(IF(Y575=0,"",ROUNDUP(Y575/H575,0)*0.01196),"")</f>
        <v>0.21528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97.204545454545453</v>
      </c>
      <c r="BN575" s="64">
        <f t="shared" si="112"/>
        <v>101.52000000000001</v>
      </c>
      <c r="BO575" s="64">
        <f t="shared" si="113"/>
        <v>0.16571969696969696</v>
      </c>
      <c r="BP575" s="64">
        <f t="shared" si="114"/>
        <v>0.17307692307692307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7">
        <v>4680115882072</v>
      </c>
      <c r="E576" s="788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7">
        <v>4680115882072</v>
      </c>
      <c r="E577" s="788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997" t="s">
        <v>930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7">
        <v>4680115882102</v>
      </c>
      <c r="E578" s="788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7">
        <v>4680115882102</v>
      </c>
      <c r="E579" s="788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863" t="s">
        <v>934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7">
        <v>4680115882096</v>
      </c>
      <c r="E580" s="788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9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7">
        <v>4680115882096</v>
      </c>
      <c r="E581" s="788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1061" t="s">
        <v>939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789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4" t="s">
        <v>71</v>
      </c>
      <c r="Q582" s="795"/>
      <c r="R582" s="795"/>
      <c r="S582" s="795"/>
      <c r="T582" s="795"/>
      <c r="U582" s="795"/>
      <c r="V582" s="796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50.568181818181813</v>
      </c>
      <c r="Y582" s="779">
        <f>IFERROR(Y573/H573,"0")+IFERROR(Y574/H574,"0")+IFERROR(Y575/H575,"0")+IFERROR(Y576/H576,"0")+IFERROR(Y577/H577,"0")+IFERROR(Y578/H578,"0")+IFERROR(Y579/H579,"0")+IFERROR(Y580/H580,"0")+IFERROR(Y581/H581,"0")</f>
        <v>52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0.62192000000000003</v>
      </c>
      <c r="AA582" s="780"/>
      <c r="AB582" s="780"/>
      <c r="AC582" s="780"/>
    </row>
    <row r="583" spans="1:68" x14ac:dyDescent="0.2">
      <c r="A583" s="790"/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1"/>
      <c r="P583" s="794" t="s">
        <v>71</v>
      </c>
      <c r="Q583" s="795"/>
      <c r="R583" s="795"/>
      <c r="S583" s="795"/>
      <c r="T583" s="795"/>
      <c r="U583" s="795"/>
      <c r="V583" s="796"/>
      <c r="W583" s="37" t="s">
        <v>69</v>
      </c>
      <c r="X583" s="779">
        <f>IFERROR(SUM(X573:X581),"0")</f>
        <v>267</v>
      </c>
      <c r="Y583" s="779">
        <f>IFERROR(SUM(Y573:Y581),"0")</f>
        <v>274.56</v>
      </c>
      <c r="Z583" s="37"/>
      <c r="AA583" s="780"/>
      <c r="AB583" s="780"/>
      <c r="AC583" s="780"/>
    </row>
    <row r="584" spans="1:68" ht="14.25" hidden="1" customHeight="1" x14ac:dyDescent="0.25">
      <c r="A584" s="804" t="s">
        <v>73</v>
      </c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0"/>
      <c r="P584" s="790"/>
      <c r="Q584" s="790"/>
      <c r="R584" s="790"/>
      <c r="S584" s="790"/>
      <c r="T584" s="790"/>
      <c r="U584" s="790"/>
      <c r="V584" s="790"/>
      <c r="W584" s="790"/>
      <c r="X584" s="790"/>
      <c r="Y584" s="790"/>
      <c r="Z584" s="790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7">
        <v>4607091383409</v>
      </c>
      <c r="E585" s="788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114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7">
        <v>4607091383416</v>
      </c>
      <c r="E586" s="788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7">
        <v>4680115883536</v>
      </c>
      <c r="E587" s="788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4"/>
      <c r="R587" s="784"/>
      <c r="S587" s="784"/>
      <c r="T587" s="785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89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4" t="s">
        <v>71</v>
      </c>
      <c r="Q588" s="795"/>
      <c r="R588" s="795"/>
      <c r="S588" s="795"/>
      <c r="T588" s="795"/>
      <c r="U588" s="795"/>
      <c r="V588" s="796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0"/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1"/>
      <c r="P589" s="794" t="s">
        <v>71</v>
      </c>
      <c r="Q589" s="795"/>
      <c r="R589" s="795"/>
      <c r="S589" s="795"/>
      <c r="T589" s="795"/>
      <c r="U589" s="795"/>
      <c r="V589" s="796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4" t="s">
        <v>218</v>
      </c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0"/>
      <c r="P590" s="790"/>
      <c r="Q590" s="790"/>
      <c r="R590" s="790"/>
      <c r="S590" s="790"/>
      <c r="T590" s="790"/>
      <c r="U590" s="790"/>
      <c r="V590" s="790"/>
      <c r="W590" s="790"/>
      <c r="X590" s="790"/>
      <c r="Y590" s="790"/>
      <c r="Z590" s="790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7">
        <v>4680115885035</v>
      </c>
      <c r="E591" s="788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7">
        <v>4680115885936</v>
      </c>
      <c r="E592" s="788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1076" t="s">
        <v>955</v>
      </c>
      <c r="Q592" s="784"/>
      <c r="R592" s="784"/>
      <c r="S592" s="784"/>
      <c r="T592" s="785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89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4" t="s">
        <v>71</v>
      </c>
      <c r="Q593" s="795"/>
      <c r="R593" s="795"/>
      <c r="S593" s="795"/>
      <c r="T593" s="795"/>
      <c r="U593" s="795"/>
      <c r="V593" s="796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0"/>
      <c r="B594" s="790"/>
      <c r="C594" s="790"/>
      <c r="D594" s="790"/>
      <c r="E594" s="790"/>
      <c r="F594" s="790"/>
      <c r="G594" s="790"/>
      <c r="H594" s="790"/>
      <c r="I594" s="790"/>
      <c r="J594" s="790"/>
      <c r="K594" s="790"/>
      <c r="L594" s="790"/>
      <c r="M594" s="790"/>
      <c r="N594" s="790"/>
      <c r="O594" s="791"/>
      <c r="P594" s="794" t="s">
        <v>71</v>
      </c>
      <c r="Q594" s="795"/>
      <c r="R594" s="795"/>
      <c r="S594" s="795"/>
      <c r="T594" s="795"/>
      <c r="U594" s="795"/>
      <c r="V594" s="796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19" t="s">
        <v>956</v>
      </c>
      <c r="B595" s="820"/>
      <c r="C595" s="820"/>
      <c r="D595" s="820"/>
      <c r="E595" s="820"/>
      <c r="F595" s="820"/>
      <c r="G595" s="820"/>
      <c r="H595" s="820"/>
      <c r="I595" s="820"/>
      <c r="J595" s="820"/>
      <c r="K595" s="820"/>
      <c r="L595" s="820"/>
      <c r="M595" s="820"/>
      <c r="N595" s="820"/>
      <c r="O595" s="820"/>
      <c r="P595" s="820"/>
      <c r="Q595" s="820"/>
      <c r="R595" s="820"/>
      <c r="S595" s="820"/>
      <c r="T595" s="820"/>
      <c r="U595" s="820"/>
      <c r="V595" s="820"/>
      <c r="W595" s="820"/>
      <c r="X595" s="820"/>
      <c r="Y595" s="820"/>
      <c r="Z595" s="820"/>
      <c r="AA595" s="48"/>
      <c r="AB595" s="48"/>
      <c r="AC595" s="48"/>
    </row>
    <row r="596" spans="1:68" ht="16.5" hidden="1" customHeight="1" x14ac:dyDescent="0.25">
      <c r="A596" s="812" t="s">
        <v>956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2"/>
      <c r="AB596" s="772"/>
      <c r="AC596" s="772"/>
    </row>
    <row r="597" spans="1:68" ht="14.25" hidden="1" customHeight="1" x14ac:dyDescent="0.25">
      <c r="A597" s="804" t="s">
        <v>114</v>
      </c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0"/>
      <c r="P597" s="790"/>
      <c r="Q597" s="790"/>
      <c r="R597" s="790"/>
      <c r="S597" s="790"/>
      <c r="T597" s="790"/>
      <c r="U597" s="790"/>
      <c r="V597" s="790"/>
      <c r="W597" s="790"/>
      <c r="X597" s="790"/>
      <c r="Y597" s="790"/>
      <c r="Z597" s="790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7">
        <v>4640242181011</v>
      </c>
      <c r="E598" s="788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57" t="s">
        <v>959</v>
      </c>
      <c r="Q598" s="784"/>
      <c r="R598" s="784"/>
      <c r="S598" s="784"/>
      <c r="T598" s="785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7">
        <v>4640242180441</v>
      </c>
      <c r="E599" s="788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834" t="s">
        <v>963</v>
      </c>
      <c r="Q599" s="784"/>
      <c r="R599" s="784"/>
      <c r="S599" s="784"/>
      <c r="T599" s="785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7">
        <v>4640242180564</v>
      </c>
      <c r="E600" s="788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1217" t="s">
        <v>967</v>
      </c>
      <c r="Q600" s="784"/>
      <c r="R600" s="784"/>
      <c r="S600" s="784"/>
      <c r="T600" s="785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7">
        <v>4640242180922</v>
      </c>
      <c r="E601" s="788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875" t="s">
        <v>971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7">
        <v>4640242181189</v>
      </c>
      <c r="E602" s="788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07" t="s">
        <v>975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7">
        <v>4640242180038</v>
      </c>
      <c r="E603" s="788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902" t="s">
        <v>978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7">
        <v>4640242181172</v>
      </c>
      <c r="E604" s="788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11" t="s">
        <v>981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789"/>
      <c r="B605" s="790"/>
      <c r="C605" s="790"/>
      <c r="D605" s="790"/>
      <c r="E605" s="790"/>
      <c r="F605" s="790"/>
      <c r="G605" s="790"/>
      <c r="H605" s="790"/>
      <c r="I605" s="790"/>
      <c r="J605" s="790"/>
      <c r="K605" s="790"/>
      <c r="L605" s="790"/>
      <c r="M605" s="790"/>
      <c r="N605" s="790"/>
      <c r="O605" s="791"/>
      <c r="P605" s="794" t="s">
        <v>71</v>
      </c>
      <c r="Q605" s="795"/>
      <c r="R605" s="795"/>
      <c r="S605" s="795"/>
      <c r="T605" s="795"/>
      <c r="U605" s="795"/>
      <c r="V605" s="796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0"/>
      <c r="B606" s="790"/>
      <c r="C606" s="790"/>
      <c r="D606" s="790"/>
      <c r="E606" s="790"/>
      <c r="F606" s="790"/>
      <c r="G606" s="790"/>
      <c r="H606" s="790"/>
      <c r="I606" s="790"/>
      <c r="J606" s="790"/>
      <c r="K606" s="790"/>
      <c r="L606" s="790"/>
      <c r="M606" s="790"/>
      <c r="N606" s="790"/>
      <c r="O606" s="791"/>
      <c r="P606" s="794" t="s">
        <v>71</v>
      </c>
      <c r="Q606" s="795"/>
      <c r="R606" s="795"/>
      <c r="S606" s="795"/>
      <c r="T606" s="795"/>
      <c r="U606" s="795"/>
      <c r="V606" s="796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4" t="s">
        <v>172</v>
      </c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0"/>
      <c r="P607" s="790"/>
      <c r="Q607" s="790"/>
      <c r="R607" s="790"/>
      <c r="S607" s="790"/>
      <c r="T607" s="790"/>
      <c r="U607" s="790"/>
      <c r="V607" s="790"/>
      <c r="W607" s="790"/>
      <c r="X607" s="790"/>
      <c r="Y607" s="790"/>
      <c r="Z607" s="790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7">
        <v>4640242180519</v>
      </c>
      <c r="E608" s="788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1036" t="s">
        <v>984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7">
        <v>4640242180526</v>
      </c>
      <c r="E609" s="788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33" t="s">
        <v>988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7">
        <v>4640242180090</v>
      </c>
      <c r="E610" s="788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1095" t="s">
        <v>991</v>
      </c>
      <c r="Q610" s="784"/>
      <c r="R610" s="784"/>
      <c r="S610" s="784"/>
      <c r="T610" s="785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7">
        <v>4640242181363</v>
      </c>
      <c r="E611" s="788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01" t="s">
        <v>995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89"/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1"/>
      <c r="P612" s="794" t="s">
        <v>71</v>
      </c>
      <c r="Q612" s="795"/>
      <c r="R612" s="795"/>
      <c r="S612" s="795"/>
      <c r="T612" s="795"/>
      <c r="U612" s="795"/>
      <c r="V612" s="796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0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94" t="s">
        <v>71</v>
      </c>
      <c r="Q613" s="795"/>
      <c r="R613" s="795"/>
      <c r="S613" s="795"/>
      <c r="T613" s="795"/>
      <c r="U613" s="795"/>
      <c r="V613" s="796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4" t="s">
        <v>64</v>
      </c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0"/>
      <c r="P614" s="790"/>
      <c r="Q614" s="790"/>
      <c r="R614" s="790"/>
      <c r="S614" s="790"/>
      <c r="T614" s="790"/>
      <c r="U614" s="790"/>
      <c r="V614" s="790"/>
      <c r="W614" s="790"/>
      <c r="X614" s="790"/>
      <c r="Y614" s="790"/>
      <c r="Z614" s="790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7">
        <v>4640242180816</v>
      </c>
      <c r="E615" s="788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1184" t="s">
        <v>998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7">
        <v>4640242180595</v>
      </c>
      <c r="E616" s="788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1208" t="s">
        <v>1002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7">
        <v>4640242181615</v>
      </c>
      <c r="E617" s="788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987" t="s">
        <v>1006</v>
      </c>
      <c r="Q617" s="784"/>
      <c r="R617" s="784"/>
      <c r="S617" s="784"/>
      <c r="T617" s="785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7">
        <v>4640242181639</v>
      </c>
      <c r="E618" s="788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964" t="s">
        <v>1010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7">
        <v>4640242181622</v>
      </c>
      <c r="E619" s="788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5" t="s">
        <v>1014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7">
        <v>4640242180908</v>
      </c>
      <c r="E620" s="788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968" t="s">
        <v>1018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7">
        <v>4640242180489</v>
      </c>
      <c r="E621" s="788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21" t="s">
        <v>1021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789"/>
      <c r="B622" s="790"/>
      <c r="C622" s="790"/>
      <c r="D622" s="790"/>
      <c r="E622" s="790"/>
      <c r="F622" s="790"/>
      <c r="G622" s="790"/>
      <c r="H622" s="790"/>
      <c r="I622" s="790"/>
      <c r="J622" s="790"/>
      <c r="K622" s="790"/>
      <c r="L622" s="790"/>
      <c r="M622" s="790"/>
      <c r="N622" s="790"/>
      <c r="O622" s="791"/>
      <c r="P622" s="794" t="s">
        <v>71</v>
      </c>
      <c r="Q622" s="795"/>
      <c r="R622" s="795"/>
      <c r="S622" s="795"/>
      <c r="T622" s="795"/>
      <c r="U622" s="795"/>
      <c r="V622" s="796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0"/>
      <c r="B623" s="790"/>
      <c r="C623" s="790"/>
      <c r="D623" s="790"/>
      <c r="E623" s="790"/>
      <c r="F623" s="790"/>
      <c r="G623" s="790"/>
      <c r="H623" s="790"/>
      <c r="I623" s="790"/>
      <c r="J623" s="790"/>
      <c r="K623" s="790"/>
      <c r="L623" s="790"/>
      <c r="M623" s="790"/>
      <c r="N623" s="790"/>
      <c r="O623" s="791"/>
      <c r="P623" s="794" t="s">
        <v>71</v>
      </c>
      <c r="Q623" s="795"/>
      <c r="R623" s="795"/>
      <c r="S623" s="795"/>
      <c r="T623" s="795"/>
      <c r="U623" s="795"/>
      <c r="V623" s="796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4" t="s">
        <v>73</v>
      </c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0"/>
      <c r="P624" s="790"/>
      <c r="Q624" s="790"/>
      <c r="R624" s="790"/>
      <c r="S624" s="790"/>
      <c r="T624" s="790"/>
      <c r="U624" s="790"/>
      <c r="V624" s="790"/>
      <c r="W624" s="790"/>
      <c r="X624" s="790"/>
      <c r="Y624" s="790"/>
      <c r="Z624" s="790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7">
        <v>4640242180533</v>
      </c>
      <c r="E625" s="788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818" t="s">
        <v>1024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7">
        <v>4640242180533</v>
      </c>
      <c r="E626" s="788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1206" t="s">
        <v>1027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7">
        <v>4640242180540</v>
      </c>
      <c r="E627" s="788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25" t="s">
        <v>1030</v>
      </c>
      <c r="Q627" s="784"/>
      <c r="R627" s="784"/>
      <c r="S627" s="784"/>
      <c r="T627" s="785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7">
        <v>4640242180540</v>
      </c>
      <c r="E628" s="788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1195" t="s">
        <v>1033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7">
        <v>4640242181233</v>
      </c>
      <c r="E629" s="788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993" t="s">
        <v>1036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7">
        <v>4640242181233</v>
      </c>
      <c r="E630" s="788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986" t="s">
        <v>1038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7">
        <v>4640242181226</v>
      </c>
      <c r="E631" s="788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932" t="s">
        <v>1041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7">
        <v>4640242181226</v>
      </c>
      <c r="E632" s="788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992" t="s">
        <v>1043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789"/>
      <c r="B633" s="790"/>
      <c r="C633" s="790"/>
      <c r="D633" s="790"/>
      <c r="E633" s="790"/>
      <c r="F633" s="790"/>
      <c r="G633" s="790"/>
      <c r="H633" s="790"/>
      <c r="I633" s="790"/>
      <c r="J633" s="790"/>
      <c r="K633" s="790"/>
      <c r="L633" s="790"/>
      <c r="M633" s="790"/>
      <c r="N633" s="790"/>
      <c r="O633" s="791"/>
      <c r="P633" s="794" t="s">
        <v>71</v>
      </c>
      <c r="Q633" s="795"/>
      <c r="R633" s="795"/>
      <c r="S633" s="795"/>
      <c r="T633" s="795"/>
      <c r="U633" s="795"/>
      <c r="V633" s="796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0"/>
      <c r="B634" s="790"/>
      <c r="C634" s="790"/>
      <c r="D634" s="790"/>
      <c r="E634" s="790"/>
      <c r="F634" s="790"/>
      <c r="G634" s="790"/>
      <c r="H634" s="790"/>
      <c r="I634" s="790"/>
      <c r="J634" s="790"/>
      <c r="K634" s="790"/>
      <c r="L634" s="790"/>
      <c r="M634" s="790"/>
      <c r="N634" s="790"/>
      <c r="O634" s="791"/>
      <c r="P634" s="794" t="s">
        <v>71</v>
      </c>
      <c r="Q634" s="795"/>
      <c r="R634" s="795"/>
      <c r="S634" s="795"/>
      <c r="T634" s="795"/>
      <c r="U634" s="795"/>
      <c r="V634" s="796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4" t="s">
        <v>218</v>
      </c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0"/>
      <c r="P635" s="790"/>
      <c r="Q635" s="790"/>
      <c r="R635" s="790"/>
      <c r="S635" s="790"/>
      <c r="T635" s="790"/>
      <c r="U635" s="790"/>
      <c r="V635" s="790"/>
      <c r="W635" s="790"/>
      <c r="X635" s="790"/>
      <c r="Y635" s="790"/>
      <c r="Z635" s="790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7">
        <v>4640242180120</v>
      </c>
      <c r="E636" s="788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896" t="s">
        <v>1046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7">
        <v>4640242180120</v>
      </c>
      <c r="E637" s="788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1120" t="s">
        <v>1049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7">
        <v>4640242180137</v>
      </c>
      <c r="E638" s="788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1085" t="s">
        <v>1052</v>
      </c>
      <c r="Q638" s="784"/>
      <c r="R638" s="784"/>
      <c r="S638" s="784"/>
      <c r="T638" s="785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7">
        <v>4640242180137</v>
      </c>
      <c r="E639" s="788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998" t="s">
        <v>1055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89"/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1"/>
      <c r="P640" s="794" t="s">
        <v>71</v>
      </c>
      <c r="Q640" s="795"/>
      <c r="R640" s="795"/>
      <c r="S640" s="795"/>
      <c r="T640" s="795"/>
      <c r="U640" s="795"/>
      <c r="V640" s="796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0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94" t="s">
        <v>71</v>
      </c>
      <c r="Q641" s="795"/>
      <c r="R641" s="795"/>
      <c r="S641" s="795"/>
      <c r="T641" s="795"/>
      <c r="U641" s="795"/>
      <c r="V641" s="796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812" t="s">
        <v>1056</v>
      </c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0"/>
      <c r="P642" s="790"/>
      <c r="Q642" s="790"/>
      <c r="R642" s="790"/>
      <c r="S642" s="790"/>
      <c r="T642" s="790"/>
      <c r="U642" s="790"/>
      <c r="V642" s="790"/>
      <c r="W642" s="790"/>
      <c r="X642" s="790"/>
      <c r="Y642" s="790"/>
      <c r="Z642" s="790"/>
      <c r="AA642" s="772"/>
      <c r="AB642" s="772"/>
      <c r="AC642" s="772"/>
    </row>
    <row r="643" spans="1:68" ht="14.25" hidden="1" customHeight="1" x14ac:dyDescent="0.25">
      <c r="A643" s="804" t="s">
        <v>114</v>
      </c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0"/>
      <c r="P643" s="790"/>
      <c r="Q643" s="790"/>
      <c r="R643" s="790"/>
      <c r="S643" s="790"/>
      <c r="T643" s="790"/>
      <c r="U643" s="790"/>
      <c r="V643" s="790"/>
      <c r="W643" s="790"/>
      <c r="X643" s="790"/>
      <c r="Y643" s="790"/>
      <c r="Z643" s="790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7">
        <v>4640242180045</v>
      </c>
      <c r="E644" s="788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864" t="s">
        <v>1059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7">
        <v>4640242180601</v>
      </c>
      <c r="E645" s="788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1081" t="s">
        <v>1063</v>
      </c>
      <c r="Q645" s="784"/>
      <c r="R645" s="784"/>
      <c r="S645" s="784"/>
      <c r="T645" s="785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89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4" t="s">
        <v>71</v>
      </c>
      <c r="Q646" s="795"/>
      <c r="R646" s="795"/>
      <c r="S646" s="795"/>
      <c r="T646" s="795"/>
      <c r="U646" s="795"/>
      <c r="V646" s="796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0"/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1"/>
      <c r="P647" s="794" t="s">
        <v>71</v>
      </c>
      <c r="Q647" s="795"/>
      <c r="R647" s="795"/>
      <c r="S647" s="795"/>
      <c r="T647" s="795"/>
      <c r="U647" s="795"/>
      <c r="V647" s="796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4" t="s">
        <v>172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7">
        <v>4640242180090</v>
      </c>
      <c r="E649" s="788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34" t="s">
        <v>1067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89"/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1"/>
      <c r="P650" s="794" t="s">
        <v>71</v>
      </c>
      <c r="Q650" s="795"/>
      <c r="R650" s="795"/>
      <c r="S650" s="795"/>
      <c r="T650" s="795"/>
      <c r="U650" s="795"/>
      <c r="V650" s="796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0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4" t="s">
        <v>71</v>
      </c>
      <c r="Q651" s="795"/>
      <c r="R651" s="795"/>
      <c r="S651" s="795"/>
      <c r="T651" s="795"/>
      <c r="U651" s="795"/>
      <c r="V651" s="796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4" t="s">
        <v>64</v>
      </c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0"/>
      <c r="P652" s="790"/>
      <c r="Q652" s="790"/>
      <c r="R652" s="790"/>
      <c r="S652" s="790"/>
      <c r="T652" s="790"/>
      <c r="U652" s="790"/>
      <c r="V652" s="790"/>
      <c r="W652" s="790"/>
      <c r="X652" s="790"/>
      <c r="Y652" s="790"/>
      <c r="Z652" s="790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7">
        <v>4640242180076</v>
      </c>
      <c r="E653" s="788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1068" t="s">
        <v>1071</v>
      </c>
      <c r="Q653" s="784"/>
      <c r="R653" s="784"/>
      <c r="S653" s="784"/>
      <c r="T653" s="785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789"/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1"/>
      <c r="P654" s="794" t="s">
        <v>71</v>
      </c>
      <c r="Q654" s="795"/>
      <c r="R654" s="795"/>
      <c r="S654" s="795"/>
      <c r="T654" s="795"/>
      <c r="U654" s="795"/>
      <c r="V654" s="796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0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4" t="s">
        <v>71</v>
      </c>
      <c r="Q655" s="795"/>
      <c r="R655" s="795"/>
      <c r="S655" s="795"/>
      <c r="T655" s="795"/>
      <c r="U655" s="795"/>
      <c r="V655" s="796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4" t="s">
        <v>73</v>
      </c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0"/>
      <c r="P656" s="790"/>
      <c r="Q656" s="790"/>
      <c r="R656" s="790"/>
      <c r="S656" s="790"/>
      <c r="T656" s="790"/>
      <c r="U656" s="790"/>
      <c r="V656" s="790"/>
      <c r="W656" s="790"/>
      <c r="X656" s="790"/>
      <c r="Y656" s="790"/>
      <c r="Z656" s="790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7">
        <v>4640242180106</v>
      </c>
      <c r="E657" s="788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852" t="s">
        <v>1075</v>
      </c>
      <c r="Q657" s="784"/>
      <c r="R657" s="784"/>
      <c r="S657" s="784"/>
      <c r="T657" s="785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789"/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1"/>
      <c r="P658" s="794" t="s">
        <v>71</v>
      </c>
      <c r="Q658" s="795"/>
      <c r="R658" s="795"/>
      <c r="S658" s="795"/>
      <c r="T658" s="795"/>
      <c r="U658" s="795"/>
      <c r="V658" s="796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0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4" t="s">
        <v>71</v>
      </c>
      <c r="Q659" s="795"/>
      <c r="R659" s="795"/>
      <c r="S659" s="795"/>
      <c r="T659" s="795"/>
      <c r="U659" s="795"/>
      <c r="V659" s="796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119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1039"/>
      <c r="P660" s="828" t="s">
        <v>1077</v>
      </c>
      <c r="Q660" s="829"/>
      <c r="R660" s="829"/>
      <c r="S660" s="829"/>
      <c r="T660" s="829"/>
      <c r="U660" s="829"/>
      <c r="V660" s="82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2632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2744.75</v>
      </c>
      <c r="Z660" s="37"/>
      <c r="AA660" s="780"/>
      <c r="AB660" s="780"/>
      <c r="AC660" s="780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1039"/>
      <c r="P661" s="828" t="s">
        <v>1078</v>
      </c>
      <c r="Q661" s="829"/>
      <c r="R661" s="829"/>
      <c r="S661" s="829"/>
      <c r="T661" s="829"/>
      <c r="U661" s="829"/>
      <c r="V661" s="824"/>
      <c r="W661" s="37" t="s">
        <v>69</v>
      </c>
      <c r="X661" s="779">
        <f>IFERROR(SUM(BM22:BM657),"0")</f>
        <v>2794.3531232868249</v>
      </c>
      <c r="Y661" s="779">
        <f>IFERROR(SUM(BN22:BN657),"0")</f>
        <v>2914.0329999999999</v>
      </c>
      <c r="Z661" s="37"/>
      <c r="AA661" s="780"/>
      <c r="AB661" s="780"/>
      <c r="AC661" s="780"/>
    </row>
    <row r="662" spans="1:68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1039"/>
      <c r="P662" s="828" t="s">
        <v>1079</v>
      </c>
      <c r="Q662" s="829"/>
      <c r="R662" s="829"/>
      <c r="S662" s="829"/>
      <c r="T662" s="829"/>
      <c r="U662" s="829"/>
      <c r="V662" s="824"/>
      <c r="W662" s="37" t="s">
        <v>1080</v>
      </c>
      <c r="X662" s="38">
        <f>ROUNDUP(SUM(BO22:BO657),0)</f>
        <v>5</v>
      </c>
      <c r="Y662" s="38">
        <f>ROUNDUP(SUM(BP22:BP657),0)</f>
        <v>6</v>
      </c>
      <c r="Z662" s="37"/>
      <c r="AA662" s="780"/>
      <c r="AB662" s="780"/>
      <c r="AC662" s="780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1039"/>
      <c r="P663" s="828" t="s">
        <v>1081</v>
      </c>
      <c r="Q663" s="829"/>
      <c r="R663" s="829"/>
      <c r="S663" s="829"/>
      <c r="T663" s="829"/>
      <c r="U663" s="829"/>
      <c r="V663" s="824"/>
      <c r="W663" s="37" t="s">
        <v>69</v>
      </c>
      <c r="X663" s="779">
        <f>GrossWeightTotal+PalletQtyTotal*25</f>
        <v>2919.3531232868249</v>
      </c>
      <c r="Y663" s="779">
        <f>GrossWeightTotalR+PalletQtyTotalR*25</f>
        <v>3064.0329999999999</v>
      </c>
      <c r="Z663" s="37"/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1039"/>
      <c r="P664" s="828" t="s">
        <v>1082</v>
      </c>
      <c r="Q664" s="829"/>
      <c r="R664" s="829"/>
      <c r="S664" s="829"/>
      <c r="T664" s="829"/>
      <c r="U664" s="829"/>
      <c r="V664" s="82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469.76198349017818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489</v>
      </c>
      <c r="Z664" s="37"/>
      <c r="AA664" s="780"/>
      <c r="AB664" s="780"/>
      <c r="AC664" s="780"/>
    </row>
    <row r="665" spans="1:68" ht="14.25" hidden="1" customHeight="1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1039"/>
      <c r="P665" s="828" t="s">
        <v>1083</v>
      </c>
      <c r="Q665" s="829"/>
      <c r="R665" s="829"/>
      <c r="S665" s="829"/>
      <c r="T665" s="829"/>
      <c r="U665" s="829"/>
      <c r="V665" s="82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6.0681200000000004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1" t="s">
        <v>112</v>
      </c>
      <c r="D667" s="857"/>
      <c r="E667" s="857"/>
      <c r="F667" s="857"/>
      <c r="G667" s="857"/>
      <c r="H667" s="858"/>
      <c r="I667" s="821" t="s">
        <v>342</v>
      </c>
      <c r="J667" s="857"/>
      <c r="K667" s="857"/>
      <c r="L667" s="857"/>
      <c r="M667" s="857"/>
      <c r="N667" s="857"/>
      <c r="O667" s="857"/>
      <c r="P667" s="857"/>
      <c r="Q667" s="857"/>
      <c r="R667" s="857"/>
      <c r="S667" s="857"/>
      <c r="T667" s="857"/>
      <c r="U667" s="857"/>
      <c r="V667" s="858"/>
      <c r="W667" s="821" t="s">
        <v>677</v>
      </c>
      <c r="X667" s="858"/>
      <c r="Y667" s="821" t="s">
        <v>781</v>
      </c>
      <c r="Z667" s="857"/>
      <c r="AA667" s="857"/>
      <c r="AB667" s="858"/>
      <c r="AC667" s="769" t="s">
        <v>881</v>
      </c>
      <c r="AD667" s="821" t="s">
        <v>956</v>
      </c>
      <c r="AE667" s="858"/>
      <c r="AF667" s="771"/>
    </row>
    <row r="668" spans="1:68" ht="14.25" customHeight="1" thickTop="1" x14ac:dyDescent="0.2">
      <c r="A668" s="839" t="s">
        <v>1086</v>
      </c>
      <c r="B668" s="821" t="s">
        <v>63</v>
      </c>
      <c r="C668" s="821" t="s">
        <v>113</v>
      </c>
      <c r="D668" s="821" t="s">
        <v>140</v>
      </c>
      <c r="E668" s="821" t="s">
        <v>226</v>
      </c>
      <c r="F668" s="821" t="s">
        <v>255</v>
      </c>
      <c r="G668" s="821" t="s">
        <v>306</v>
      </c>
      <c r="H668" s="821" t="s">
        <v>112</v>
      </c>
      <c r="I668" s="821" t="s">
        <v>343</v>
      </c>
      <c r="J668" s="821" t="s">
        <v>368</v>
      </c>
      <c r="K668" s="821" t="s">
        <v>442</v>
      </c>
      <c r="L668" s="821" t="s">
        <v>462</v>
      </c>
      <c r="M668" s="821" t="s">
        <v>488</v>
      </c>
      <c r="N668" s="771"/>
      <c r="O668" s="821" t="s">
        <v>517</v>
      </c>
      <c r="P668" s="821" t="s">
        <v>520</v>
      </c>
      <c r="Q668" s="821" t="s">
        <v>529</v>
      </c>
      <c r="R668" s="821" t="s">
        <v>547</v>
      </c>
      <c r="S668" s="821" t="s">
        <v>557</v>
      </c>
      <c r="T668" s="821" t="s">
        <v>570</v>
      </c>
      <c r="U668" s="821" t="s">
        <v>578</v>
      </c>
      <c r="V668" s="821" t="s">
        <v>664</v>
      </c>
      <c r="W668" s="821" t="s">
        <v>678</v>
      </c>
      <c r="X668" s="821" t="s">
        <v>732</v>
      </c>
      <c r="Y668" s="821" t="s">
        <v>782</v>
      </c>
      <c r="Z668" s="821" t="s">
        <v>841</v>
      </c>
      <c r="AA668" s="821" t="s">
        <v>864</v>
      </c>
      <c r="AB668" s="821" t="s">
        <v>877</v>
      </c>
      <c r="AC668" s="821" t="s">
        <v>881</v>
      </c>
      <c r="AD668" s="821" t="s">
        <v>956</v>
      </c>
      <c r="AE668" s="821" t="s">
        <v>1056</v>
      </c>
      <c r="AF668" s="771"/>
    </row>
    <row r="669" spans="1:68" ht="13.5" customHeight="1" thickBot="1" x14ac:dyDescent="0.25">
      <c r="A669" s="840"/>
      <c r="B669" s="822"/>
      <c r="C669" s="822"/>
      <c r="D669" s="822"/>
      <c r="E669" s="822"/>
      <c r="F669" s="822"/>
      <c r="G669" s="822"/>
      <c r="H669" s="822"/>
      <c r="I669" s="822"/>
      <c r="J669" s="822"/>
      <c r="K669" s="822"/>
      <c r="L669" s="822"/>
      <c r="M669" s="822"/>
      <c r="N669" s="771"/>
      <c r="O669" s="822"/>
      <c r="P669" s="822"/>
      <c r="Q669" s="822"/>
      <c r="R669" s="822"/>
      <c r="S669" s="822"/>
      <c r="T669" s="822"/>
      <c r="U669" s="822"/>
      <c r="V669" s="822"/>
      <c r="W669" s="822"/>
      <c r="X669" s="822"/>
      <c r="Y669" s="822"/>
      <c r="Z669" s="822"/>
      <c r="AA669" s="822"/>
      <c r="AB669" s="822"/>
      <c r="AC669" s="822"/>
      <c r="AD669" s="822"/>
      <c r="AE669" s="822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118.80000000000001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75.600000000000009</v>
      </c>
      <c r="E670" s="46">
        <f>IFERROR(Y107*1,"0")+IFERROR(Y108*1,"0")+IFERROR(Y109*1,"0")+IFERROR(Y110*1,"0")+IFERROR(Y114*1,"0")+IFERROR(Y115*1,"0")+IFERROR(Y116*1,"0")+IFERROR(Y117*1,"0")+IFERROR(Y118*1,"0")+IFERROR(Y119*1,"0")</f>
        <v>235.8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177.5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135.78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383.1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9.9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43.199999999999996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54.75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667.2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187.2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8.4</v>
      </c>
      <c r="Z670" s="46">
        <f>IFERROR(Y518*1,"0")+IFERROR(Y522*1,"0")+IFERROR(Y523*1,"0")+IFERROR(Y524*1,"0")+IFERROR(Y525*1,"0")+IFERROR(Y526*1,"0")+IFERROR(Y530*1,"0")+IFERROR(Y534*1,"0")</f>
        <v>67.2</v>
      </c>
      <c r="AA670" s="46">
        <f>IFERROR(Y539*1,"0")+IFERROR(Y540*1,"0")+IFERROR(Y541*1,"0")+IFERROR(Y542*1,"0")</f>
        <v>4.8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575.52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1,90"/>
        <filter val="10,23"/>
        <filter val="10,83"/>
        <filter val="100,00"/>
        <filter val="102,00"/>
        <filter val="103,00"/>
        <filter val="11,00"/>
        <filter val="117,00"/>
        <filter val="127,00"/>
        <filter val="129,00"/>
        <filter val="13,00"/>
        <filter val="130,00"/>
        <filter val="15,24"/>
        <filter val="16,00"/>
        <filter val="16,28"/>
        <filter val="17,50"/>
        <filter val="173,00"/>
        <filter val="179,00"/>
        <filter val="187,00"/>
        <filter val="195,00"/>
        <filter val="2 632,00"/>
        <filter val="2 794,35"/>
        <filter val="2 919,35"/>
        <filter val="20,74"/>
        <filter val="201,00"/>
        <filter val="22,07"/>
        <filter val="23,97"/>
        <filter val="236,00"/>
        <filter val="24,00"/>
        <filter val="26,00"/>
        <filter val="267,00"/>
        <filter val="3,08"/>
        <filter val="3,33"/>
        <filter val="31,00"/>
        <filter val="331,00"/>
        <filter val="34,76"/>
        <filter val="35,00"/>
        <filter val="39,00"/>
        <filter val="4,00"/>
        <filter val="4,31"/>
        <filter val="4,55"/>
        <filter val="4,64"/>
        <filter val="4,72"/>
        <filter val="40,00"/>
        <filter val="41,42"/>
        <filter val="41,67"/>
        <filter val="42,00"/>
        <filter val="44,70"/>
        <filter val="469,76"/>
        <filter val="47,00"/>
        <filter val="5"/>
        <filter val="5,00"/>
        <filter val="5,56"/>
        <filter val="5,83"/>
        <filter val="50,57"/>
        <filter val="51,00"/>
        <filter val="52,00"/>
        <filter val="54,00"/>
        <filter val="56,00"/>
        <filter val="6,00"/>
        <filter val="6,03"/>
        <filter val="6,57"/>
        <filter val="60,01"/>
        <filter val="62,00"/>
        <filter val="63,00"/>
        <filter val="64,00"/>
        <filter val="7,00"/>
        <filter val="71,00"/>
        <filter val="77,00"/>
        <filter val="8,00"/>
        <filter val="8,60"/>
        <filter val="87,00"/>
        <filter val="89,00"/>
        <filter val="9,00"/>
        <filter val="91,00"/>
        <filter val="99,00"/>
      </filters>
    </filterColumn>
    <filterColumn colId="29" showButton="0"/>
    <filterColumn colId="30" showButton="0"/>
  </autoFilter>
  <mergeCells count="1184"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