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8E5A23-DCE7-4854-981C-46ED589D16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P262" i="1" s="1"/>
  <c r="BO261" i="1"/>
  <c r="BM261" i="1"/>
  <c r="Z261" i="1"/>
  <c r="Z263" i="1" s="1"/>
  <c r="Y261" i="1"/>
  <c r="Y264" i="1" s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P253" i="1" s="1"/>
  <c r="BO252" i="1"/>
  <c r="BM252" i="1"/>
  <c r="Z252" i="1"/>
  <c r="Y252" i="1"/>
  <c r="BP252" i="1" s="1"/>
  <c r="BO251" i="1"/>
  <c r="BM251" i="1"/>
  <c r="Z251" i="1"/>
  <c r="Z254" i="1" s="1"/>
  <c r="Y251" i="1"/>
  <c r="Y255" i="1" s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BP234" i="1" s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2" i="1"/>
  <c r="X181" i="1"/>
  <c r="BO180" i="1"/>
  <c r="BM180" i="1"/>
  <c r="Z180" i="1"/>
  <c r="Y180" i="1"/>
  <c r="BO179" i="1"/>
  <c r="BM179" i="1"/>
  <c r="Z179" i="1"/>
  <c r="Y179" i="1"/>
  <c r="BO178" i="1"/>
  <c r="BM178" i="1"/>
  <c r="Z178" i="1"/>
  <c r="Z181" i="1" s="1"/>
  <c r="Y178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O109" i="1"/>
  <c r="BM109" i="1"/>
  <c r="Z109" i="1"/>
  <c r="Z111" i="1" s="1"/>
  <c r="Y109" i="1"/>
  <c r="Y112" i="1" s="1"/>
  <c r="X106" i="1"/>
  <c r="X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O81" i="1"/>
  <c r="BM81" i="1"/>
  <c r="Z81" i="1"/>
  <c r="Y81" i="1"/>
  <c r="P81" i="1"/>
  <c r="BO80" i="1"/>
  <c r="BM80" i="1"/>
  <c r="Z80" i="1"/>
  <c r="Y80" i="1"/>
  <c r="P80" i="1"/>
  <c r="X77" i="1"/>
  <c r="X76" i="1"/>
  <c r="BO75" i="1"/>
  <c r="BM75" i="1"/>
  <c r="Z75" i="1"/>
  <c r="Y75" i="1"/>
  <c r="P75" i="1"/>
  <c r="BO74" i="1"/>
  <c r="BM74" i="1"/>
  <c r="Z74" i="1"/>
  <c r="Y74" i="1"/>
  <c r="BP74" i="1" s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P37" i="1"/>
  <c r="BO36" i="1"/>
  <c r="BM36" i="1"/>
  <c r="Z36" i="1"/>
  <c r="Y36" i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2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95" i="1" l="1"/>
  <c r="X298" i="1"/>
  <c r="Y60" i="1"/>
  <c r="Z59" i="1"/>
  <c r="BN48" i="1"/>
  <c r="BN50" i="1"/>
  <c r="BN53" i="1"/>
  <c r="BN55" i="1"/>
  <c r="BN57" i="1"/>
  <c r="Z65" i="1"/>
  <c r="BN69" i="1"/>
  <c r="BP69" i="1"/>
  <c r="Y70" i="1"/>
  <c r="Z76" i="1"/>
  <c r="BN74" i="1"/>
  <c r="Y77" i="1"/>
  <c r="Z86" i="1"/>
  <c r="Z93" i="1"/>
  <c r="BN91" i="1"/>
  <c r="Z105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BP64" i="1"/>
  <c r="BN64" i="1"/>
  <c r="BP81" i="1"/>
  <c r="BN81" i="1"/>
  <c r="BP82" i="1"/>
  <c r="BN82" i="1"/>
  <c r="BP85" i="1"/>
  <c r="BN85" i="1"/>
  <c r="BP98" i="1"/>
  <c r="BN98" i="1"/>
  <c r="BP100" i="1"/>
  <c r="BN100" i="1"/>
  <c r="BP102" i="1"/>
  <c r="BN102" i="1"/>
  <c r="BP104" i="1"/>
  <c r="BN104" i="1"/>
  <c r="BP117" i="1"/>
  <c r="BN117" i="1"/>
  <c r="Y131" i="1"/>
  <c r="Y130" i="1"/>
  <c r="BP129" i="1"/>
  <c r="BN129" i="1"/>
  <c r="BP166" i="1"/>
  <c r="BN166" i="1"/>
  <c r="Y182" i="1"/>
  <c r="Y181" i="1"/>
  <c r="BP178" i="1"/>
  <c r="BN178" i="1"/>
  <c r="BP179" i="1"/>
  <c r="BN179" i="1"/>
  <c r="BP180" i="1"/>
  <c r="BN180" i="1"/>
  <c r="Y38" i="1"/>
  <c r="BP36" i="1"/>
  <c r="BN36" i="1"/>
  <c r="BP135" i="1"/>
  <c r="BN135" i="1"/>
  <c r="Y189" i="1"/>
  <c r="BP185" i="1"/>
  <c r="BN185" i="1"/>
  <c r="BP187" i="1"/>
  <c r="BN187" i="1"/>
  <c r="BP203" i="1"/>
  <c r="BN203" i="1"/>
  <c r="BP205" i="1"/>
  <c r="BN205" i="1"/>
  <c r="X296" i="1"/>
  <c r="X297" i="1" s="1"/>
  <c r="Z32" i="1"/>
  <c r="Z38" i="1"/>
  <c r="Y39" i="1"/>
  <c r="Y65" i="1"/>
  <c r="Y76" i="1"/>
  <c r="Y86" i="1"/>
  <c r="Y126" i="1"/>
  <c r="Y137" i="1"/>
  <c r="Y160" i="1"/>
  <c r="Y168" i="1"/>
  <c r="Z168" i="1"/>
  <c r="Y173" i="1"/>
  <c r="Z188" i="1"/>
  <c r="Y198" i="1"/>
  <c r="Y207" i="1"/>
  <c r="BN234" i="1"/>
  <c r="BN251" i="1"/>
  <c r="BP251" i="1"/>
  <c r="BN252" i="1"/>
  <c r="BN253" i="1"/>
  <c r="Y254" i="1"/>
  <c r="BN261" i="1"/>
  <c r="BP261" i="1"/>
  <c r="BN262" i="1"/>
  <c r="Y263" i="1"/>
  <c r="BN268" i="1"/>
  <c r="F9" i="1"/>
  <c r="J9" i="1"/>
  <c r="F10" i="1"/>
  <c r="BN22" i="1"/>
  <c r="BP22" i="1"/>
  <c r="Y23" i="1"/>
  <c r="X294" i="1"/>
  <c r="BN28" i="1"/>
  <c r="BP28" i="1"/>
  <c r="BN30" i="1"/>
  <c r="Y33" i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1" i="1"/>
  <c r="BP109" i="1"/>
  <c r="BN109" i="1"/>
  <c r="BP110" i="1"/>
  <c r="BN110" i="1"/>
  <c r="H9" i="1"/>
  <c r="BP92" i="1"/>
  <c r="BN92" i="1"/>
  <c r="Y119" i="1"/>
  <c r="BP115" i="1"/>
  <c r="BN115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Z299" i="1" l="1"/>
  <c r="Y294" i="1"/>
  <c r="C307" i="1"/>
  <c r="Y296" i="1"/>
  <c r="Y298" i="1"/>
  <c r="Y295" i="1"/>
  <c r="Y297" i="1" s="1"/>
  <c r="B307" i="1" l="1"/>
  <c r="A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<sst xmlns="http://schemas.openxmlformats.org/spreadsheetml/2006/main" count="1502" uniqueCount="510">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</sst>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1" t="s">
        <v>0</v>
      </c>
      <c r="E1" s="345"/>
      <c r="F1" s="345"/>
      <c r="G1" s="12" t="s">
        <v>1</v>
      </c>
      <c r="H1" s="381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26" t="s">
        <v>7</v>
      </c>
      <c r="B5" s="362"/>
      <c r="C5" s="363"/>
      <c r="D5" s="383"/>
      <c r="E5" s="384"/>
      <c r="F5" s="497" t="s">
        <v>8</v>
      </c>
      <c r="G5" s="363"/>
      <c r="H5" s="383" t="s">
        <v>509</v>
      </c>
      <c r="I5" s="481"/>
      <c r="J5" s="481"/>
      <c r="K5" s="481"/>
      <c r="L5" s="481"/>
      <c r="M5" s="384"/>
      <c r="N5" s="61"/>
      <c r="P5" s="24" t="s">
        <v>9</v>
      </c>
      <c r="Q5" s="504">
        <v>45621</v>
      </c>
      <c r="R5" s="399"/>
      <c r="T5" s="443" t="s">
        <v>10</v>
      </c>
      <c r="U5" s="373"/>
      <c r="V5" s="444" t="s">
        <v>11</v>
      </c>
      <c r="W5" s="399"/>
      <c r="AB5" s="51"/>
      <c r="AC5" s="51"/>
      <c r="AD5" s="51"/>
      <c r="AE5" s="51"/>
    </row>
    <row r="6" spans="1:32" s="317" customFormat="1" ht="24" customHeight="1" x14ac:dyDescent="0.2">
      <c r="A6" s="426" t="s">
        <v>12</v>
      </c>
      <c r="B6" s="362"/>
      <c r="C6" s="363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399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0" t="s">
        <v>15</v>
      </c>
      <c r="U6" s="373"/>
      <c r="V6" s="505" t="s">
        <v>16</v>
      </c>
      <c r="W6" s="357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5"/>
      <c r="U7" s="373"/>
      <c r="V7" s="506"/>
      <c r="W7" s="507"/>
      <c r="AB7" s="51"/>
      <c r="AC7" s="51"/>
      <c r="AD7" s="51"/>
      <c r="AE7" s="51"/>
    </row>
    <row r="8" spans="1:32" s="317" customFormat="1" ht="25.5" customHeight="1" x14ac:dyDescent="0.2">
      <c r="A8" s="525" t="s">
        <v>17</v>
      </c>
      <c r="B8" s="329"/>
      <c r="C8" s="330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46">
        <v>0.41666666666666669</v>
      </c>
      <c r="R8" s="368"/>
      <c r="T8" s="325"/>
      <c r="U8" s="373"/>
      <c r="V8" s="506"/>
      <c r="W8" s="507"/>
      <c r="AB8" s="51"/>
      <c r="AC8" s="51"/>
      <c r="AD8" s="51"/>
      <c r="AE8" s="51"/>
    </row>
    <row r="9" spans="1:32" s="3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31"/>
      <c r="E9" s="327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20</v>
      </c>
      <c r="Q9" s="396"/>
      <c r="R9" s="397"/>
      <c r="T9" s="325"/>
      <c r="U9" s="373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31"/>
      <c r="E10" s="327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67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21</v>
      </c>
      <c r="Q10" s="451"/>
      <c r="R10" s="452"/>
      <c r="U10" s="24" t="s">
        <v>22</v>
      </c>
      <c r="V10" s="356" t="s">
        <v>23</v>
      </c>
      <c r="W10" s="357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8"/>
      <c r="R11" s="399"/>
      <c r="U11" s="24" t="s">
        <v>26</v>
      </c>
      <c r="V11" s="487" t="s">
        <v>27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05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46"/>
      <c r="R12" s="368"/>
      <c r="S12" s="23"/>
      <c r="U12" s="24"/>
      <c r="V12" s="345"/>
      <c r="W12" s="325"/>
      <c r="AB12" s="51"/>
      <c r="AC12" s="51"/>
      <c r="AD12" s="51"/>
      <c r="AE12" s="51"/>
    </row>
    <row r="13" spans="1:32" s="317" customFormat="1" ht="23.25" customHeight="1" x14ac:dyDescent="0.2">
      <c r="A13" s="405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87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05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17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30" t="s">
        <v>37</v>
      </c>
      <c r="D17" s="338" t="s">
        <v>38</v>
      </c>
      <c r="E17" s="40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08"/>
      <c r="R17" s="408"/>
      <c r="S17" s="408"/>
      <c r="T17" s="409"/>
      <c r="U17" s="533" t="s">
        <v>50</v>
      </c>
      <c r="V17" s="363"/>
      <c r="W17" s="338" t="s">
        <v>51</v>
      </c>
      <c r="X17" s="338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39"/>
      <c r="B18" s="339"/>
      <c r="C18" s="339"/>
      <c r="D18" s="410"/>
      <c r="E18" s="412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39"/>
      <c r="X18" s="339"/>
      <c r="Y18" s="535"/>
      <c r="Z18" s="476"/>
      <c r="AA18" s="469"/>
      <c r="AB18" s="469"/>
      <c r="AC18" s="469"/>
      <c r="AD18" s="515"/>
      <c r="AE18" s="516"/>
      <c r="AF18" s="517"/>
      <c r="AG18" s="69"/>
      <c r="BD18" s="68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24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40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24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40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28</v>
      </c>
      <c r="Y29" s="321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70</v>
      </c>
      <c r="Y30" s="321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2">
        <f>IFERROR(SUM(X28:X31),"0")</f>
        <v>98</v>
      </c>
      <c r="Y32" s="322">
        <f>IFERROR(SUM(Y28:Y31),"0")</f>
        <v>98</v>
      </c>
      <c r="Z32" s="322">
        <f>IFERROR(IF(Z28="",0,Z28),"0")+IFERROR(IF(Z29="",0,Z29),"0")+IFERROR(IF(Z30="",0,Z30),"0")+IFERROR(IF(Z31="",0,Z31),"0")</f>
        <v>0.92218</v>
      </c>
      <c r="AA32" s="323"/>
      <c r="AB32" s="323"/>
      <c r="AC32" s="323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2">
        <f>IFERROR(SUMPRODUCT(X28:X31*H28:H31),"0")</f>
        <v>147</v>
      </c>
      <c r="Y33" s="322">
        <f>IFERROR(SUMPRODUCT(Y28:Y31*H28:H31),"0")</f>
        <v>147</v>
      </c>
      <c r="Z33" s="37"/>
      <c r="AA33" s="323"/>
      <c r="AB33" s="323"/>
      <c r="AC33" s="323"/>
    </row>
    <row r="34" spans="1:68" ht="16.5" hidden="1" customHeight="1" x14ac:dyDescent="0.25">
      <c r="A34" s="324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40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60</v>
      </c>
      <c r="Y37" s="321">
        <f>IFERROR(IF(X37="","",X37),"")</f>
        <v>60</v>
      </c>
      <c r="Z37" s="36">
        <f>IFERROR(IF(X37="","",X37*0.0155),"")</f>
        <v>0.92999999999999994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376.2</v>
      </c>
      <c r="BN37" s="67">
        <f>IFERROR(Y37*I37,"0")</f>
        <v>376.2</v>
      </c>
      <c r="BO37" s="67">
        <f>IFERROR(X37/J37,"0")</f>
        <v>0.7142857142857143</v>
      </c>
      <c r="BP37" s="67">
        <f>IFERROR(Y37/J37,"0")</f>
        <v>0.7142857142857143</v>
      </c>
    </row>
    <row r="38" spans="1:68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2">
        <f>IFERROR(SUM(X36:X37),"0")</f>
        <v>60</v>
      </c>
      <c r="Y38" s="322">
        <f>IFERROR(SUM(Y36:Y37),"0")</f>
        <v>60</v>
      </c>
      <c r="Z38" s="322">
        <f>IFERROR(IF(Z36="",0,Z36),"0")+IFERROR(IF(Z37="",0,Z37),"0")</f>
        <v>0.92999999999999994</v>
      </c>
      <c r="AA38" s="323"/>
      <c r="AB38" s="323"/>
      <c r="AC38" s="323"/>
    </row>
    <row r="39" spans="1:68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2">
        <f>IFERROR(SUMPRODUCT(X36:X37*H36:H37),"0")</f>
        <v>360</v>
      </c>
      <c r="Y39" s="322">
        <f>IFERROR(SUMPRODUCT(Y36:Y37*H36:H37),"0")</f>
        <v>360</v>
      </c>
      <c r="Z39" s="37"/>
      <c r="AA39" s="323"/>
      <c r="AB39" s="323"/>
      <c r="AC39" s="323"/>
    </row>
    <row r="40" spans="1:68" ht="16.5" hidden="1" customHeight="1" x14ac:dyDescent="0.25">
      <c r="A40" s="324" t="s">
        <v>99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40" t="s">
        <v>100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40" t="s">
        <v>63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12</v>
      </c>
      <c r="Y50" s="321">
        <f t="shared" si="0"/>
        <v>12</v>
      </c>
      <c r="Z50" s="36">
        <f t="shared" si="1"/>
        <v>0.186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3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12</v>
      </c>
      <c r="Y52" s="321">
        <f t="shared" si="0"/>
        <v>12</v>
      </c>
      <c r="Z52" s="36">
        <f t="shared" si="1"/>
        <v>0.186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36</v>
      </c>
      <c r="Y53" s="321">
        <f t="shared" si="0"/>
        <v>36</v>
      </c>
      <c r="Z53" s="36">
        <f t="shared" si="1"/>
        <v>0.55800000000000005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24</v>
      </c>
      <c r="Y57" s="321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2">
        <f>IFERROR(SUM(X47:X58),"0")</f>
        <v>84</v>
      </c>
      <c r="Y59" s="322">
        <f>IFERROR(SUM(Y47:Y58),"0")</f>
        <v>84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1.302</v>
      </c>
      <c r="AA59" s="323"/>
      <c r="AB59" s="323"/>
      <c r="AC59" s="323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2">
        <f>IFERROR(SUMPRODUCT(X47:X58*H47:H58),"0")</f>
        <v>592.79999999999995</v>
      </c>
      <c r="Y60" s="322">
        <f>IFERROR(SUMPRODUCT(Y47:Y58*H47:H58),"0")</f>
        <v>592.79999999999995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40" t="s">
        <v>63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132</v>
      </c>
      <c r="Y64" s="321">
        <f>IFERROR(IF(X64="","",X64),"")</f>
        <v>132</v>
      </c>
      <c r="Z64" s="36">
        <f>IFERROR(IF(X64="","",X64*0.00866),"")</f>
        <v>1.1431199999999999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688.14239999999995</v>
      </c>
      <c r="BN64" s="67">
        <f>IFERROR(Y64*I64,"0")</f>
        <v>688.14239999999995</v>
      </c>
      <c r="BO64" s="67">
        <f>IFERROR(X64/J64,"0")</f>
        <v>0.91666666666666663</v>
      </c>
      <c r="BP64" s="67">
        <f>IFERROR(Y64/J64,"0")</f>
        <v>0.91666666666666663</v>
      </c>
    </row>
    <row r="65" spans="1:68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2">
        <f>IFERROR(SUM(X63:X64),"0")</f>
        <v>132</v>
      </c>
      <c r="Y65" s="322">
        <f>IFERROR(SUM(Y63:Y64),"0")</f>
        <v>132</v>
      </c>
      <c r="Z65" s="322">
        <f>IFERROR(IF(Z63="",0,Z63),"0")+IFERROR(IF(Z64="",0,Z64),"0")</f>
        <v>1.1431199999999999</v>
      </c>
      <c r="AA65" s="323"/>
      <c r="AB65" s="323"/>
      <c r="AC65" s="323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2">
        <f>IFERROR(SUMPRODUCT(X63:X64*H63:H64),"0")</f>
        <v>660</v>
      </c>
      <c r="Y66" s="322">
        <f>IFERROR(SUMPRODUCT(Y63:Y64*H63:H64),"0")</f>
        <v>660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40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14</v>
      </c>
      <c r="Y69" s="321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2">
        <f>IFERROR(SUM(X69:X69),"0")</f>
        <v>14</v>
      </c>
      <c r="Y70" s="322">
        <f>IFERROR(SUM(Y69:Y69),"0")</f>
        <v>14</v>
      </c>
      <c r="Z70" s="322">
        <f>IFERROR(IF(Z69="",0,Z69),"0")</f>
        <v>0.25031999999999999</v>
      </c>
      <c r="AA70" s="323"/>
      <c r="AB70" s="323"/>
      <c r="AC70" s="323"/>
    </row>
    <row r="71" spans="1:68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2">
        <f>IFERROR(SUMPRODUCT(X69:X69*H69:H69),"0")</f>
        <v>50.4</v>
      </c>
      <c r="Y71" s="322">
        <f>IFERROR(SUMPRODUCT(Y69:Y69*H69:H69),"0")</f>
        <v>50.4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40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28</v>
      </c>
      <c r="Y74" s="32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14</v>
      </c>
      <c r="Y75" s="321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2">
        <f>IFERROR(SUM(X74:X75),"0")</f>
        <v>42</v>
      </c>
      <c r="Y76" s="322">
        <f>IFERROR(SUM(Y74:Y75),"0")</f>
        <v>42</v>
      </c>
      <c r="Z76" s="322">
        <f>IFERROR(IF(Z74="",0,Z74),"0")+IFERROR(IF(Z75="",0,Z75),"0")</f>
        <v>0.75095999999999996</v>
      </c>
      <c r="AA76" s="323"/>
      <c r="AB76" s="323"/>
      <c r="AC76" s="323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2">
        <f>IFERROR(SUMPRODUCT(X74:X75*H74:H75),"0")</f>
        <v>151.19999999999999</v>
      </c>
      <c r="Y77" s="322">
        <f>IFERROR(SUMPRODUCT(Y74:Y75*H74:H75),"0")</f>
        <v>151.19999999999999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40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28</v>
      </c>
      <c r="Y81" s="321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9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14</v>
      </c>
      <c r="Y82" s="321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42</v>
      </c>
      <c r="Y83" s="321">
        <f t="shared" si="6"/>
        <v>42</v>
      </c>
      <c r="Z83" s="36">
        <f t="shared" si="7"/>
        <v>0.75095999999999996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14</v>
      </c>
      <c r="Y84" s="321">
        <f t="shared" si="6"/>
        <v>14</v>
      </c>
      <c r="Z84" s="36">
        <f t="shared" si="7"/>
        <v>0.25031999999999999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2">
        <f>IFERROR(SUM(X80:X85),"0")</f>
        <v>98</v>
      </c>
      <c r="Y86" s="322">
        <f>IFERROR(SUM(Y80:Y85),"0")</f>
        <v>98</v>
      </c>
      <c r="Z86" s="322">
        <f>IFERROR(IF(Z80="",0,Z80),"0")+IFERROR(IF(Z81="",0,Z81),"0")+IFERROR(IF(Z82="",0,Z82),"0")+IFERROR(IF(Z83="",0,Z83),"0")+IFERROR(IF(Z84="",0,Z84),"0")+IFERROR(IF(Z85="",0,Z85),"0")</f>
        <v>1.75224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2">
        <f>IFERROR(SUMPRODUCT(X80:X85*H80:H85),"0")</f>
        <v>352.79999999999995</v>
      </c>
      <c r="Y87" s="322">
        <f>IFERROR(SUMPRODUCT(Y80:Y85*H80:H85),"0")</f>
        <v>352.79999999999995</v>
      </c>
      <c r="Z87" s="37"/>
      <c r="AA87" s="323"/>
      <c r="AB87" s="323"/>
      <c r="AC87" s="323"/>
    </row>
    <row r="88" spans="1:68" ht="16.5" hidden="1" customHeight="1" x14ac:dyDescent="0.25">
      <c r="A88" s="324" t="s">
        <v>172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40" t="s">
        <v>173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hidden="1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hidden="1" customHeight="1" x14ac:dyDescent="0.25">
      <c r="A95" s="324" t="s">
        <v>182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40" t="s">
        <v>63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31">
        <v>4607111033970</v>
      </c>
      <c r="E97" s="332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31">
        <v>4607111039262</v>
      </c>
      <c r="E98" s="332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12</v>
      </c>
      <c r="Y98" s="321">
        <f t="shared" si="12"/>
        <v>12</v>
      </c>
      <c r="Z98" s="36">
        <f t="shared" si="13"/>
        <v>0.186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80.635199999999998</v>
      </c>
      <c r="BN98" s="67">
        <f t="shared" si="15"/>
        <v>80.635199999999998</v>
      </c>
      <c r="BO98" s="67">
        <f t="shared" si="16"/>
        <v>0.14285714285714285</v>
      </c>
      <c r="BP98" s="67">
        <f t="shared" si="17"/>
        <v>0.14285714285714285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31">
        <v>4607111034144</v>
      </c>
      <c r="E99" s="332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31">
        <v>4607111039248</v>
      </c>
      <c r="E100" s="332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12</v>
      </c>
      <c r="Y100" s="321">
        <f t="shared" si="12"/>
        <v>12</v>
      </c>
      <c r="Z100" s="36">
        <f t="shared" si="13"/>
        <v>0.186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87.6</v>
      </c>
      <c r="BN100" s="67">
        <f t="shared" si="15"/>
        <v>87.6</v>
      </c>
      <c r="BO100" s="67">
        <f t="shared" si="16"/>
        <v>0.14285714285714285</v>
      </c>
      <c r="BP100" s="67">
        <f t="shared" si="17"/>
        <v>0.14285714285714285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31">
        <v>4607111033987</v>
      </c>
      <c r="E101" s="332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31">
        <v>4607111039293</v>
      </c>
      <c r="E102" s="332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80.635199999999998</v>
      </c>
      <c r="BN102" s="67">
        <f t="shared" si="15"/>
        <v>80.635199999999998</v>
      </c>
      <c r="BO102" s="67">
        <f t="shared" si="16"/>
        <v>0.14285714285714285</v>
      </c>
      <c r="BP102" s="67">
        <f t="shared" si="17"/>
        <v>0.14285714285714285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4301070974</v>
      </c>
      <c r="D103" s="331">
        <v>4607111034151</v>
      </c>
      <c r="E103" s="332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31">
        <v>4607111039279</v>
      </c>
      <c r="E104" s="332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12</v>
      </c>
      <c r="Y104" s="321">
        <f t="shared" si="12"/>
        <v>12</v>
      </c>
      <c r="Z104" s="36">
        <f t="shared" si="13"/>
        <v>0.186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87.6</v>
      </c>
      <c r="BN104" s="67">
        <f t="shared" si="15"/>
        <v>87.6</v>
      </c>
      <c r="BO104" s="67">
        <f t="shared" si="16"/>
        <v>0.14285714285714285</v>
      </c>
      <c r="BP104" s="67">
        <f t="shared" si="17"/>
        <v>0.14285714285714285</v>
      </c>
    </row>
    <row r="105" spans="1:68" x14ac:dyDescent="0.2">
      <c r="A105" s="336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72</v>
      </c>
      <c r="Q105" s="329"/>
      <c r="R105" s="329"/>
      <c r="S105" s="329"/>
      <c r="T105" s="329"/>
      <c r="U105" s="329"/>
      <c r="V105" s="330"/>
      <c r="W105" s="37" t="s">
        <v>69</v>
      </c>
      <c r="X105" s="322">
        <f>IFERROR(SUM(X97:X104),"0")</f>
        <v>48</v>
      </c>
      <c r="Y105" s="322">
        <f>IFERROR(SUM(Y97:Y104),"0")</f>
        <v>48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0.74399999999999999</v>
      </c>
      <c r="AA105" s="323"/>
      <c r="AB105" s="323"/>
      <c r="AC105" s="323"/>
    </row>
    <row r="106" spans="1:68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37"/>
      <c r="P106" s="328" t="s">
        <v>72</v>
      </c>
      <c r="Q106" s="329"/>
      <c r="R106" s="329"/>
      <c r="S106" s="329"/>
      <c r="T106" s="329"/>
      <c r="U106" s="329"/>
      <c r="V106" s="330"/>
      <c r="W106" s="37" t="s">
        <v>73</v>
      </c>
      <c r="X106" s="322">
        <f>IFERROR(SUMPRODUCT(X97:X104*H97:H104),"0")</f>
        <v>321.60000000000002</v>
      </c>
      <c r="Y106" s="322">
        <f>IFERROR(SUMPRODUCT(Y97:Y104*H97:H104),"0")</f>
        <v>321.60000000000002</v>
      </c>
      <c r="Z106" s="37"/>
      <c r="AA106" s="323"/>
      <c r="AB106" s="323"/>
      <c r="AC106" s="323"/>
    </row>
    <row r="107" spans="1:68" ht="16.5" hidden="1" customHeight="1" x14ac:dyDescent="0.25">
      <c r="A107" s="324" t="s">
        <v>201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5"/>
      <c r="AB107" s="315"/>
      <c r="AC107" s="315"/>
    </row>
    <row r="108" spans="1:68" ht="14.25" hidden="1" customHeight="1" x14ac:dyDescent="0.25">
      <c r="A108" s="340" t="s">
        <v>141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31">
        <v>4607111034014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42</v>
      </c>
      <c r="Y109" s="321">
        <f>IFERROR(IF(X109="","",X109),"")</f>
        <v>42</v>
      </c>
      <c r="Z109" s="36">
        <f>IFERROR(IF(X109="","",X109*0.01788),"")</f>
        <v>0.75095999999999996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155.55119999999999</v>
      </c>
      <c r="BN109" s="67">
        <f>IFERROR(Y109*I109,"0")</f>
        <v>155.55119999999999</v>
      </c>
      <c r="BO109" s="67">
        <f>IFERROR(X109/J109,"0")</f>
        <v>0.6</v>
      </c>
      <c r="BP109" s="67">
        <f>IFERROR(Y109/J109,"0")</f>
        <v>0.6</v>
      </c>
    </row>
    <row r="110" spans="1:68" ht="27" hidden="1" customHeight="1" x14ac:dyDescent="0.25">
      <c r="A110" s="54" t="s">
        <v>206</v>
      </c>
      <c r="B110" s="54" t="s">
        <v>207</v>
      </c>
      <c r="C110" s="31">
        <v>4301135532</v>
      </c>
      <c r="D110" s="331">
        <v>4607111033994</v>
      </c>
      <c r="E110" s="332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0</v>
      </c>
      <c r="Y110" s="321">
        <f>IFERROR(IF(X110="","",X110),"")</f>
        <v>0</v>
      </c>
      <c r="Z110" s="36">
        <f>IFERROR(IF(X110="","",X110*0.01788),"")</f>
        <v>0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36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72</v>
      </c>
      <c r="Q111" s="329"/>
      <c r="R111" s="329"/>
      <c r="S111" s="329"/>
      <c r="T111" s="329"/>
      <c r="U111" s="329"/>
      <c r="V111" s="330"/>
      <c r="W111" s="37" t="s">
        <v>69</v>
      </c>
      <c r="X111" s="322">
        <f>IFERROR(SUM(X109:X110),"0")</f>
        <v>42</v>
      </c>
      <c r="Y111" s="322">
        <f>IFERROR(SUM(Y109:Y110),"0")</f>
        <v>42</v>
      </c>
      <c r="Z111" s="322">
        <f>IFERROR(IF(Z109="",0,Z109),"0")+IFERROR(IF(Z110="",0,Z110),"0")</f>
        <v>0.75095999999999996</v>
      </c>
      <c r="AA111" s="323"/>
      <c r="AB111" s="323"/>
      <c r="AC111" s="323"/>
    </row>
    <row r="112" spans="1:68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37"/>
      <c r="P112" s="328" t="s">
        <v>72</v>
      </c>
      <c r="Q112" s="329"/>
      <c r="R112" s="329"/>
      <c r="S112" s="329"/>
      <c r="T112" s="329"/>
      <c r="U112" s="329"/>
      <c r="V112" s="330"/>
      <c r="W112" s="37" t="s">
        <v>73</v>
      </c>
      <c r="X112" s="322">
        <f>IFERROR(SUMPRODUCT(X109:X110*H109:H110),"0")</f>
        <v>126</v>
      </c>
      <c r="Y112" s="322">
        <f>IFERROR(SUMPRODUCT(Y109:Y110*H109:H110),"0")</f>
        <v>126</v>
      </c>
      <c r="Z112" s="37"/>
      <c r="AA112" s="323"/>
      <c r="AB112" s="323"/>
      <c r="AC112" s="323"/>
    </row>
    <row r="113" spans="1:68" ht="16.5" hidden="1" customHeight="1" x14ac:dyDescent="0.25">
      <c r="A113" s="324" t="s">
        <v>209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5"/>
      <c r="AB113" s="315"/>
      <c r="AC113" s="315"/>
    </row>
    <row r="114" spans="1:68" ht="14.25" hidden="1" customHeight="1" x14ac:dyDescent="0.25">
      <c r="A114" s="340" t="s">
        <v>141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31">
        <v>4607111039095</v>
      </c>
      <c r="E115" s="332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31">
        <v>4607111039101</v>
      </c>
      <c r="E116" s="332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5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31">
        <v>4607111034199</v>
      </c>
      <c r="E117" s="332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28</v>
      </c>
      <c r="Y117" s="321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336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72</v>
      </c>
      <c r="Q118" s="329"/>
      <c r="R118" s="329"/>
      <c r="S118" s="329"/>
      <c r="T118" s="329"/>
      <c r="U118" s="329"/>
      <c r="V118" s="330"/>
      <c r="W118" s="37" t="s">
        <v>69</v>
      </c>
      <c r="X118" s="322">
        <f>IFERROR(SUM(X115:X117),"0")</f>
        <v>28</v>
      </c>
      <c r="Y118" s="322">
        <f>IFERROR(SUM(Y115:Y117),"0")</f>
        <v>28</v>
      </c>
      <c r="Z118" s="322">
        <f>IFERROR(IF(Z115="",0,Z115),"0")+IFERROR(IF(Z116="",0,Z116),"0")+IFERROR(IF(Z117="",0,Z117),"0")</f>
        <v>0.50063999999999997</v>
      </c>
      <c r="AA118" s="323"/>
      <c r="AB118" s="323"/>
      <c r="AC118" s="323"/>
    </row>
    <row r="119" spans="1:68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37"/>
      <c r="P119" s="328" t="s">
        <v>72</v>
      </c>
      <c r="Q119" s="329"/>
      <c r="R119" s="329"/>
      <c r="S119" s="329"/>
      <c r="T119" s="329"/>
      <c r="U119" s="329"/>
      <c r="V119" s="330"/>
      <c r="W119" s="37" t="s">
        <v>73</v>
      </c>
      <c r="X119" s="322">
        <f>IFERROR(SUMPRODUCT(X115:X117*H115:H117),"0")</f>
        <v>84</v>
      </c>
      <c r="Y119" s="322">
        <f>IFERROR(SUMPRODUCT(Y115:Y117*H115:H117),"0")</f>
        <v>84</v>
      </c>
      <c r="Z119" s="37"/>
      <c r="AA119" s="323"/>
      <c r="AB119" s="323"/>
      <c r="AC119" s="323"/>
    </row>
    <row r="120" spans="1:68" ht="16.5" hidden="1" customHeight="1" x14ac:dyDescent="0.25">
      <c r="A120" s="324" t="s">
        <v>219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5"/>
      <c r="AB120" s="315"/>
      <c r="AC120" s="315"/>
    </row>
    <row r="121" spans="1:68" ht="14.25" hidden="1" customHeight="1" x14ac:dyDescent="0.25">
      <c r="A121" s="340" t="s">
        <v>141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31">
        <v>4607111034816</v>
      </c>
      <c r="E122" s="332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222</v>
      </c>
      <c r="B123" s="54" t="s">
        <v>223</v>
      </c>
      <c r="C123" s="31">
        <v>4301135275</v>
      </c>
      <c r="D123" s="331">
        <v>4607111034380</v>
      </c>
      <c r="E123" s="332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31">
        <v>4607111034397</v>
      </c>
      <c r="E124" s="332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140</v>
      </c>
      <c r="Y124" s="321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459.2</v>
      </c>
      <c r="BN124" s="67">
        <f>IFERROR(Y124*I124,"0")</f>
        <v>459.2</v>
      </c>
      <c r="BO124" s="67">
        <f>IFERROR(X124/J124,"0")</f>
        <v>2</v>
      </c>
      <c r="BP124" s="67">
        <f>IFERROR(Y124/J124,"0")</f>
        <v>2</v>
      </c>
    </row>
    <row r="125" spans="1:68" x14ac:dyDescent="0.2">
      <c r="A125" s="336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37"/>
      <c r="P125" s="328" t="s">
        <v>72</v>
      </c>
      <c r="Q125" s="329"/>
      <c r="R125" s="329"/>
      <c r="S125" s="329"/>
      <c r="T125" s="329"/>
      <c r="U125" s="329"/>
      <c r="V125" s="330"/>
      <c r="W125" s="37" t="s">
        <v>69</v>
      </c>
      <c r="X125" s="322">
        <f>IFERROR(SUM(X122:X124),"0")</f>
        <v>140</v>
      </c>
      <c r="Y125" s="322">
        <f>IFERROR(SUM(Y122:Y124),"0")</f>
        <v>140</v>
      </c>
      <c r="Z125" s="322">
        <f>IFERROR(IF(Z122="",0,Z122),"0")+IFERROR(IF(Z123="",0,Z123),"0")+IFERROR(IF(Z124="",0,Z124),"0")</f>
        <v>2.5032000000000001</v>
      </c>
      <c r="AA125" s="323"/>
      <c r="AB125" s="323"/>
      <c r="AC125" s="323"/>
    </row>
    <row r="126" spans="1:68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37"/>
      <c r="P126" s="328" t="s">
        <v>72</v>
      </c>
      <c r="Q126" s="329"/>
      <c r="R126" s="329"/>
      <c r="S126" s="329"/>
      <c r="T126" s="329"/>
      <c r="U126" s="329"/>
      <c r="V126" s="330"/>
      <c r="W126" s="37" t="s">
        <v>73</v>
      </c>
      <c r="X126" s="322">
        <f>IFERROR(SUMPRODUCT(X122:X124*H122:H124),"0")</f>
        <v>420</v>
      </c>
      <c r="Y126" s="322">
        <f>IFERROR(SUMPRODUCT(Y122:Y124*H122:H124),"0")</f>
        <v>420</v>
      </c>
      <c r="Z126" s="37"/>
      <c r="AA126" s="323"/>
      <c r="AB126" s="323"/>
      <c r="AC126" s="323"/>
    </row>
    <row r="127" spans="1:68" ht="16.5" hidden="1" customHeight="1" x14ac:dyDescent="0.25">
      <c r="A127" s="324" t="s">
        <v>227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5"/>
      <c r="AB127" s="315"/>
      <c r="AC127" s="315"/>
    </row>
    <row r="128" spans="1:68" ht="14.25" hidden="1" customHeight="1" x14ac:dyDescent="0.25">
      <c r="A128" s="340" t="s">
        <v>141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hidden="1" customHeight="1" x14ac:dyDescent="0.25">
      <c r="A129" s="54" t="s">
        <v>228</v>
      </c>
      <c r="B129" s="54" t="s">
        <v>229</v>
      </c>
      <c r="C129" s="31">
        <v>4301135279</v>
      </c>
      <c r="D129" s="331">
        <v>4607111035806</v>
      </c>
      <c r="E129" s="332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36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7"/>
      <c r="P130" s="328" t="s">
        <v>72</v>
      </c>
      <c r="Q130" s="329"/>
      <c r="R130" s="329"/>
      <c r="S130" s="329"/>
      <c r="T130" s="329"/>
      <c r="U130" s="329"/>
      <c r="V130" s="330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hidden="1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37"/>
      <c r="P131" s="328" t="s">
        <v>72</v>
      </c>
      <c r="Q131" s="329"/>
      <c r="R131" s="329"/>
      <c r="S131" s="329"/>
      <c r="T131" s="329"/>
      <c r="U131" s="329"/>
      <c r="V131" s="330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hidden="1" customHeight="1" x14ac:dyDescent="0.25">
      <c r="A132" s="324" t="s">
        <v>231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5"/>
      <c r="AB132" s="315"/>
      <c r="AC132" s="315"/>
    </row>
    <row r="133" spans="1:68" ht="14.25" hidden="1" customHeight="1" x14ac:dyDescent="0.25">
      <c r="A133" s="340" t="s">
        <v>232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31">
        <v>4607111035639</v>
      </c>
      <c r="E134" s="332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31">
        <v>4607111035646</v>
      </c>
      <c r="E135" s="332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37"/>
      <c r="P136" s="328" t="s">
        <v>72</v>
      </c>
      <c r="Q136" s="329"/>
      <c r="R136" s="329"/>
      <c r="S136" s="329"/>
      <c r="T136" s="329"/>
      <c r="U136" s="329"/>
      <c r="V136" s="330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37"/>
      <c r="P137" s="328" t="s">
        <v>72</v>
      </c>
      <c r="Q137" s="329"/>
      <c r="R137" s="329"/>
      <c r="S137" s="329"/>
      <c r="T137" s="329"/>
      <c r="U137" s="329"/>
      <c r="V137" s="330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4" t="s">
        <v>240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5"/>
      <c r="AB138" s="315"/>
      <c r="AC138" s="315"/>
    </row>
    <row r="139" spans="1:68" ht="14.25" hidden="1" customHeight="1" x14ac:dyDescent="0.25">
      <c r="A139" s="340" t="s">
        <v>141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31">
        <v>4607111036568</v>
      </c>
      <c r="E140" s="332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7"/>
      <c r="P141" s="328" t="s">
        <v>72</v>
      </c>
      <c r="Q141" s="329"/>
      <c r="R141" s="329"/>
      <c r="S141" s="329"/>
      <c r="T141" s="329"/>
      <c r="U141" s="329"/>
      <c r="V141" s="330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37"/>
      <c r="P142" s="328" t="s">
        <v>72</v>
      </c>
      <c r="Q142" s="329"/>
      <c r="R142" s="329"/>
      <c r="S142" s="329"/>
      <c r="T142" s="329"/>
      <c r="U142" s="329"/>
      <c r="V142" s="330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9" t="s">
        <v>244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48"/>
      <c r="AB143" s="48"/>
      <c r="AC143" s="48"/>
    </row>
    <row r="144" spans="1:68" ht="16.5" hidden="1" customHeight="1" x14ac:dyDescent="0.25">
      <c r="A144" s="324" t="s">
        <v>245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5"/>
      <c r="AB144" s="315"/>
      <c r="AC144" s="315"/>
    </row>
    <row r="145" spans="1:68" ht="14.25" hidden="1" customHeight="1" x14ac:dyDescent="0.25">
      <c r="A145" s="340" t="s">
        <v>141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31">
        <v>4607111039057</v>
      </c>
      <c r="E146" s="332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37"/>
      <c r="P147" s="328" t="s">
        <v>72</v>
      </c>
      <c r="Q147" s="329"/>
      <c r="R147" s="329"/>
      <c r="S147" s="329"/>
      <c r="T147" s="329"/>
      <c r="U147" s="329"/>
      <c r="V147" s="330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37"/>
      <c r="P148" s="328" t="s">
        <v>72</v>
      </c>
      <c r="Q148" s="329"/>
      <c r="R148" s="329"/>
      <c r="S148" s="329"/>
      <c r="T148" s="329"/>
      <c r="U148" s="329"/>
      <c r="V148" s="330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4" t="s">
        <v>249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5"/>
      <c r="AB149" s="315"/>
      <c r="AC149" s="315"/>
    </row>
    <row r="150" spans="1:68" ht="14.25" hidden="1" customHeight="1" x14ac:dyDescent="0.25">
      <c r="A150" s="340" t="s">
        <v>63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31">
        <v>4607111036384</v>
      </c>
      <c r="E151" s="332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31">
        <v>4640242180250</v>
      </c>
      <c r="E152" s="332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2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31">
        <v>4607111036216</v>
      </c>
      <c r="E153" s="332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392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60</v>
      </c>
      <c r="Y153" s="321">
        <f>IFERROR(IF(X153="","",X153),"")</f>
        <v>60</v>
      </c>
      <c r="Z153" s="36">
        <f>IFERROR(IF(X153="","",X153*0.00866),"")</f>
        <v>0.51959999999999995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312.79199999999997</v>
      </c>
      <c r="BN153" s="67">
        <f>IFERROR(Y153*I153,"0")</f>
        <v>312.79199999999997</v>
      </c>
      <c r="BO153" s="67">
        <f>IFERROR(X153/J153,"0")</f>
        <v>0.41666666666666669</v>
      </c>
      <c r="BP153" s="67">
        <f>IFERROR(Y153/J153,"0")</f>
        <v>0.41666666666666669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31">
        <v>4607111036278</v>
      </c>
      <c r="E154" s="332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37"/>
      <c r="P155" s="328" t="s">
        <v>72</v>
      </c>
      <c r="Q155" s="329"/>
      <c r="R155" s="329"/>
      <c r="S155" s="329"/>
      <c r="T155" s="329"/>
      <c r="U155" s="329"/>
      <c r="V155" s="330"/>
      <c r="W155" s="37" t="s">
        <v>69</v>
      </c>
      <c r="X155" s="322">
        <f>IFERROR(SUM(X151:X154),"0")</f>
        <v>60</v>
      </c>
      <c r="Y155" s="322">
        <f>IFERROR(SUM(Y151:Y154),"0")</f>
        <v>60</v>
      </c>
      <c r="Z155" s="322">
        <f>IFERROR(IF(Z151="",0,Z151),"0")+IFERROR(IF(Z152="",0,Z152),"0")+IFERROR(IF(Z153="",0,Z153),"0")+IFERROR(IF(Z154="",0,Z154),"0")</f>
        <v>0.51959999999999995</v>
      </c>
      <c r="AA155" s="323"/>
      <c r="AB155" s="323"/>
      <c r="AC155" s="323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37"/>
      <c r="P156" s="328" t="s">
        <v>72</v>
      </c>
      <c r="Q156" s="329"/>
      <c r="R156" s="329"/>
      <c r="S156" s="329"/>
      <c r="T156" s="329"/>
      <c r="U156" s="329"/>
      <c r="V156" s="330"/>
      <c r="W156" s="37" t="s">
        <v>73</v>
      </c>
      <c r="X156" s="322">
        <f>IFERROR(SUMPRODUCT(X151:X154*H151:H154),"0")</f>
        <v>300</v>
      </c>
      <c r="Y156" s="322">
        <f>IFERROR(SUMPRODUCT(Y151:Y154*H151:H154),"0")</f>
        <v>300</v>
      </c>
      <c r="Z156" s="37"/>
      <c r="AA156" s="323"/>
      <c r="AB156" s="323"/>
      <c r="AC156" s="323"/>
    </row>
    <row r="157" spans="1:68" ht="14.25" hidden="1" customHeight="1" x14ac:dyDescent="0.25">
      <c r="A157" s="340" t="s">
        <v>266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31">
        <v>4607111036827</v>
      </c>
      <c r="E158" s="332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31">
        <v>4607111036834</v>
      </c>
      <c r="E159" s="332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7"/>
      <c r="P160" s="328" t="s">
        <v>72</v>
      </c>
      <c r="Q160" s="329"/>
      <c r="R160" s="329"/>
      <c r="S160" s="329"/>
      <c r="T160" s="329"/>
      <c r="U160" s="329"/>
      <c r="V160" s="330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37"/>
      <c r="P161" s="328" t="s">
        <v>72</v>
      </c>
      <c r="Q161" s="329"/>
      <c r="R161" s="329"/>
      <c r="S161" s="329"/>
      <c r="T161" s="329"/>
      <c r="U161" s="329"/>
      <c r="V161" s="330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89" t="s">
        <v>272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48"/>
      <c r="AB162" s="48"/>
      <c r="AC162" s="48"/>
    </row>
    <row r="163" spans="1:68" ht="16.5" hidden="1" customHeight="1" x14ac:dyDescent="0.25">
      <c r="A163" s="324" t="s">
        <v>273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5"/>
      <c r="AB163" s="315"/>
      <c r="AC163" s="315"/>
    </row>
    <row r="164" spans="1:68" ht="14.25" hidden="1" customHeight="1" x14ac:dyDescent="0.25">
      <c r="A164" s="340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31">
        <v>4607111035721</v>
      </c>
      <c r="E165" s="332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5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14</v>
      </c>
      <c r="Y165" s="321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31">
        <v>4607111035691</v>
      </c>
      <c r="E166" s="332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84</v>
      </c>
      <c r="Y166" s="321">
        <f>IFERROR(IF(X166="","",X166),"")</f>
        <v>84</v>
      </c>
      <c r="Z166" s="36">
        <f>IFERROR(IF(X166="","",X166*0.01788),"")</f>
        <v>1.5019199999999999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284.59199999999998</v>
      </c>
      <c r="BN166" s="67">
        <f>IFERROR(Y166*I166,"0")</f>
        <v>284.59199999999998</v>
      </c>
      <c r="BO166" s="67">
        <f>IFERROR(X166/J166,"0")</f>
        <v>1.2</v>
      </c>
      <c r="BP166" s="67">
        <f>IFERROR(Y166/J166,"0")</f>
        <v>1.2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31">
        <v>4607111038487</v>
      </c>
      <c r="E167" s="332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3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28</v>
      </c>
      <c r="Y167" s="32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36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37"/>
      <c r="P168" s="328" t="s">
        <v>72</v>
      </c>
      <c r="Q168" s="329"/>
      <c r="R168" s="329"/>
      <c r="S168" s="329"/>
      <c r="T168" s="329"/>
      <c r="U168" s="329"/>
      <c r="V168" s="330"/>
      <c r="W168" s="37" t="s">
        <v>69</v>
      </c>
      <c r="X168" s="322">
        <f>IFERROR(SUM(X165:X167),"0")</f>
        <v>126</v>
      </c>
      <c r="Y168" s="322">
        <f>IFERROR(SUM(Y165:Y167),"0")</f>
        <v>126</v>
      </c>
      <c r="Z168" s="322">
        <f>IFERROR(IF(Z165="",0,Z165),"0")+IFERROR(IF(Z166="",0,Z166),"0")+IFERROR(IF(Z167="",0,Z167),"0")</f>
        <v>2.2528800000000002</v>
      </c>
      <c r="AA168" s="323"/>
      <c r="AB168" s="323"/>
      <c r="AC168" s="323"/>
    </row>
    <row r="169" spans="1:68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37"/>
      <c r="P169" s="328" t="s">
        <v>72</v>
      </c>
      <c r="Q169" s="329"/>
      <c r="R169" s="329"/>
      <c r="S169" s="329"/>
      <c r="T169" s="329"/>
      <c r="U169" s="329"/>
      <c r="V169" s="330"/>
      <c r="W169" s="37" t="s">
        <v>73</v>
      </c>
      <c r="X169" s="322">
        <f>IFERROR(SUMPRODUCT(X165:X167*H165:H167),"0")</f>
        <v>378</v>
      </c>
      <c r="Y169" s="322">
        <f>IFERROR(SUMPRODUCT(Y165:Y167*H165:H167),"0")</f>
        <v>378</v>
      </c>
      <c r="Z169" s="37"/>
      <c r="AA169" s="323"/>
      <c r="AB169" s="323"/>
      <c r="AC169" s="323"/>
    </row>
    <row r="170" spans="1:68" ht="14.25" hidden="1" customHeight="1" x14ac:dyDescent="0.25">
      <c r="A170" s="340" t="s">
        <v>283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31">
        <v>4680115885875</v>
      </c>
      <c r="E171" s="332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2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31">
        <v>4680115881204</v>
      </c>
      <c r="E172" s="332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6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7"/>
      <c r="P173" s="328" t="s">
        <v>72</v>
      </c>
      <c r="Q173" s="329"/>
      <c r="R173" s="329"/>
      <c r="S173" s="329"/>
      <c r="T173" s="329"/>
      <c r="U173" s="329"/>
      <c r="V173" s="330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37"/>
      <c r="P174" s="328" t="s">
        <v>72</v>
      </c>
      <c r="Q174" s="329"/>
      <c r="R174" s="329"/>
      <c r="S174" s="329"/>
      <c r="T174" s="329"/>
      <c r="U174" s="329"/>
      <c r="V174" s="330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9" t="s">
        <v>294</v>
      </c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  <c r="Z175" s="390"/>
      <c r="AA175" s="48"/>
      <c r="AB175" s="48"/>
      <c r="AC175" s="48"/>
    </row>
    <row r="176" spans="1:68" ht="16.5" hidden="1" customHeight="1" x14ac:dyDescent="0.25">
      <c r="A176" s="324" t="s">
        <v>295</v>
      </c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15"/>
      <c r="AB176" s="315"/>
      <c r="AC176" s="315"/>
    </row>
    <row r="177" spans="1:68" ht="14.25" hidden="1" customHeight="1" x14ac:dyDescent="0.25">
      <c r="A177" s="340" t="s">
        <v>141</v>
      </c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14"/>
      <c r="AB177" s="314"/>
      <c r="AC177" s="314"/>
    </row>
    <row r="178" spans="1:68" ht="27" hidden="1" customHeight="1" x14ac:dyDescent="0.25">
      <c r="A178" s="54" t="s">
        <v>296</v>
      </c>
      <c r="B178" s="54" t="s">
        <v>297</v>
      </c>
      <c r="C178" s="31">
        <v>4301135707</v>
      </c>
      <c r="D178" s="331">
        <v>4620207490198</v>
      </c>
      <c r="E178" s="332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301</v>
      </c>
      <c r="B179" s="54" t="s">
        <v>302</v>
      </c>
      <c r="C179" s="31">
        <v>4301135697</v>
      </c>
      <c r="D179" s="331">
        <v>4620207490259</v>
      </c>
      <c r="E179" s="332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6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4301135719</v>
      </c>
      <c r="D180" s="331">
        <v>4620207490235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3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36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7"/>
      <c r="P181" s="328" t="s">
        <v>72</v>
      </c>
      <c r="Q181" s="329"/>
      <c r="R181" s="329"/>
      <c r="S181" s="329"/>
      <c r="T181" s="329"/>
      <c r="U181" s="329"/>
      <c r="V181" s="330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hidden="1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7"/>
      <c r="P182" s="328" t="s">
        <v>72</v>
      </c>
      <c r="Q182" s="329"/>
      <c r="R182" s="329"/>
      <c r="S182" s="329"/>
      <c r="T182" s="329"/>
      <c r="U182" s="329"/>
      <c r="V182" s="330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hidden="1" customHeight="1" x14ac:dyDescent="0.25">
      <c r="A183" s="324" t="s">
        <v>308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15"/>
      <c r="AB183" s="315"/>
      <c r="AC183" s="315"/>
    </row>
    <row r="184" spans="1:68" ht="14.25" hidden="1" customHeight="1" x14ac:dyDescent="0.25">
      <c r="A184" s="340" t="s">
        <v>63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31">
        <v>4607111037022</v>
      </c>
      <c r="E185" s="332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36</v>
      </c>
      <c r="Y185" s="321">
        <f>IFERROR(IF(X185="","",X185),"")</f>
        <v>36</v>
      </c>
      <c r="Z185" s="36">
        <f>IFERROR(IF(X185="","",X185*0.0155),"")</f>
        <v>0.55800000000000005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211.32</v>
      </c>
      <c r="BN185" s="67">
        <f>IFERROR(Y185*I185,"0")</f>
        <v>211.32</v>
      </c>
      <c r="BO185" s="67">
        <f>IFERROR(X185/J185,"0")</f>
        <v>0.42857142857142855</v>
      </c>
      <c r="BP185" s="67">
        <f>IFERROR(Y185/J185,"0")</f>
        <v>0.42857142857142855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31">
        <v>4607111038494</v>
      </c>
      <c r="E186" s="332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31">
        <v>4607111038135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37"/>
      <c r="P188" s="328" t="s">
        <v>72</v>
      </c>
      <c r="Q188" s="329"/>
      <c r="R188" s="329"/>
      <c r="S188" s="329"/>
      <c r="T188" s="329"/>
      <c r="U188" s="329"/>
      <c r="V188" s="330"/>
      <c r="W188" s="37" t="s">
        <v>69</v>
      </c>
      <c r="X188" s="322">
        <f>IFERROR(SUM(X185:X187),"0")</f>
        <v>36</v>
      </c>
      <c r="Y188" s="322">
        <f>IFERROR(SUM(Y185:Y187),"0")</f>
        <v>36</v>
      </c>
      <c r="Z188" s="322">
        <f>IFERROR(IF(Z185="",0,Z185),"0")+IFERROR(IF(Z186="",0,Z186),"0")+IFERROR(IF(Z187="",0,Z187),"0")</f>
        <v>0.55800000000000005</v>
      </c>
      <c r="AA188" s="323"/>
      <c r="AB188" s="323"/>
      <c r="AC188" s="323"/>
    </row>
    <row r="189" spans="1:68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7"/>
      <c r="P189" s="328" t="s">
        <v>72</v>
      </c>
      <c r="Q189" s="329"/>
      <c r="R189" s="329"/>
      <c r="S189" s="329"/>
      <c r="T189" s="329"/>
      <c r="U189" s="329"/>
      <c r="V189" s="330"/>
      <c r="W189" s="37" t="s">
        <v>73</v>
      </c>
      <c r="X189" s="322">
        <f>IFERROR(SUMPRODUCT(X185:X187*H185:H187),"0")</f>
        <v>201.6</v>
      </c>
      <c r="Y189" s="322">
        <f>IFERROR(SUMPRODUCT(Y185:Y187*H185:H187),"0")</f>
        <v>201.6</v>
      </c>
      <c r="Z189" s="37"/>
      <c r="AA189" s="323"/>
      <c r="AB189" s="323"/>
      <c r="AC189" s="323"/>
    </row>
    <row r="190" spans="1:68" ht="16.5" hidden="1" customHeight="1" x14ac:dyDescent="0.25">
      <c r="A190" s="324" t="s">
        <v>318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15"/>
      <c r="AB190" s="315"/>
      <c r="AC190" s="315"/>
    </row>
    <row r="191" spans="1:68" ht="14.25" hidden="1" customHeight="1" x14ac:dyDescent="0.25">
      <c r="A191" s="340" t="s">
        <v>63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31">
        <v>4607111038654</v>
      </c>
      <c r="E192" s="332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4301070997</v>
      </c>
      <c r="D193" s="331">
        <v>4607111038586</v>
      </c>
      <c r="E193" s="332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31">
        <v>4607111038609</v>
      </c>
      <c r="E194" s="332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4301070963</v>
      </c>
      <c r="D195" s="331">
        <v>4607111038630</v>
      </c>
      <c r="E195" s="332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31">
        <v>4607111038616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331</v>
      </c>
      <c r="B197" s="54" t="s">
        <v>332</v>
      </c>
      <c r="C197" s="31">
        <v>4301070960</v>
      </c>
      <c r="D197" s="331">
        <v>4607111038623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idden="1" x14ac:dyDescent="0.2">
      <c r="A198" s="336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37"/>
      <c r="P198" s="328" t="s">
        <v>72</v>
      </c>
      <c r="Q198" s="329"/>
      <c r="R198" s="329"/>
      <c r="S198" s="329"/>
      <c r="T198" s="329"/>
      <c r="U198" s="329"/>
      <c r="V198" s="330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hidden="1" x14ac:dyDescent="0.2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7"/>
      <c r="P199" s="328" t="s">
        <v>72</v>
      </c>
      <c r="Q199" s="329"/>
      <c r="R199" s="329"/>
      <c r="S199" s="329"/>
      <c r="T199" s="329"/>
      <c r="U199" s="329"/>
      <c r="V199" s="330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hidden="1" customHeight="1" x14ac:dyDescent="0.25">
      <c r="A200" s="324" t="s">
        <v>333</v>
      </c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15"/>
      <c r="AB200" s="315"/>
      <c r="AC200" s="315"/>
    </row>
    <row r="201" spans="1:68" ht="14.25" hidden="1" customHeight="1" x14ac:dyDescent="0.25">
      <c r="A201" s="340" t="s">
        <v>63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31">
        <v>4607111035882</v>
      </c>
      <c r="E202" s="332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4301070921</v>
      </c>
      <c r="D203" s="331">
        <v>4607111035905</v>
      </c>
      <c r="E203" s="332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31">
        <v>4607111035912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31">
        <v>4607111035929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36</v>
      </c>
      <c r="Y205" s="321">
        <f>IFERROR(IF(X205="","",X205),"")</f>
        <v>36</v>
      </c>
      <c r="Z205" s="36">
        <f>IFERROR(IF(X205="","",X205*0.0155),"")</f>
        <v>0.55800000000000005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268.92</v>
      </c>
      <c r="BN205" s="67">
        <f>IFERROR(Y205*I205,"0")</f>
        <v>268.92</v>
      </c>
      <c r="BO205" s="67">
        <f>IFERROR(X205/J205,"0")</f>
        <v>0.42857142857142855</v>
      </c>
      <c r="BP205" s="67">
        <f>IFERROR(Y205/J205,"0")</f>
        <v>0.42857142857142855</v>
      </c>
    </row>
    <row r="206" spans="1:68" x14ac:dyDescent="0.2">
      <c r="A206" s="336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37"/>
      <c r="P206" s="328" t="s">
        <v>72</v>
      </c>
      <c r="Q206" s="329"/>
      <c r="R206" s="329"/>
      <c r="S206" s="329"/>
      <c r="T206" s="329"/>
      <c r="U206" s="329"/>
      <c r="V206" s="330"/>
      <c r="W206" s="37" t="s">
        <v>69</v>
      </c>
      <c r="X206" s="322">
        <f>IFERROR(SUM(X202:X205),"0")</f>
        <v>36</v>
      </c>
      <c r="Y206" s="322">
        <f>IFERROR(SUM(Y202:Y205),"0")</f>
        <v>36</v>
      </c>
      <c r="Z206" s="322">
        <f>IFERROR(IF(Z202="",0,Z202),"0")+IFERROR(IF(Z203="",0,Z203),"0")+IFERROR(IF(Z204="",0,Z204),"0")+IFERROR(IF(Z205="",0,Z205),"0")</f>
        <v>0.55800000000000005</v>
      </c>
      <c r="AA206" s="323"/>
      <c r="AB206" s="323"/>
      <c r="AC206" s="323"/>
    </row>
    <row r="207" spans="1:68" x14ac:dyDescent="0.2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7"/>
      <c r="P207" s="328" t="s">
        <v>72</v>
      </c>
      <c r="Q207" s="329"/>
      <c r="R207" s="329"/>
      <c r="S207" s="329"/>
      <c r="T207" s="329"/>
      <c r="U207" s="329"/>
      <c r="V207" s="330"/>
      <c r="W207" s="37" t="s">
        <v>73</v>
      </c>
      <c r="X207" s="322">
        <f>IFERROR(SUMPRODUCT(X202:X205*H202:H205),"0")</f>
        <v>259.2</v>
      </c>
      <c r="Y207" s="322">
        <f>IFERROR(SUMPRODUCT(Y202:Y205*H202:H205),"0")</f>
        <v>259.2</v>
      </c>
      <c r="Z207" s="37"/>
      <c r="AA207" s="323"/>
      <c r="AB207" s="323"/>
      <c r="AC207" s="323"/>
    </row>
    <row r="208" spans="1:68" ht="16.5" hidden="1" customHeight="1" x14ac:dyDescent="0.25">
      <c r="A208" s="324" t="s">
        <v>344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15"/>
      <c r="AB208" s="315"/>
      <c r="AC208" s="315"/>
    </row>
    <row r="209" spans="1:68" ht="14.25" hidden="1" customHeight="1" x14ac:dyDescent="0.25">
      <c r="A209" s="340" t="s">
        <v>63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31">
        <v>4607111037213</v>
      </c>
      <c r="E210" s="332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6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37"/>
      <c r="P211" s="328" t="s">
        <v>72</v>
      </c>
      <c r="Q211" s="329"/>
      <c r="R211" s="329"/>
      <c r="S211" s="329"/>
      <c r="T211" s="329"/>
      <c r="U211" s="329"/>
      <c r="V211" s="330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7"/>
      <c r="P212" s="328" t="s">
        <v>72</v>
      </c>
      <c r="Q212" s="329"/>
      <c r="R212" s="329"/>
      <c r="S212" s="329"/>
      <c r="T212" s="329"/>
      <c r="U212" s="329"/>
      <c r="V212" s="330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4" t="s">
        <v>348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5"/>
      <c r="AB213" s="315"/>
      <c r="AC213" s="315"/>
    </row>
    <row r="214" spans="1:68" ht="14.25" hidden="1" customHeight="1" x14ac:dyDescent="0.25">
      <c r="A214" s="340" t="s">
        <v>283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31">
        <v>4680115881334</v>
      </c>
      <c r="E215" s="332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6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37"/>
      <c r="P216" s="328" t="s">
        <v>72</v>
      </c>
      <c r="Q216" s="329"/>
      <c r="R216" s="329"/>
      <c r="S216" s="329"/>
      <c r="T216" s="329"/>
      <c r="U216" s="329"/>
      <c r="V216" s="330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37"/>
      <c r="P217" s="328" t="s">
        <v>72</v>
      </c>
      <c r="Q217" s="329"/>
      <c r="R217" s="329"/>
      <c r="S217" s="329"/>
      <c r="T217" s="329"/>
      <c r="U217" s="329"/>
      <c r="V217" s="330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4" t="s">
        <v>352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5"/>
      <c r="AB218" s="315"/>
      <c r="AC218" s="315"/>
    </row>
    <row r="219" spans="1:68" ht="14.25" hidden="1" customHeight="1" x14ac:dyDescent="0.25">
      <c r="A219" s="340" t="s">
        <v>63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31">
        <v>4607111039019</v>
      </c>
      <c r="E220" s="332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31">
        <v>4607111038708</v>
      </c>
      <c r="E221" s="332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6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37"/>
      <c r="P222" s="328" t="s">
        <v>72</v>
      </c>
      <c r="Q222" s="329"/>
      <c r="R222" s="329"/>
      <c r="S222" s="329"/>
      <c r="T222" s="329"/>
      <c r="U222" s="329"/>
      <c r="V222" s="330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37"/>
      <c r="P223" s="328" t="s">
        <v>72</v>
      </c>
      <c r="Q223" s="329"/>
      <c r="R223" s="329"/>
      <c r="S223" s="329"/>
      <c r="T223" s="329"/>
      <c r="U223" s="329"/>
      <c r="V223" s="330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9" t="s">
        <v>359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90"/>
      <c r="AA224" s="48"/>
      <c r="AB224" s="48"/>
      <c r="AC224" s="48"/>
    </row>
    <row r="225" spans="1:68" ht="16.5" hidden="1" customHeight="1" x14ac:dyDescent="0.25">
      <c r="A225" s="324" t="s">
        <v>360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15"/>
      <c r="AB225" s="315"/>
      <c r="AC225" s="315"/>
    </row>
    <row r="226" spans="1:68" ht="14.25" hidden="1" customHeight="1" x14ac:dyDescent="0.25">
      <c r="A226" s="340" t="s">
        <v>63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31">
        <v>4607111036162</v>
      </c>
      <c r="E227" s="332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6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37"/>
      <c r="P228" s="328" t="s">
        <v>72</v>
      </c>
      <c r="Q228" s="329"/>
      <c r="R228" s="329"/>
      <c r="S228" s="329"/>
      <c r="T228" s="329"/>
      <c r="U228" s="329"/>
      <c r="V228" s="330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37"/>
      <c r="P229" s="328" t="s">
        <v>72</v>
      </c>
      <c r="Q229" s="329"/>
      <c r="R229" s="329"/>
      <c r="S229" s="329"/>
      <c r="T229" s="329"/>
      <c r="U229" s="329"/>
      <c r="V229" s="330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9" t="s">
        <v>365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90"/>
      <c r="AA230" s="48"/>
      <c r="AB230" s="48"/>
      <c r="AC230" s="48"/>
    </row>
    <row r="231" spans="1:68" ht="16.5" hidden="1" customHeight="1" x14ac:dyDescent="0.25">
      <c r="A231" s="324" t="s">
        <v>366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5"/>
      <c r="AB231" s="315"/>
      <c r="AC231" s="315"/>
    </row>
    <row r="232" spans="1:68" ht="14.25" hidden="1" customHeight="1" x14ac:dyDescent="0.25">
      <c r="A232" s="340" t="s">
        <v>63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14"/>
      <c r="AB232" s="314"/>
      <c r="AC232" s="314"/>
    </row>
    <row r="233" spans="1:68" ht="27" hidden="1" customHeight="1" x14ac:dyDescent="0.25">
      <c r="A233" s="54" t="s">
        <v>367</v>
      </c>
      <c r="B233" s="54" t="s">
        <v>368</v>
      </c>
      <c r="C233" s="31">
        <v>4301071029</v>
      </c>
      <c r="D233" s="331">
        <v>4607111035899</v>
      </c>
      <c r="E233" s="332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31">
        <v>4607111038180</v>
      </c>
      <c r="E234" s="332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36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37"/>
      <c r="P235" s="328" t="s">
        <v>72</v>
      </c>
      <c r="Q235" s="329"/>
      <c r="R235" s="329"/>
      <c r="S235" s="329"/>
      <c r="T235" s="329"/>
      <c r="U235" s="329"/>
      <c r="V235" s="330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hidden="1" x14ac:dyDescent="0.2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37"/>
      <c r="P236" s="328" t="s">
        <v>72</v>
      </c>
      <c r="Q236" s="329"/>
      <c r="R236" s="329"/>
      <c r="S236" s="329"/>
      <c r="T236" s="329"/>
      <c r="U236" s="329"/>
      <c r="V236" s="330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hidden="1" customHeight="1" x14ac:dyDescent="0.25">
      <c r="A237" s="324" t="s">
        <v>372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5"/>
      <c r="AB237" s="315"/>
      <c r="AC237" s="315"/>
    </row>
    <row r="238" spans="1:68" ht="14.25" hidden="1" customHeight="1" x14ac:dyDescent="0.25">
      <c r="A238" s="340" t="s">
        <v>63</v>
      </c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31">
        <v>4607111036711</v>
      </c>
      <c r="E239" s="332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6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37"/>
      <c r="P240" s="328" t="s">
        <v>72</v>
      </c>
      <c r="Q240" s="329"/>
      <c r="R240" s="329"/>
      <c r="S240" s="329"/>
      <c r="T240" s="329"/>
      <c r="U240" s="329"/>
      <c r="V240" s="330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37"/>
      <c r="P241" s="328" t="s">
        <v>72</v>
      </c>
      <c r="Q241" s="329"/>
      <c r="R241" s="329"/>
      <c r="S241" s="329"/>
      <c r="T241" s="329"/>
      <c r="U241" s="329"/>
      <c r="V241" s="330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9" t="s">
        <v>375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90"/>
      <c r="AA242" s="48"/>
      <c r="AB242" s="48"/>
      <c r="AC242" s="48"/>
    </row>
    <row r="243" spans="1:68" ht="16.5" hidden="1" customHeight="1" x14ac:dyDescent="0.25">
      <c r="A243" s="324" t="s">
        <v>376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5"/>
      <c r="AB243" s="315"/>
      <c r="AC243" s="315"/>
    </row>
    <row r="244" spans="1:68" ht="14.25" hidden="1" customHeight="1" x14ac:dyDescent="0.25">
      <c r="A244" s="340" t="s">
        <v>141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31">
        <v>4607111039361</v>
      </c>
      <c r="E245" s="332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7"/>
      <c r="P246" s="328" t="s">
        <v>72</v>
      </c>
      <c r="Q246" s="329"/>
      <c r="R246" s="329"/>
      <c r="S246" s="329"/>
      <c r="T246" s="329"/>
      <c r="U246" s="329"/>
      <c r="V246" s="330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37"/>
      <c r="P247" s="328" t="s">
        <v>72</v>
      </c>
      <c r="Q247" s="329"/>
      <c r="R247" s="329"/>
      <c r="S247" s="329"/>
      <c r="T247" s="329"/>
      <c r="U247" s="329"/>
      <c r="V247" s="330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9" t="s">
        <v>245</v>
      </c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  <c r="X248" s="390"/>
      <c r="Y248" s="390"/>
      <c r="Z248" s="390"/>
      <c r="AA248" s="48"/>
      <c r="AB248" s="48"/>
      <c r="AC248" s="48"/>
    </row>
    <row r="249" spans="1:68" ht="16.5" hidden="1" customHeight="1" x14ac:dyDescent="0.25">
      <c r="A249" s="324" t="s">
        <v>245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5"/>
      <c r="AB249" s="315"/>
      <c r="AC249" s="315"/>
    </row>
    <row r="250" spans="1:68" ht="14.25" hidden="1" customHeight="1" x14ac:dyDescent="0.25">
      <c r="A250" s="340" t="s">
        <v>63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31">
        <v>4640242181264</v>
      </c>
      <c r="E251" s="332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385</v>
      </c>
      <c r="B252" s="54" t="s">
        <v>386</v>
      </c>
      <c r="C252" s="31">
        <v>4301071021</v>
      </c>
      <c r="D252" s="331">
        <v>4640242181325</v>
      </c>
      <c r="E252" s="332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60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31">
        <v>4640242180670</v>
      </c>
      <c r="E253" s="332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00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36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7"/>
      <c r="P254" s="328" t="s">
        <v>72</v>
      </c>
      <c r="Q254" s="329"/>
      <c r="R254" s="329"/>
      <c r="S254" s="329"/>
      <c r="T254" s="329"/>
      <c r="U254" s="329"/>
      <c r="V254" s="330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hidden="1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7"/>
      <c r="P255" s="328" t="s">
        <v>72</v>
      </c>
      <c r="Q255" s="329"/>
      <c r="R255" s="329"/>
      <c r="S255" s="329"/>
      <c r="T255" s="329"/>
      <c r="U255" s="329"/>
      <c r="V255" s="330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hidden="1" customHeight="1" x14ac:dyDescent="0.25">
      <c r="A256" s="340" t="s">
        <v>146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31">
        <v>4640242180427</v>
      </c>
      <c r="E257" s="332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53.999999999999993</v>
      </c>
      <c r="Y257" s="321">
        <f>IFERROR(IF(X257="","",X257),"")</f>
        <v>53.999999999999993</v>
      </c>
      <c r="Z257" s="36">
        <f>IFERROR(IF(X257="","",X257*0.00502),"")</f>
        <v>0.27107999999999999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103.40999999999998</v>
      </c>
      <c r="BN257" s="67">
        <f>IFERROR(Y257*I257,"0")</f>
        <v>103.40999999999998</v>
      </c>
      <c r="BO257" s="67">
        <f>IFERROR(X257/J257,"0")</f>
        <v>0.23076923076923073</v>
      </c>
      <c r="BP257" s="67">
        <f>IFERROR(Y257/J257,"0")</f>
        <v>0.23076923076923073</v>
      </c>
    </row>
    <row r="258" spans="1:68" x14ac:dyDescent="0.2">
      <c r="A258" s="336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72</v>
      </c>
      <c r="Q258" s="329"/>
      <c r="R258" s="329"/>
      <c r="S258" s="329"/>
      <c r="T258" s="329"/>
      <c r="U258" s="329"/>
      <c r="V258" s="330"/>
      <c r="W258" s="37" t="s">
        <v>69</v>
      </c>
      <c r="X258" s="322">
        <f>IFERROR(SUM(X257:X257),"0")</f>
        <v>53.999999999999993</v>
      </c>
      <c r="Y258" s="322">
        <f>IFERROR(SUM(Y257:Y257),"0")</f>
        <v>53.999999999999993</v>
      </c>
      <c r="Z258" s="322">
        <f>IFERROR(IF(Z257="",0,Z257),"0")</f>
        <v>0.27107999999999999</v>
      </c>
      <c r="AA258" s="323"/>
      <c r="AB258" s="323"/>
      <c r="AC258" s="323"/>
    </row>
    <row r="259" spans="1:68" x14ac:dyDescent="0.2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37"/>
      <c r="P259" s="328" t="s">
        <v>72</v>
      </c>
      <c r="Q259" s="329"/>
      <c r="R259" s="329"/>
      <c r="S259" s="329"/>
      <c r="T259" s="329"/>
      <c r="U259" s="329"/>
      <c r="V259" s="330"/>
      <c r="W259" s="37" t="s">
        <v>73</v>
      </c>
      <c r="X259" s="322">
        <f>IFERROR(SUMPRODUCT(X257:X257*H257:H257),"0")</f>
        <v>97.199999999999989</v>
      </c>
      <c r="Y259" s="322">
        <f>IFERROR(SUMPRODUCT(Y257:Y257*H257:H257),"0")</f>
        <v>97.199999999999989</v>
      </c>
      <c r="Z259" s="37"/>
      <c r="AA259" s="323"/>
      <c r="AB259" s="323"/>
      <c r="AC259" s="323"/>
    </row>
    <row r="260" spans="1:68" ht="14.25" hidden="1" customHeight="1" x14ac:dyDescent="0.25">
      <c r="A260" s="340" t="s">
        <v>76</v>
      </c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31">
        <v>4640242180397</v>
      </c>
      <c r="E261" s="332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5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48</v>
      </c>
      <c r="Y261" s="321">
        <f>IFERROR(IF(X261="","",X261),"")</f>
        <v>48</v>
      </c>
      <c r="Z261" s="36">
        <f>IFERROR(IF(X261="","",X261*0.0155),"")</f>
        <v>0.74399999999999999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300.48</v>
      </c>
      <c r="BN261" s="67">
        <f>IFERROR(Y261*I261,"0")</f>
        <v>300.48</v>
      </c>
      <c r="BO261" s="67">
        <f>IFERROR(X261/J261,"0")</f>
        <v>0.5714285714285714</v>
      </c>
      <c r="BP261" s="67">
        <f>IFERROR(Y261/J261,"0")</f>
        <v>0.5714285714285714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31">
        <v>4640242181219</v>
      </c>
      <c r="E262" s="332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37"/>
      <c r="P263" s="328" t="s">
        <v>72</v>
      </c>
      <c r="Q263" s="329"/>
      <c r="R263" s="329"/>
      <c r="S263" s="329"/>
      <c r="T263" s="329"/>
      <c r="U263" s="329"/>
      <c r="V263" s="330"/>
      <c r="W263" s="37" t="s">
        <v>69</v>
      </c>
      <c r="X263" s="322">
        <f>IFERROR(SUM(X261:X262),"0")</f>
        <v>48</v>
      </c>
      <c r="Y263" s="322">
        <f>IFERROR(SUM(Y261:Y262),"0")</f>
        <v>48</v>
      </c>
      <c r="Z263" s="322">
        <f>IFERROR(IF(Z261="",0,Z261),"0")+IFERROR(IF(Z262="",0,Z262),"0")</f>
        <v>0.74399999999999999</v>
      </c>
      <c r="AA263" s="323"/>
      <c r="AB263" s="323"/>
      <c r="AC263" s="323"/>
    </row>
    <row r="264" spans="1:68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37"/>
      <c r="P264" s="328" t="s">
        <v>72</v>
      </c>
      <c r="Q264" s="329"/>
      <c r="R264" s="329"/>
      <c r="S264" s="329"/>
      <c r="T264" s="329"/>
      <c r="U264" s="329"/>
      <c r="V264" s="330"/>
      <c r="W264" s="37" t="s">
        <v>73</v>
      </c>
      <c r="X264" s="322">
        <f>IFERROR(SUMPRODUCT(X261:X262*H261:H262),"0")</f>
        <v>288</v>
      </c>
      <c r="Y264" s="322">
        <f>IFERROR(SUMPRODUCT(Y261:Y262*H261:H262),"0")</f>
        <v>288</v>
      </c>
      <c r="Z264" s="37"/>
      <c r="AA264" s="323"/>
      <c r="AB264" s="323"/>
      <c r="AC264" s="323"/>
    </row>
    <row r="265" spans="1:68" ht="14.25" hidden="1" customHeight="1" x14ac:dyDescent="0.25">
      <c r="A265" s="340" t="s">
        <v>173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hidden="1" customHeight="1" x14ac:dyDescent="0.25">
      <c r="A266" s="54" t="s">
        <v>403</v>
      </c>
      <c r="B266" s="54" t="s">
        <v>404</v>
      </c>
      <c r="C266" s="31">
        <v>4301136028</v>
      </c>
      <c r="D266" s="331">
        <v>4640242180304</v>
      </c>
      <c r="E266" s="332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9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31">
        <v>4640242180236</v>
      </c>
      <c r="E267" s="332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9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48</v>
      </c>
      <c r="Y267" s="321">
        <f>IFERROR(IF(X267="","",X267),"")</f>
        <v>48</v>
      </c>
      <c r="Z267" s="36">
        <f>IFERROR(IF(X267="","",X267*0.0155),"")</f>
        <v>0.74399999999999999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251.28000000000003</v>
      </c>
      <c r="BN267" s="67">
        <f>IFERROR(Y267*I267,"0")</f>
        <v>251.28000000000003</v>
      </c>
      <c r="BO267" s="67">
        <f>IFERROR(X267/J267,"0")</f>
        <v>0.5714285714285714</v>
      </c>
      <c r="BP267" s="67">
        <f>IFERROR(Y267/J267,"0")</f>
        <v>0.5714285714285714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31">
        <v>4640242180410</v>
      </c>
      <c r="E268" s="332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37"/>
      <c r="P269" s="328" t="s">
        <v>72</v>
      </c>
      <c r="Q269" s="329"/>
      <c r="R269" s="329"/>
      <c r="S269" s="329"/>
      <c r="T269" s="329"/>
      <c r="U269" s="329"/>
      <c r="V269" s="330"/>
      <c r="W269" s="37" t="s">
        <v>69</v>
      </c>
      <c r="X269" s="322">
        <f>IFERROR(SUM(X266:X268),"0")</f>
        <v>48</v>
      </c>
      <c r="Y269" s="322">
        <f>IFERROR(SUM(Y266:Y268),"0")</f>
        <v>48</v>
      </c>
      <c r="Z269" s="322">
        <f>IFERROR(IF(Z266="",0,Z266),"0")+IFERROR(IF(Z267="",0,Z267),"0")+IFERROR(IF(Z268="",0,Z268),"0")</f>
        <v>0.74399999999999999</v>
      </c>
      <c r="AA269" s="323"/>
      <c r="AB269" s="323"/>
      <c r="AC269" s="323"/>
    </row>
    <row r="270" spans="1:68" x14ac:dyDescent="0.2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37"/>
      <c r="P270" s="328" t="s">
        <v>72</v>
      </c>
      <c r="Q270" s="329"/>
      <c r="R270" s="329"/>
      <c r="S270" s="329"/>
      <c r="T270" s="329"/>
      <c r="U270" s="329"/>
      <c r="V270" s="330"/>
      <c r="W270" s="37" t="s">
        <v>73</v>
      </c>
      <c r="X270" s="322">
        <f>IFERROR(SUMPRODUCT(X266:X268*H266:H268),"0")</f>
        <v>240</v>
      </c>
      <c r="Y270" s="322">
        <f>IFERROR(SUMPRODUCT(Y266:Y268*H266:H268),"0")</f>
        <v>240</v>
      </c>
      <c r="Z270" s="37"/>
      <c r="AA270" s="323"/>
      <c r="AB270" s="323"/>
      <c r="AC270" s="323"/>
    </row>
    <row r="271" spans="1:68" ht="14.25" hidden="1" customHeight="1" x14ac:dyDescent="0.25">
      <c r="A271" s="340" t="s">
        <v>141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31">
        <v>4640242181554</v>
      </c>
      <c r="E272" s="332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02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hidden="1" customHeight="1" x14ac:dyDescent="0.25">
      <c r="A273" s="54" t="s">
        <v>416</v>
      </c>
      <c r="B273" s="54" t="s">
        <v>417</v>
      </c>
      <c r="C273" s="31">
        <v>4301135394</v>
      </c>
      <c r="D273" s="331">
        <v>4640242181561</v>
      </c>
      <c r="E273" s="332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31">
        <v>4640242181431</v>
      </c>
      <c r="E274" s="332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31">
        <v>4640242181424</v>
      </c>
      <c r="E275" s="332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5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12</v>
      </c>
      <c r="Y275" s="321">
        <f t="shared" si="24"/>
        <v>12</v>
      </c>
      <c r="Z275" s="36">
        <f>IFERROR(IF(X275="","",X275*0.0155),"")</f>
        <v>0.186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68.820000000000007</v>
      </c>
      <c r="BN275" s="67">
        <f t="shared" si="26"/>
        <v>68.820000000000007</v>
      </c>
      <c r="BO275" s="67">
        <f t="shared" si="27"/>
        <v>0.14285714285714285</v>
      </c>
      <c r="BP275" s="67">
        <f t="shared" si="28"/>
        <v>0.14285714285714285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31">
        <v>4640242181592</v>
      </c>
      <c r="E276" s="332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31">
        <v>4640242181523</v>
      </c>
      <c r="E277" s="332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28</v>
      </c>
      <c r="Y277" s="321">
        <f t="shared" si="24"/>
        <v>28</v>
      </c>
      <c r="Z277" s="36">
        <f t="shared" si="29"/>
        <v>0.26207999999999998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89.376000000000005</v>
      </c>
      <c r="BN277" s="67">
        <f t="shared" si="26"/>
        <v>89.376000000000005</v>
      </c>
      <c r="BO277" s="67">
        <f t="shared" si="27"/>
        <v>0.22222222222222221</v>
      </c>
      <c r="BP277" s="67">
        <f t="shared" si="28"/>
        <v>0.22222222222222221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31">
        <v>4640242181516</v>
      </c>
      <c r="E278" s="332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31">
        <v>4640242181493</v>
      </c>
      <c r="E279" s="332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31">
        <v>4640242181486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84</v>
      </c>
      <c r="Y280" s="321">
        <f t="shared" si="24"/>
        <v>84</v>
      </c>
      <c r="Z280" s="36">
        <f t="shared" si="29"/>
        <v>0.78624000000000005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326.928</v>
      </c>
      <c r="BN280" s="67">
        <f t="shared" si="26"/>
        <v>326.928</v>
      </c>
      <c r="BO280" s="67">
        <f t="shared" si="27"/>
        <v>0.66666666666666663</v>
      </c>
      <c r="BP280" s="67">
        <f t="shared" si="28"/>
        <v>0.66666666666666663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31">
        <v>4640242181509</v>
      </c>
      <c r="E281" s="332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0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31">
        <v>4640242181240</v>
      </c>
      <c r="E282" s="332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31">
        <v>4640242181318</v>
      </c>
      <c r="E283" s="332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31">
        <v>4640242181578</v>
      </c>
      <c r="E284" s="332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07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31">
        <v>4640242181394</v>
      </c>
      <c r="E285" s="332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31">
        <v>4640242181332</v>
      </c>
      <c r="E286" s="332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21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31">
        <v>4640242181349</v>
      </c>
      <c r="E287" s="332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19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31">
        <v>4640242181370</v>
      </c>
      <c r="E288" s="332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2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31">
        <v>4607111037480</v>
      </c>
      <c r="E289" s="332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01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31">
        <v>4607111037473</v>
      </c>
      <c r="E290" s="332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31">
        <v>4640242180663</v>
      </c>
      <c r="E291" s="332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1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37"/>
      <c r="P292" s="328" t="s">
        <v>72</v>
      </c>
      <c r="Q292" s="329"/>
      <c r="R292" s="329"/>
      <c r="S292" s="329"/>
      <c r="T292" s="329"/>
      <c r="U292" s="329"/>
      <c r="V292" s="330"/>
      <c r="W292" s="37" t="s">
        <v>69</v>
      </c>
      <c r="X292" s="322">
        <f>IFERROR(SUM(X272:X291),"0")</f>
        <v>124</v>
      </c>
      <c r="Y292" s="322">
        <f>IFERROR(SUM(Y272:Y291),"0")</f>
        <v>124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1.2343200000000001</v>
      </c>
      <c r="AA292" s="323"/>
      <c r="AB292" s="323"/>
      <c r="AC292" s="323"/>
    </row>
    <row r="293" spans="1:68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37"/>
      <c r="P293" s="328" t="s">
        <v>72</v>
      </c>
      <c r="Q293" s="329"/>
      <c r="R293" s="329"/>
      <c r="S293" s="329"/>
      <c r="T293" s="329"/>
      <c r="U293" s="329"/>
      <c r="V293" s="330"/>
      <c r="W293" s="37" t="s">
        <v>73</v>
      </c>
      <c r="X293" s="322">
        <f>IFERROR(SUMPRODUCT(X272:X291*H272:H291),"0")</f>
        <v>460.8</v>
      </c>
      <c r="Y293" s="322">
        <f>IFERROR(SUMPRODUCT(Y272:Y291*H272:H291),"0")</f>
        <v>460.8</v>
      </c>
      <c r="Z293" s="37"/>
      <c r="AA293" s="323"/>
      <c r="AB293" s="323"/>
      <c r="AC293" s="323"/>
    </row>
    <row r="294" spans="1:68" ht="15" customHeight="1" x14ac:dyDescent="0.2">
      <c r="A294" s="372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73"/>
      <c r="P294" s="361" t="s">
        <v>480</v>
      </c>
      <c r="Q294" s="362"/>
      <c r="R294" s="362"/>
      <c r="S294" s="362"/>
      <c r="T294" s="362"/>
      <c r="U294" s="362"/>
      <c r="V294" s="363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5490.5999999999995</v>
      </c>
      <c r="Y294" s="322">
        <f>IFERROR(Y24+Y33+Y39+Y44+Y60+Y66+Y71+Y77+Y87+Y94+Y106+Y112+Y119+Y126+Y131+Y137+Y142+Y148+Y156+Y161+Y169+Y174+Y182+Y189+Y199+Y207+Y212+Y217+Y223+Y229+Y236+Y241+Y247+Y255+Y259+Y264+Y270+Y293,"0")</f>
        <v>5490.5999999999995</v>
      </c>
      <c r="Z294" s="37"/>
      <c r="AA294" s="323"/>
      <c r="AB294" s="323"/>
      <c r="AC294" s="323"/>
    </row>
    <row r="295" spans="1:68" x14ac:dyDescent="0.2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73"/>
      <c r="P295" s="361" t="s">
        <v>481</v>
      </c>
      <c r="Q295" s="362"/>
      <c r="R295" s="362"/>
      <c r="S295" s="362"/>
      <c r="T295" s="362"/>
      <c r="U295" s="362"/>
      <c r="V295" s="363"/>
      <c r="W295" s="37" t="s">
        <v>73</v>
      </c>
      <c r="X295" s="322">
        <f>IFERROR(SUM(BM22:BM291),"0")</f>
        <v>5955.692799999998</v>
      </c>
      <c r="Y295" s="322">
        <f>IFERROR(SUM(BN22:BN291),"0")</f>
        <v>5955.692799999998</v>
      </c>
      <c r="Z295" s="37"/>
      <c r="AA295" s="323"/>
      <c r="AB295" s="323"/>
      <c r="AC295" s="323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73"/>
      <c r="P296" s="361" t="s">
        <v>482</v>
      </c>
      <c r="Q296" s="362"/>
      <c r="R296" s="362"/>
      <c r="S296" s="362"/>
      <c r="T296" s="362"/>
      <c r="U296" s="362"/>
      <c r="V296" s="363"/>
      <c r="W296" s="37" t="s">
        <v>483</v>
      </c>
      <c r="X296" s="38">
        <f>ROUNDUP(SUM(BO22:BO291),0)</f>
        <v>15</v>
      </c>
      <c r="Y296" s="38">
        <f>ROUNDUP(SUM(BP22:BP291),0)</f>
        <v>15</v>
      </c>
      <c r="Z296" s="37"/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73"/>
      <c r="P297" s="361" t="s">
        <v>484</v>
      </c>
      <c r="Q297" s="362"/>
      <c r="R297" s="362"/>
      <c r="S297" s="362"/>
      <c r="T297" s="362"/>
      <c r="U297" s="362"/>
      <c r="V297" s="363"/>
      <c r="W297" s="37" t="s">
        <v>73</v>
      </c>
      <c r="X297" s="322">
        <f>GrossWeightTotal+PalletQtyTotal*25</f>
        <v>6330.692799999998</v>
      </c>
      <c r="Y297" s="322">
        <f>GrossWeightTotalR+PalletQtyTotalR*25</f>
        <v>6330.692799999998</v>
      </c>
      <c r="Z297" s="37"/>
      <c r="AA297" s="323"/>
      <c r="AB297" s="323"/>
      <c r="AC297" s="323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73"/>
      <c r="P298" s="361" t="s">
        <v>485</v>
      </c>
      <c r="Q298" s="362"/>
      <c r="R298" s="362"/>
      <c r="S298" s="362"/>
      <c r="T298" s="362"/>
      <c r="U298" s="362"/>
      <c r="V298" s="363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1318</v>
      </c>
      <c r="Y298" s="322">
        <f>IFERROR(Y23+Y32+Y38+Y43+Y59+Y65+Y70+Y76+Y86+Y93+Y105+Y111+Y118+Y125+Y130+Y136+Y141+Y147+Y155+Y160+Y168+Y173+Y181+Y188+Y198+Y206+Y211+Y216+Y222+Y228+Y235+Y240+Y246+Y254+Y258+Y263+Y269+Y292,"0")</f>
        <v>1318</v>
      </c>
      <c r="Z298" s="37"/>
      <c r="AA298" s="323"/>
      <c r="AB298" s="323"/>
      <c r="AC298" s="323"/>
    </row>
    <row r="299" spans="1:68" ht="14.25" hidden="1" customHeight="1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73"/>
      <c r="P299" s="361" t="s">
        <v>486</v>
      </c>
      <c r="Q299" s="362"/>
      <c r="R299" s="362"/>
      <c r="S299" s="362"/>
      <c r="T299" s="362"/>
      <c r="U299" s="362"/>
      <c r="V299" s="363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18.4315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42" t="s">
        <v>74</v>
      </c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8"/>
      <c r="T301" s="342" t="s">
        <v>244</v>
      </c>
      <c r="U301" s="428"/>
      <c r="V301" s="312" t="s">
        <v>272</v>
      </c>
      <c r="W301" s="342" t="s">
        <v>294</v>
      </c>
      <c r="X301" s="427"/>
      <c r="Y301" s="427"/>
      <c r="Z301" s="427"/>
      <c r="AA301" s="427"/>
      <c r="AB301" s="427"/>
      <c r="AC301" s="428"/>
      <c r="AD301" s="312" t="s">
        <v>359</v>
      </c>
      <c r="AE301" s="342" t="s">
        <v>365</v>
      </c>
      <c r="AF301" s="428"/>
      <c r="AG301" s="312" t="s">
        <v>375</v>
      </c>
      <c r="AH301" s="312" t="s">
        <v>245</v>
      </c>
    </row>
    <row r="302" spans="1:68" ht="14.25" customHeight="1" thickTop="1" x14ac:dyDescent="0.2">
      <c r="A302" s="458" t="s">
        <v>489</v>
      </c>
      <c r="B302" s="342" t="s">
        <v>62</v>
      </c>
      <c r="C302" s="342" t="s">
        <v>75</v>
      </c>
      <c r="D302" s="342" t="s">
        <v>92</v>
      </c>
      <c r="E302" s="342" t="s">
        <v>99</v>
      </c>
      <c r="F302" s="342" t="s">
        <v>105</v>
      </c>
      <c r="G302" s="342" t="s">
        <v>133</v>
      </c>
      <c r="H302" s="342" t="s">
        <v>140</v>
      </c>
      <c r="I302" s="342" t="s">
        <v>145</v>
      </c>
      <c r="J302" s="342" t="s">
        <v>153</v>
      </c>
      <c r="K302" s="342" t="s">
        <v>172</v>
      </c>
      <c r="L302" s="342" t="s">
        <v>182</v>
      </c>
      <c r="M302" s="342" t="s">
        <v>201</v>
      </c>
      <c r="N302" s="313"/>
      <c r="O302" s="342" t="s">
        <v>209</v>
      </c>
      <c r="P302" s="342" t="s">
        <v>219</v>
      </c>
      <c r="Q302" s="342" t="s">
        <v>227</v>
      </c>
      <c r="R302" s="342" t="s">
        <v>231</v>
      </c>
      <c r="S302" s="342" t="s">
        <v>240</v>
      </c>
      <c r="T302" s="342" t="s">
        <v>245</v>
      </c>
      <c r="U302" s="342" t="s">
        <v>249</v>
      </c>
      <c r="V302" s="342" t="s">
        <v>273</v>
      </c>
      <c r="W302" s="342" t="s">
        <v>295</v>
      </c>
      <c r="X302" s="342" t="s">
        <v>308</v>
      </c>
      <c r="Y302" s="342" t="s">
        <v>318</v>
      </c>
      <c r="Z302" s="342" t="s">
        <v>333</v>
      </c>
      <c r="AA302" s="342" t="s">
        <v>344</v>
      </c>
      <c r="AB302" s="342" t="s">
        <v>348</v>
      </c>
      <c r="AC302" s="342" t="s">
        <v>352</v>
      </c>
      <c r="AD302" s="342" t="s">
        <v>360</v>
      </c>
      <c r="AE302" s="342" t="s">
        <v>366</v>
      </c>
      <c r="AF302" s="342" t="s">
        <v>372</v>
      </c>
      <c r="AG302" s="342" t="s">
        <v>376</v>
      </c>
      <c r="AH302" s="342" t="s">
        <v>245</v>
      </c>
    </row>
    <row r="303" spans="1:68" ht="13.5" customHeight="1" thickBot="1" x14ac:dyDescent="0.25">
      <c r="A303" s="459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1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147</v>
      </c>
      <c r="D304" s="46">
        <f>IFERROR(X36*H36,"0")+IFERROR(X37*H37,"0")</f>
        <v>360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592.79999999999995</v>
      </c>
      <c r="G304" s="46">
        <f>IFERROR(X63*H63,"0")+IFERROR(X64*H64,"0")</f>
        <v>660</v>
      </c>
      <c r="H304" s="46">
        <f>IFERROR(X69*H69,"0")</f>
        <v>50.4</v>
      </c>
      <c r="I304" s="46">
        <f>IFERROR(X74*H74,"0")+IFERROR(X75*H75,"0")</f>
        <v>151.19999999999999</v>
      </c>
      <c r="J304" s="46">
        <f>IFERROR(X80*H80,"0")+IFERROR(X81*H81,"0")+IFERROR(X82*H82,"0")+IFERROR(X83*H83,"0")+IFERROR(X84*H84,"0")+IFERROR(X85*H85,"0")</f>
        <v>352.79999999999995</v>
      </c>
      <c r="K304" s="46">
        <f>IFERROR(X90*H90,"0")+IFERROR(X91*H91,"0")+IFERROR(X92*H92,"0")</f>
        <v>0</v>
      </c>
      <c r="L304" s="46">
        <f>IFERROR(X97*H97,"0")+IFERROR(X98*H98,"0")+IFERROR(X99*H99,"0")+IFERROR(X100*H100,"0")+IFERROR(X101*H101,"0")+IFERROR(X102*H102,"0")+IFERROR(X103*H103,"0")+IFERROR(X104*H104,"0")</f>
        <v>321.60000000000002</v>
      </c>
      <c r="M304" s="46">
        <f>IFERROR(X109*H109,"0")+IFERROR(X110*H110,"0")</f>
        <v>126</v>
      </c>
      <c r="N304" s="313"/>
      <c r="O304" s="46">
        <f>IFERROR(X115*H115,"0")+IFERROR(X116*H116,"0")+IFERROR(X117*H117,"0")</f>
        <v>84</v>
      </c>
      <c r="P304" s="46">
        <f>IFERROR(X122*H122,"0")+IFERROR(X123*H123,"0")+IFERROR(X124*H124,"0")</f>
        <v>420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300</v>
      </c>
      <c r="V304" s="46">
        <f>IFERROR(X165*H165,"0")+IFERROR(X166*H166,"0")+IFERROR(X167*H167,"0")+IFERROR(X171*H171,"0")+IFERROR(X172*H172,"0")</f>
        <v>378</v>
      </c>
      <c r="W304" s="46">
        <f>IFERROR(X178*H178,"0")+IFERROR(X179*H179,"0")+IFERROR(X180*H180,"0")</f>
        <v>0</v>
      </c>
      <c r="X304" s="46">
        <f>IFERROR(X185*H185,"0")+IFERROR(X186*H186,"0")+IFERROR(X187*H187,"0")</f>
        <v>201.6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259.2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1086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2695.1999999999994</v>
      </c>
      <c r="B307" s="60">
        <f>SUMPRODUCT(--(BB:BB="ПГП"),--(W:W="кор"),H:H,Y:Y)+SUMPRODUCT(--(BB:BB="ПГП"),--(W:W="кг"),Y:Y)</f>
        <v>2795.4000000000005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18,00"/>
        <filter val="12,00"/>
        <filter val="124,00"/>
        <filter val="126,00"/>
        <filter val="132,00"/>
        <filter val="14,00"/>
        <filter val="140,00"/>
        <filter val="147,00"/>
        <filter val="15"/>
        <filter val="151,20"/>
        <filter val="201,60"/>
        <filter val="24,00"/>
        <filter val="240,00"/>
        <filter val="259,20"/>
        <filter val="28,00"/>
        <filter val="288,00"/>
        <filter val="300,00"/>
        <filter val="321,60"/>
        <filter val="352,80"/>
        <filter val="36,00"/>
        <filter val="360,00"/>
        <filter val="378,00"/>
        <filter val="42,00"/>
        <filter val="420,00"/>
        <filter val="460,80"/>
        <filter val="48,00"/>
        <filter val="5 490,60"/>
        <filter val="5 955,69"/>
        <filter val="50,40"/>
        <filter val="54,00"/>
        <filter val="592,80"/>
        <filter val="6 330,69"/>
        <filter val="60,00"/>
        <filter val="660,00"/>
        <filter val="70,00"/>
        <filter val="84,00"/>
        <filter val="97,20"/>
        <filter val="98,0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P180:T180"/>
    <mergeCell ref="A96:Z96"/>
    <mergeCell ref="P167:T167"/>
    <mergeCell ref="P117:T117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D52:E52"/>
    <mergeCell ref="A162:Z162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P51:T51"/>
    <mergeCell ref="P153:T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