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229C8A-7BE6-411B-B4AC-619E83D741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Y189" i="1" s="1"/>
  <c r="P185" i="1"/>
  <c r="X182" i="1"/>
  <c r="X181" i="1"/>
  <c r="BO180" i="1"/>
  <c r="BM180" i="1"/>
  <c r="Z180" i="1"/>
  <c r="Y180" i="1"/>
  <c r="BP180" i="1" s="1"/>
  <c r="BO179" i="1"/>
  <c r="BM179" i="1"/>
  <c r="Z179" i="1"/>
  <c r="Y179" i="1"/>
  <c r="BP179" i="1" s="1"/>
  <c r="BO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O115" i="1"/>
  <c r="BM115" i="1"/>
  <c r="Z115" i="1"/>
  <c r="Y115" i="1"/>
  <c r="P115" i="1"/>
  <c r="X112" i="1"/>
  <c r="X111" i="1"/>
  <c r="BO110" i="1"/>
  <c r="BM110" i="1"/>
  <c r="Z110" i="1"/>
  <c r="Y110" i="1"/>
  <c r="BO109" i="1"/>
  <c r="BM109" i="1"/>
  <c r="Z109" i="1"/>
  <c r="Z111" i="1" s="1"/>
  <c r="Y109" i="1"/>
  <c r="Y112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6" i="1" l="1"/>
  <c r="BN75" i="1"/>
  <c r="Y86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X294" i="1"/>
  <c r="Y32" i="1"/>
  <c r="Y38" i="1"/>
  <c r="BN37" i="1"/>
  <c r="Y59" i="1"/>
  <c r="Z65" i="1"/>
  <c r="BN63" i="1"/>
  <c r="BP63" i="1"/>
  <c r="Y66" i="1"/>
  <c r="Z76" i="1"/>
  <c r="Z86" i="1"/>
  <c r="BN80" i="1"/>
  <c r="BP80" i="1"/>
  <c r="Y87" i="1"/>
  <c r="BN83" i="1"/>
  <c r="BN84" i="1"/>
  <c r="BN117" i="1"/>
  <c r="Y126" i="1"/>
  <c r="BN129" i="1"/>
  <c r="BP129" i="1"/>
  <c r="Y130" i="1"/>
  <c r="Y137" i="1"/>
  <c r="BN135" i="1"/>
  <c r="Y160" i="1"/>
  <c r="Y168" i="1"/>
  <c r="Z168" i="1"/>
  <c r="BN166" i="1"/>
  <c r="Y173" i="1"/>
  <c r="BN178" i="1"/>
  <c r="BP178" i="1"/>
  <c r="BN179" i="1"/>
  <c r="BN180" i="1"/>
  <c r="Y181" i="1"/>
  <c r="Z188" i="1"/>
  <c r="BN185" i="1"/>
  <c r="BP185" i="1"/>
  <c r="BN187" i="1"/>
  <c r="Y198" i="1"/>
  <c r="Y207" i="1"/>
  <c r="BN203" i="1"/>
  <c r="BN205" i="1"/>
  <c r="BN234" i="1"/>
  <c r="BN251" i="1"/>
  <c r="BP251" i="1"/>
  <c r="BN252" i="1"/>
  <c r="BN253" i="1"/>
  <c r="Y254" i="1"/>
  <c r="BN261" i="1"/>
  <c r="BP261" i="1"/>
  <c r="BN262" i="1"/>
  <c r="Y263" i="1"/>
  <c r="BN268" i="1"/>
  <c r="H9" i="1"/>
  <c r="A10" i="1"/>
  <c r="X295" i="1"/>
  <c r="X296" i="1"/>
  <c r="X298" i="1"/>
  <c r="BN29" i="1"/>
  <c r="BP29" i="1"/>
  <c r="BN31" i="1"/>
  <c r="BN36" i="1"/>
  <c r="BP36" i="1"/>
  <c r="Y39" i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P81" i="1"/>
  <c r="BN82" i="1"/>
  <c r="BN85" i="1"/>
  <c r="BP92" i="1"/>
  <c r="BN92" i="1"/>
  <c r="Z105" i="1"/>
  <c r="Y119" i="1"/>
  <c r="BP115" i="1"/>
  <c r="BN115" i="1"/>
  <c r="BP116" i="1"/>
  <c r="BN116" i="1"/>
  <c r="Y118" i="1"/>
  <c r="F9" i="1"/>
  <c r="J9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BP110" i="1"/>
  <c r="BN110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Y295" i="1" l="1"/>
  <c r="Y296" i="1"/>
  <c r="Z299" i="1"/>
  <c r="Y298" i="1"/>
  <c r="Y294" i="1"/>
  <c r="X297" i="1"/>
  <c r="Y297" i="1" l="1"/>
  <c r="B307" i="1" l="1"/>
  <c r="A307" i="1"/>
  <c r="C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<sst xmlns="http://schemas.openxmlformats.org/spreadsheetml/2006/main" count="1502" uniqueCount="510">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</sst>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8" t="s">
        <v>0</v>
      </c>
      <c r="E1" s="342"/>
      <c r="F1" s="342"/>
      <c r="G1" s="12" t="s">
        <v>1</v>
      </c>
      <c r="H1" s="378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9" t="s">
        <v>7</v>
      </c>
      <c r="B5" s="360"/>
      <c r="C5" s="361"/>
      <c r="D5" s="380"/>
      <c r="E5" s="381"/>
      <c r="F5" s="497" t="s">
        <v>8</v>
      </c>
      <c r="G5" s="361"/>
      <c r="H5" s="380" t="s">
        <v>509</v>
      </c>
      <c r="I5" s="481"/>
      <c r="J5" s="481"/>
      <c r="K5" s="481"/>
      <c r="L5" s="481"/>
      <c r="M5" s="381"/>
      <c r="N5" s="61"/>
      <c r="P5" s="24" t="s">
        <v>9</v>
      </c>
      <c r="Q5" s="504">
        <v>45621</v>
      </c>
      <c r="R5" s="410"/>
      <c r="T5" s="443" t="s">
        <v>10</v>
      </c>
      <c r="U5" s="371"/>
      <c r="V5" s="444" t="s">
        <v>11</v>
      </c>
      <c r="W5" s="410"/>
      <c r="AB5" s="51"/>
      <c r="AC5" s="51"/>
      <c r="AD5" s="51"/>
      <c r="AE5" s="51"/>
    </row>
    <row r="6" spans="1:32" s="314" customFormat="1" ht="24" customHeight="1" x14ac:dyDescent="0.2">
      <c r="A6" s="419" t="s">
        <v>12</v>
      </c>
      <c r="B6" s="360"/>
      <c r="C6" s="361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410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9" t="s">
        <v>15</v>
      </c>
      <c r="U6" s="371"/>
      <c r="V6" s="505" t="s">
        <v>16</v>
      </c>
      <c r="W6" s="352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0"/>
      <c r="U7" s="371"/>
      <c r="V7" s="506"/>
      <c r="W7" s="507"/>
      <c r="AB7" s="51"/>
      <c r="AC7" s="51"/>
      <c r="AD7" s="51"/>
      <c r="AE7" s="51"/>
    </row>
    <row r="8" spans="1:32" s="314" customFormat="1" ht="25.5" customHeight="1" x14ac:dyDescent="0.2">
      <c r="A8" s="525" t="s">
        <v>17</v>
      </c>
      <c r="B8" s="327"/>
      <c r="C8" s="328"/>
      <c r="D8" s="372" t="s">
        <v>18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25">
        <v>0.45833333333333331</v>
      </c>
      <c r="R8" s="366"/>
      <c r="T8" s="330"/>
      <c r="U8" s="371"/>
      <c r="V8" s="506"/>
      <c r="W8" s="507"/>
      <c r="AB8" s="51"/>
      <c r="AC8" s="51"/>
      <c r="AD8" s="51"/>
      <c r="AE8" s="51"/>
    </row>
    <row r="9" spans="1:32" s="31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32"/>
      <c r="E9" s="418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8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8"/>
      <c r="L9" s="418"/>
      <c r="M9" s="418"/>
      <c r="N9" s="312"/>
      <c r="P9" s="26" t="s">
        <v>20</v>
      </c>
      <c r="Q9" s="407"/>
      <c r="R9" s="408"/>
      <c r="T9" s="330"/>
      <c r="U9" s="371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32"/>
      <c r="E10" s="418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70" t="str">
        <f>IFERROR(VLOOKUP($D$10,Proxy,2,FALSE),"")</f>
        <v/>
      </c>
      <c r="I10" s="330"/>
      <c r="J10" s="330"/>
      <c r="K10" s="330"/>
      <c r="L10" s="330"/>
      <c r="M10" s="330"/>
      <c r="N10" s="313"/>
      <c r="P10" s="26" t="s">
        <v>21</v>
      </c>
      <c r="Q10" s="450"/>
      <c r="R10" s="451"/>
      <c r="U10" s="24" t="s">
        <v>22</v>
      </c>
      <c r="V10" s="351" t="s">
        <v>23</v>
      </c>
      <c r="W10" s="352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9"/>
      <c r="R11" s="410"/>
      <c r="U11" s="24" t="s">
        <v>26</v>
      </c>
      <c r="V11" s="487" t="s">
        <v>27</v>
      </c>
      <c r="W11" s="408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15" t="s">
        <v>28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1"/>
      <c r="N12" s="65"/>
      <c r="P12" s="24" t="s">
        <v>29</v>
      </c>
      <c r="Q12" s="425"/>
      <c r="R12" s="366"/>
      <c r="S12" s="23"/>
      <c r="U12" s="24"/>
      <c r="V12" s="342"/>
      <c r="W12" s="330"/>
      <c r="AB12" s="51"/>
      <c r="AC12" s="51"/>
      <c r="AD12" s="51"/>
      <c r="AE12" s="51"/>
    </row>
    <row r="13" spans="1:32" s="314" customFormat="1" ht="23.25" customHeight="1" x14ac:dyDescent="0.2">
      <c r="A13" s="415" t="s">
        <v>30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1"/>
      <c r="N13" s="65"/>
      <c r="O13" s="26"/>
      <c r="P13" s="26" t="s">
        <v>31</v>
      </c>
      <c r="Q13" s="487"/>
      <c r="R13" s="4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15" t="s">
        <v>32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53" t="s">
        <v>33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361"/>
      <c r="N15" s="66"/>
      <c r="P15" s="426" t="s">
        <v>34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31" t="s">
        <v>37</v>
      </c>
      <c r="D17" s="353" t="s">
        <v>38</v>
      </c>
      <c r="E17" s="394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93"/>
      <c r="R17" s="393"/>
      <c r="S17" s="393"/>
      <c r="T17" s="394"/>
      <c r="U17" s="533" t="s">
        <v>50</v>
      </c>
      <c r="V17" s="361"/>
      <c r="W17" s="353" t="s">
        <v>51</v>
      </c>
      <c r="X17" s="353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4"/>
      <c r="AF17" s="515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95"/>
      <c r="E18" s="397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95"/>
      <c r="Q18" s="396"/>
      <c r="R18" s="396"/>
      <c r="S18" s="396"/>
      <c r="T18" s="397"/>
      <c r="U18" s="70" t="s">
        <v>60</v>
      </c>
      <c r="V18" s="70" t="s">
        <v>61</v>
      </c>
      <c r="W18" s="354"/>
      <c r="X18" s="354"/>
      <c r="Y18" s="535"/>
      <c r="Z18" s="476"/>
      <c r="AA18" s="469"/>
      <c r="AB18" s="469"/>
      <c r="AC18" s="469"/>
      <c r="AD18" s="516"/>
      <c r="AE18" s="517"/>
      <c r="AF18" s="518"/>
      <c r="AG18" s="69"/>
      <c r="BD18" s="68"/>
    </row>
    <row r="19" spans="1:68" ht="27.75" hidden="1" customHeight="1" x14ac:dyDescent="0.2">
      <c r="A19" s="386" t="s">
        <v>62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387"/>
      <c r="AA19" s="48"/>
      <c r="AB19" s="48"/>
      <c r="AC19" s="48"/>
    </row>
    <row r="20" spans="1:68" ht="16.5" hidden="1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hidden="1" customHeight="1" x14ac:dyDescent="0.25">
      <c r="A21" s="336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6"/>
      <c r="AB21" s="316"/>
      <c r="AC21" s="31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4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5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5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6" t="s">
        <v>74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48"/>
      <c r="AB25" s="48"/>
      <c r="AC25" s="48"/>
    </row>
    <row r="26" spans="1:68" ht="16.5" hidden="1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hidden="1" customHeight="1" x14ac:dyDescent="0.25">
      <c r="A27" s="336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6"/>
      <c r="AB27" s="316"/>
      <c r="AC27" s="31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2"/>
      <c r="R28" s="332"/>
      <c r="S28" s="332"/>
      <c r="T28" s="333"/>
      <c r="U28" s="34"/>
      <c r="V28" s="34"/>
      <c r="W28" s="35" t="s">
        <v>69</v>
      </c>
      <c r="X28" s="320">
        <v>140</v>
      </c>
      <c r="Y28" s="32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2"/>
      <c r="R29" s="332"/>
      <c r="S29" s="332"/>
      <c r="T29" s="333"/>
      <c r="U29" s="34"/>
      <c r="V29" s="34"/>
      <c r="W29" s="35" t="s">
        <v>69</v>
      </c>
      <c r="X29" s="320">
        <v>126</v>
      </c>
      <c r="Y29" s="321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69</v>
      </c>
      <c r="X30" s="320">
        <v>182</v>
      </c>
      <c r="Y30" s="321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69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34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5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490</v>
      </c>
      <c r="Y32" s="322">
        <f>IFERROR(SUM(Y28:Y31),"0")</f>
        <v>490</v>
      </c>
      <c r="Z32" s="322">
        <f>IFERROR(IF(Z28="",0,Z28),"0")+IFERROR(IF(Z29="",0,Z29),"0")+IFERROR(IF(Z30="",0,Z30),"0")+IFERROR(IF(Z31="",0,Z31),"0")</f>
        <v>4.6109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5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735</v>
      </c>
      <c r="Y33" s="322">
        <f>IFERROR(SUMPRODUCT(Y28:Y31*H28:H31),"0")</f>
        <v>735</v>
      </c>
      <c r="Z33" s="37"/>
      <c r="AA33" s="323"/>
      <c r="AB33" s="323"/>
      <c r="AC33" s="323"/>
    </row>
    <row r="34" spans="1:68" ht="16.5" hidden="1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hidden="1" customHeight="1" x14ac:dyDescent="0.25">
      <c r="A35" s="336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6"/>
      <c r="AB35" s="316"/>
      <c r="AC35" s="316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2"/>
      <c r="R36" s="332"/>
      <c r="S36" s="332"/>
      <c r="T36" s="333"/>
      <c r="U36" s="34"/>
      <c r="V36" s="34"/>
      <c r="W36" s="35" t="s">
        <v>69</v>
      </c>
      <c r="X36" s="320">
        <v>36</v>
      </c>
      <c r="Y36" s="321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225.71999999999997</v>
      </c>
      <c r="BN36" s="67">
        <f>IFERROR(Y36*I36,"0")</f>
        <v>225.71999999999997</v>
      </c>
      <c r="BO36" s="67">
        <f>IFERROR(X36/J36,"0")</f>
        <v>0.42857142857142855</v>
      </c>
      <c r="BP36" s="67">
        <f>IFERROR(Y36/J36,"0")</f>
        <v>0.42857142857142855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2"/>
      <c r="R37" s="332"/>
      <c r="S37" s="332"/>
      <c r="T37" s="333"/>
      <c r="U37" s="34"/>
      <c r="V37" s="34"/>
      <c r="W37" s="35" t="s">
        <v>69</v>
      </c>
      <c r="X37" s="320">
        <v>36</v>
      </c>
      <c r="Y37" s="32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4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5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72</v>
      </c>
      <c r="Y38" s="322">
        <f>IFERROR(SUM(Y36:Y37),"0")</f>
        <v>72</v>
      </c>
      <c r="Z38" s="322">
        <f>IFERROR(IF(Z36="",0,Z36),"0")+IFERROR(IF(Z37="",0,Z37),"0")</f>
        <v>1.1160000000000001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5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432</v>
      </c>
      <c r="Y39" s="322">
        <f>IFERROR(SUMPRODUCT(Y36:Y37*H36:H37),"0")</f>
        <v>432</v>
      </c>
      <c r="Z39" s="37"/>
      <c r="AA39" s="323"/>
      <c r="AB39" s="323"/>
      <c r="AC39" s="323"/>
    </row>
    <row r="40" spans="1:68" ht="16.5" hidden="1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hidden="1" customHeight="1" x14ac:dyDescent="0.25">
      <c r="A41" s="336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6"/>
      <c r="AB41" s="316"/>
      <c r="AC41" s="31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2"/>
      <c r="R42" s="332"/>
      <c r="S42" s="332"/>
      <c r="T42" s="333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4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5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5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hidden="1" customHeight="1" x14ac:dyDescent="0.25">
      <c r="A46" s="336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6"/>
      <c r="AB46" s="316"/>
      <c r="AC46" s="31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2"/>
      <c r="R47" s="332"/>
      <c r="S47" s="332"/>
      <c r="T47" s="333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2"/>
      <c r="R48" s="332"/>
      <c r="S48" s="332"/>
      <c r="T48" s="333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2"/>
      <c r="R49" s="332"/>
      <c r="S49" s="332"/>
      <c r="T49" s="333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2"/>
      <c r="R50" s="332"/>
      <c r="S50" s="332"/>
      <c r="T50" s="333"/>
      <c r="U50" s="34"/>
      <c r="V50" s="34"/>
      <c r="W50" s="35" t="s">
        <v>69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2"/>
      <c r="R51" s="332"/>
      <c r="S51" s="332"/>
      <c r="T51" s="333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4" t="s">
        <v>120</v>
      </c>
      <c r="Q52" s="332"/>
      <c r="R52" s="332"/>
      <c r="S52" s="332"/>
      <c r="T52" s="333"/>
      <c r="U52" s="34"/>
      <c r="V52" s="34"/>
      <c r="W52" s="35" t="s">
        <v>69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2"/>
      <c r="R53" s="332"/>
      <c r="S53" s="332"/>
      <c r="T53" s="333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2"/>
      <c r="R54" s="332"/>
      <c r="S54" s="332"/>
      <c r="T54" s="333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2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2"/>
      <c r="R55" s="332"/>
      <c r="S55" s="332"/>
      <c r="T55" s="333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2"/>
      <c r="R56" s="332"/>
      <c r="S56" s="332"/>
      <c r="T56" s="333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2"/>
      <c r="R57" s="332"/>
      <c r="S57" s="332"/>
      <c r="T57" s="333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2"/>
      <c r="R58" s="332"/>
      <c r="S58" s="332"/>
      <c r="T58" s="333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4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5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5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160.80000000000001</v>
      </c>
      <c r="Y60" s="322">
        <f>IFERROR(SUMPRODUCT(Y47:Y58*H47:H58),"0")</f>
        <v>160.80000000000001</v>
      </c>
      <c r="Z60" s="37"/>
      <c r="AA60" s="323"/>
      <c r="AB60" s="323"/>
      <c r="AC60" s="323"/>
    </row>
    <row r="61" spans="1:68" ht="16.5" hidden="1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hidden="1" customHeight="1" x14ac:dyDescent="0.25">
      <c r="A62" s="336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6"/>
      <c r="AB62" s="316"/>
      <c r="AC62" s="31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2"/>
      <c r="R63" s="332"/>
      <c r="S63" s="332"/>
      <c r="T63" s="333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2"/>
      <c r="R64" s="332"/>
      <c r="S64" s="332"/>
      <c r="T64" s="333"/>
      <c r="U64" s="34"/>
      <c r="V64" s="34"/>
      <c r="W64" s="35" t="s">
        <v>69</v>
      </c>
      <c r="X64" s="320">
        <v>156</v>
      </c>
      <c r="Y64" s="321">
        <f>IFERROR(IF(X64="","",X64),"")</f>
        <v>156</v>
      </c>
      <c r="Z64" s="36">
        <f>IFERROR(IF(X64="","",X64*0.00866),"")</f>
        <v>1.3509599999999999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813.25919999999996</v>
      </c>
      <c r="BN64" s="67">
        <f>IFERROR(Y64*I64,"0")</f>
        <v>813.25919999999996</v>
      </c>
      <c r="BO64" s="67">
        <f>IFERROR(X64/J64,"0")</f>
        <v>1.0833333333333333</v>
      </c>
      <c r="BP64" s="67">
        <f>IFERROR(Y64/J64,"0")</f>
        <v>1.0833333333333333</v>
      </c>
    </row>
    <row r="65" spans="1:68" x14ac:dyDescent="0.2">
      <c r="A65" s="334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5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156</v>
      </c>
      <c r="Y65" s="322">
        <f>IFERROR(SUM(Y63:Y64),"0")</f>
        <v>156</v>
      </c>
      <c r="Z65" s="322">
        <f>IFERROR(IF(Z63="",0,Z63),"0")+IFERROR(IF(Z64="",0,Z64),"0")</f>
        <v>1.3509599999999999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5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780</v>
      </c>
      <c r="Y66" s="322">
        <f>IFERROR(SUMPRODUCT(Y63:Y64*H63:H64),"0")</f>
        <v>780</v>
      </c>
      <c r="Z66" s="37"/>
      <c r="AA66" s="323"/>
      <c r="AB66" s="323"/>
      <c r="AC66" s="323"/>
    </row>
    <row r="67" spans="1:68" ht="16.5" hidden="1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hidden="1" customHeight="1" x14ac:dyDescent="0.25">
      <c r="A68" s="336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69</v>
      </c>
      <c r="X69" s="320">
        <v>70</v>
      </c>
      <c r="Y69" s="321">
        <f>IFERROR(IF(X69="","",X69),"")</f>
        <v>70</v>
      </c>
      <c r="Z69" s="36">
        <f>IFERROR(IF(X69="","",X69*0.01788),"")</f>
        <v>1.2516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301.25200000000001</v>
      </c>
      <c r="BN69" s="67">
        <f>IFERROR(Y69*I69,"0")</f>
        <v>301.25200000000001</v>
      </c>
      <c r="BO69" s="67">
        <f>IFERROR(X69/J69,"0")</f>
        <v>1</v>
      </c>
      <c r="BP69" s="67">
        <f>IFERROR(Y69/J69,"0")</f>
        <v>1</v>
      </c>
    </row>
    <row r="70" spans="1:68" x14ac:dyDescent="0.2">
      <c r="A70" s="334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5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70</v>
      </c>
      <c r="Y70" s="322">
        <f>IFERROR(SUM(Y69:Y69),"0")</f>
        <v>70</v>
      </c>
      <c r="Z70" s="322">
        <f>IFERROR(IF(Z69="",0,Z69),"0")</f>
        <v>1.2516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5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252</v>
      </c>
      <c r="Y71" s="322">
        <f>IFERROR(SUMPRODUCT(Y69:Y69*H69:H69),"0")</f>
        <v>252</v>
      </c>
      <c r="Z71" s="37"/>
      <c r="AA71" s="323"/>
      <c r="AB71" s="323"/>
      <c r="AC71" s="323"/>
    </row>
    <row r="72" spans="1:68" ht="16.5" hidden="1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hidden="1" customHeight="1" x14ac:dyDescent="0.25">
      <c r="A73" s="336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1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2"/>
      <c r="R74" s="332"/>
      <c r="S74" s="332"/>
      <c r="T74" s="333"/>
      <c r="U74" s="34"/>
      <c r="V74" s="34"/>
      <c r="W74" s="35" t="s">
        <v>69</v>
      </c>
      <c r="X74" s="320">
        <v>70</v>
      </c>
      <c r="Y74" s="321">
        <f>IFERROR(IF(X74="","",X74),"")</f>
        <v>70</v>
      </c>
      <c r="Z74" s="36">
        <f>IFERROR(IF(X74="","",X74*0.01788),"")</f>
        <v>1.2516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2"/>
      <c r="R75" s="332"/>
      <c r="S75" s="332"/>
      <c r="T75" s="333"/>
      <c r="U75" s="34"/>
      <c r="V75" s="34"/>
      <c r="W75" s="35" t="s">
        <v>69</v>
      </c>
      <c r="X75" s="320">
        <v>70</v>
      </c>
      <c r="Y75" s="32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34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5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140</v>
      </c>
      <c r="Y76" s="322">
        <f>IFERROR(SUM(Y74:Y75),"0")</f>
        <v>140</v>
      </c>
      <c r="Z76" s="322">
        <f>IFERROR(IF(Z74="",0,Z74),"0")+IFERROR(IF(Z75="",0,Z75),"0")</f>
        <v>2.5032000000000001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5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504</v>
      </c>
      <c r="Y77" s="322">
        <f>IFERROR(SUMPRODUCT(Y74:Y75*H74:H75),"0")</f>
        <v>504</v>
      </c>
      <c r="Z77" s="37"/>
      <c r="AA77" s="323"/>
      <c r="AB77" s="323"/>
      <c r="AC77" s="323"/>
    </row>
    <row r="78" spans="1:68" ht="16.5" hidden="1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hidden="1" customHeight="1" x14ac:dyDescent="0.25">
      <c r="A79" s="336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6"/>
      <c r="AB79" s="316"/>
      <c r="AC79" s="316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2"/>
      <c r="R81" s="332"/>
      <c r="S81" s="332"/>
      <c r="T81" s="333"/>
      <c r="U81" s="34"/>
      <c r="V81" s="34"/>
      <c r="W81" s="35" t="s">
        <v>69</v>
      </c>
      <c r="X81" s="320">
        <v>56</v>
      </c>
      <c r="Y81" s="321">
        <f t="shared" si="6"/>
        <v>56</v>
      </c>
      <c r="Z81" s="36">
        <f t="shared" si="7"/>
        <v>1.0012799999999999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241.00160000000002</v>
      </c>
      <c r="BN81" s="67">
        <f t="shared" si="9"/>
        <v>241.00160000000002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0" t="s">
        <v>162</v>
      </c>
      <c r="Q82" s="332"/>
      <c r="R82" s="332"/>
      <c r="S82" s="332"/>
      <c r="T82" s="333"/>
      <c r="U82" s="34"/>
      <c r="V82" s="34"/>
      <c r="W82" s="35" t="s">
        <v>69</v>
      </c>
      <c r="X82" s="320">
        <v>98</v>
      </c>
      <c r="Y82" s="321">
        <f t="shared" si="6"/>
        <v>98</v>
      </c>
      <c r="Z82" s="36">
        <f t="shared" si="7"/>
        <v>1.75224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421.75280000000004</v>
      </c>
      <c r="BN82" s="67">
        <f t="shared" si="9"/>
        <v>421.75280000000004</v>
      </c>
      <c r="BO82" s="67">
        <f t="shared" si="10"/>
        <v>1.4</v>
      </c>
      <c r="BP82" s="67">
        <f t="shared" si="11"/>
        <v>1.4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2"/>
      <c r="R83" s="332"/>
      <c r="S83" s="332"/>
      <c r="T83" s="333"/>
      <c r="U83" s="34"/>
      <c r="V83" s="34"/>
      <c r="W83" s="35" t="s">
        <v>69</v>
      </c>
      <c r="X83" s="320">
        <v>70</v>
      </c>
      <c r="Y83" s="321">
        <f t="shared" si="6"/>
        <v>70</v>
      </c>
      <c r="Z83" s="36">
        <f t="shared" si="7"/>
        <v>1.2516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2"/>
      <c r="R84" s="332"/>
      <c r="S84" s="332"/>
      <c r="T84" s="333"/>
      <c r="U84" s="34"/>
      <c r="V84" s="34"/>
      <c r="W84" s="35" t="s">
        <v>69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2"/>
      <c r="R85" s="332"/>
      <c r="S85" s="332"/>
      <c r="T85" s="333"/>
      <c r="U85" s="34"/>
      <c r="V85" s="34"/>
      <c r="W85" s="35" t="s">
        <v>69</v>
      </c>
      <c r="X85" s="320">
        <v>42</v>
      </c>
      <c r="Y85" s="321">
        <f t="shared" si="6"/>
        <v>42</v>
      </c>
      <c r="Z85" s="36">
        <f t="shared" si="7"/>
        <v>0.75095999999999996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186.84960000000001</v>
      </c>
      <c r="BN85" s="67">
        <f t="shared" si="9"/>
        <v>186.84960000000001</v>
      </c>
      <c r="BO85" s="67">
        <f t="shared" si="10"/>
        <v>0.6</v>
      </c>
      <c r="BP85" s="67">
        <f t="shared" si="11"/>
        <v>0.6</v>
      </c>
    </row>
    <row r="86" spans="1:68" x14ac:dyDescent="0.2">
      <c r="A86" s="334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5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266</v>
      </c>
      <c r="Y86" s="322">
        <f>IFERROR(SUM(Y80:Y85),"0")</f>
        <v>266</v>
      </c>
      <c r="Z86" s="322">
        <f>IFERROR(IF(Z80="",0,Z80),"0")+IFERROR(IF(Z81="",0,Z81),"0")+IFERROR(IF(Z82="",0,Z82),"0")+IFERROR(IF(Z83="",0,Z83),"0")+IFERROR(IF(Z84="",0,Z84),"0")+IFERROR(IF(Z85="",0,Z85),"0")</f>
        <v>4.7560799999999999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5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967.68</v>
      </c>
      <c r="Y87" s="322">
        <f>IFERROR(SUMPRODUCT(Y80:Y85*H80:H85),"0")</f>
        <v>967.68</v>
      </c>
      <c r="Z87" s="37"/>
      <c r="AA87" s="323"/>
      <c r="AB87" s="323"/>
      <c r="AC87" s="323"/>
    </row>
    <row r="88" spans="1:68" ht="16.5" hidden="1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hidden="1" customHeight="1" x14ac:dyDescent="0.25">
      <c r="A89" s="336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6"/>
      <c r="AB89" s="316"/>
      <c r="AC89" s="31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2"/>
      <c r="R90" s="332"/>
      <c r="S90" s="332"/>
      <c r="T90" s="333"/>
      <c r="U90" s="34"/>
      <c r="V90" s="34"/>
      <c r="W90" s="35" t="s">
        <v>69</v>
      </c>
      <c r="X90" s="320">
        <v>14</v>
      </c>
      <c r="Y90" s="321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2"/>
      <c r="R91" s="332"/>
      <c r="S91" s="332"/>
      <c r="T91" s="333"/>
      <c r="U91" s="34"/>
      <c r="V91" s="34"/>
      <c r="W91" s="35" t="s">
        <v>69</v>
      </c>
      <c r="X91" s="320">
        <v>112</v>
      </c>
      <c r="Y91" s="321">
        <f>IFERROR(IF(X91="","",X91),"")</f>
        <v>112</v>
      </c>
      <c r="Z91" s="36">
        <f>IFERROR(IF(X91="","",X91*0.01788),"")</f>
        <v>2.0025599999999999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475.32799999999997</v>
      </c>
      <c r="BN91" s="67">
        <f>IFERROR(Y91*I91,"0")</f>
        <v>475.32799999999997</v>
      </c>
      <c r="BO91" s="67">
        <f>IFERROR(X91/J91,"0")</f>
        <v>1.6</v>
      </c>
      <c r="BP91" s="67">
        <f>IFERROR(Y91/J91,"0")</f>
        <v>1.6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69</v>
      </c>
      <c r="X92" s="320">
        <v>156</v>
      </c>
      <c r="Y92" s="321">
        <f>IFERROR(IF(X92="","",X92),"")</f>
        <v>156</v>
      </c>
      <c r="Z92" s="36">
        <f>IFERROR(IF(X92="","",X92*0.0155),"")</f>
        <v>2.4180000000000001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540.38400000000001</v>
      </c>
      <c r="BN92" s="67">
        <f>IFERROR(Y92*I92,"0")</f>
        <v>540.38400000000001</v>
      </c>
      <c r="BO92" s="67">
        <f>IFERROR(X92/J92,"0")</f>
        <v>1.8571428571428572</v>
      </c>
      <c r="BP92" s="67">
        <f>IFERROR(Y92/J92,"0")</f>
        <v>1.8571428571428572</v>
      </c>
    </row>
    <row r="93" spans="1:68" x14ac:dyDescent="0.2">
      <c r="A93" s="334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5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282</v>
      </c>
      <c r="Y93" s="322">
        <f>IFERROR(SUM(Y90:Y92),"0")</f>
        <v>282</v>
      </c>
      <c r="Z93" s="322">
        <f>IFERROR(IF(Z90="",0,Z90),"0")+IFERROR(IF(Z91="",0,Z91),"0")+IFERROR(IF(Z92="",0,Z92),"0")</f>
        <v>4.5516000000000005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5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913.92000000000007</v>
      </c>
      <c r="Y94" s="322">
        <f>IFERROR(SUMPRODUCT(Y90:Y92*H90:H92),"0")</f>
        <v>913.92000000000007</v>
      </c>
      <c r="Z94" s="37"/>
      <c r="AA94" s="323"/>
      <c r="AB94" s="323"/>
      <c r="AC94" s="323"/>
    </row>
    <row r="95" spans="1:68" ht="16.5" hidden="1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hidden="1" customHeight="1" x14ac:dyDescent="0.25">
      <c r="A96" s="336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6"/>
      <c r="AB96" s="316"/>
      <c r="AC96" s="316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2"/>
      <c r="R97" s="332"/>
      <c r="S97" s="332"/>
      <c r="T97" s="333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2"/>
      <c r="R98" s="332"/>
      <c r="S98" s="332"/>
      <c r="T98" s="333"/>
      <c r="U98" s="34"/>
      <c r="V98" s="34"/>
      <c r="W98" s="35" t="s">
        <v>69</v>
      </c>
      <c r="X98" s="320">
        <v>12</v>
      </c>
      <c r="Y98" s="321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2"/>
      <c r="R99" s="332"/>
      <c r="S99" s="332"/>
      <c r="T99" s="333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6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2"/>
      <c r="R100" s="332"/>
      <c r="S100" s="332"/>
      <c r="T100" s="333"/>
      <c r="U100" s="34"/>
      <c r="V100" s="34"/>
      <c r="W100" s="35" t="s">
        <v>69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2"/>
      <c r="R101" s="332"/>
      <c r="S101" s="332"/>
      <c r="T101" s="333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2"/>
      <c r="R102" s="332"/>
      <c r="S102" s="332"/>
      <c r="T102" s="333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2"/>
      <c r="R103" s="332"/>
      <c r="S103" s="332"/>
      <c r="T103" s="333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2"/>
      <c r="R104" s="332"/>
      <c r="S104" s="332"/>
      <c r="T104" s="333"/>
      <c r="U104" s="34"/>
      <c r="V104" s="34"/>
      <c r="W104" s="35" t="s">
        <v>69</v>
      </c>
      <c r="X104" s="320">
        <v>12</v>
      </c>
      <c r="Y104" s="321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x14ac:dyDescent="0.2">
      <c r="A105" s="334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5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48</v>
      </c>
      <c r="Y105" s="322">
        <f>IFERROR(SUM(Y97:Y104),"0")</f>
        <v>48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0.74399999999999999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5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321.60000000000002</v>
      </c>
      <c r="Y106" s="322">
        <f>IFERROR(SUMPRODUCT(Y97:Y104*H97:H104),"0")</f>
        <v>321.60000000000002</v>
      </c>
      <c r="Z106" s="37"/>
      <c r="AA106" s="323"/>
      <c r="AB106" s="323"/>
      <c r="AC106" s="323"/>
    </row>
    <row r="107" spans="1:68" ht="16.5" hidden="1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hidden="1" customHeight="1" x14ac:dyDescent="0.25">
      <c r="A108" s="336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6"/>
      <c r="AB108" s="316"/>
      <c r="AC108" s="316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2"/>
      <c r="R109" s="332"/>
      <c r="S109" s="332"/>
      <c r="T109" s="333"/>
      <c r="U109" s="34"/>
      <c r="V109" s="34"/>
      <c r="W109" s="35" t="s">
        <v>69</v>
      </c>
      <c r="X109" s="320">
        <v>196</v>
      </c>
      <c r="Y109" s="321">
        <f>IFERROR(IF(X109="","",X109),"")</f>
        <v>196</v>
      </c>
      <c r="Z109" s="36">
        <f>IFERROR(IF(X109="","",X109*0.01788),"")</f>
        <v>3.50448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725.90559999999994</v>
      </c>
      <c r="BN109" s="67">
        <f>IFERROR(Y109*I109,"0")</f>
        <v>725.90559999999994</v>
      </c>
      <c r="BO109" s="67">
        <f>IFERROR(X109/J109,"0")</f>
        <v>2.8</v>
      </c>
      <c r="BP109" s="67">
        <f>IFERROR(Y109/J109,"0")</f>
        <v>2.8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2"/>
      <c r="R110" s="332"/>
      <c r="S110" s="332"/>
      <c r="T110" s="333"/>
      <c r="U110" s="34"/>
      <c r="V110" s="34"/>
      <c r="W110" s="35" t="s">
        <v>69</v>
      </c>
      <c r="X110" s="320">
        <v>182</v>
      </c>
      <c r="Y110" s="321">
        <f>IFERROR(IF(X110="","",X110),"")</f>
        <v>182</v>
      </c>
      <c r="Z110" s="36">
        <f>IFERROR(IF(X110="","",X110*0.01788),"")</f>
        <v>3.2541600000000002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674.05520000000001</v>
      </c>
      <c r="BN110" s="67">
        <f>IFERROR(Y110*I110,"0")</f>
        <v>674.05520000000001</v>
      </c>
      <c r="BO110" s="67">
        <f>IFERROR(X110/J110,"0")</f>
        <v>2.6</v>
      </c>
      <c r="BP110" s="67">
        <f>IFERROR(Y110/J110,"0")</f>
        <v>2.6</v>
      </c>
    </row>
    <row r="111" spans="1:68" x14ac:dyDescent="0.2">
      <c r="A111" s="334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5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378</v>
      </c>
      <c r="Y111" s="322">
        <f>IFERROR(SUM(Y109:Y110),"0")</f>
        <v>378</v>
      </c>
      <c r="Z111" s="322">
        <f>IFERROR(IF(Z109="",0,Z109),"0")+IFERROR(IF(Z110="",0,Z110),"0")</f>
        <v>6.7586399999999998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5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1134</v>
      </c>
      <c r="Y112" s="322">
        <f>IFERROR(SUMPRODUCT(Y109:Y110*H109:H110),"0")</f>
        <v>1134</v>
      </c>
      <c r="Z112" s="37"/>
      <c r="AA112" s="323"/>
      <c r="AB112" s="323"/>
      <c r="AC112" s="323"/>
    </row>
    <row r="113" spans="1:68" ht="16.5" hidden="1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hidden="1" customHeight="1" x14ac:dyDescent="0.25">
      <c r="A114" s="336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6"/>
      <c r="AB114" s="316"/>
      <c r="AC114" s="316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2"/>
      <c r="R115" s="332"/>
      <c r="S115" s="332"/>
      <c r="T115" s="333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2" t="s">
        <v>215</v>
      </c>
      <c r="Q116" s="332"/>
      <c r="R116" s="332"/>
      <c r="S116" s="332"/>
      <c r="T116" s="333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2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2"/>
      <c r="R117" s="332"/>
      <c r="S117" s="332"/>
      <c r="T117" s="333"/>
      <c r="U117" s="34"/>
      <c r="V117" s="34"/>
      <c r="W117" s="35" t="s">
        <v>69</v>
      </c>
      <c r="X117" s="320">
        <v>98</v>
      </c>
      <c r="Y117" s="321">
        <f>IFERROR(IF(X117="","",X117),"")</f>
        <v>98</v>
      </c>
      <c r="Z117" s="36">
        <f>IFERROR(IF(X117="","",X117*0.01788),"")</f>
        <v>1.75224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362.95279999999997</v>
      </c>
      <c r="BN117" s="67">
        <f>IFERROR(Y117*I117,"0")</f>
        <v>362.95279999999997</v>
      </c>
      <c r="BO117" s="67">
        <f>IFERROR(X117/J117,"0")</f>
        <v>1.4</v>
      </c>
      <c r="BP117" s="67">
        <f>IFERROR(Y117/J117,"0")</f>
        <v>1.4</v>
      </c>
    </row>
    <row r="118" spans="1:68" x14ac:dyDescent="0.2">
      <c r="A118" s="334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5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98</v>
      </c>
      <c r="Y118" s="322">
        <f>IFERROR(SUM(Y115:Y117),"0")</f>
        <v>98</v>
      </c>
      <c r="Z118" s="322">
        <f>IFERROR(IF(Z115="",0,Z115),"0")+IFERROR(IF(Z116="",0,Z116),"0")+IFERROR(IF(Z117="",0,Z117),"0")</f>
        <v>1.75224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5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294</v>
      </c>
      <c r="Y119" s="322">
        <f>IFERROR(SUMPRODUCT(Y115:Y117*H115:H117),"0")</f>
        <v>294</v>
      </c>
      <c r="Z119" s="37"/>
      <c r="AA119" s="323"/>
      <c r="AB119" s="323"/>
      <c r="AC119" s="323"/>
    </row>
    <row r="120" spans="1:68" ht="16.5" hidden="1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hidden="1" customHeight="1" x14ac:dyDescent="0.25">
      <c r="A121" s="336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6"/>
      <c r="AB121" s="316"/>
      <c r="AC121" s="316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1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2"/>
      <c r="R122" s="332"/>
      <c r="S122" s="332"/>
      <c r="T122" s="333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2"/>
      <c r="R123" s="332"/>
      <c r="S123" s="332"/>
      <c r="T123" s="333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2"/>
      <c r="R124" s="332"/>
      <c r="S124" s="332"/>
      <c r="T124" s="333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34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5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0</v>
      </c>
      <c r="Y125" s="322">
        <f>IFERROR(SUM(Y122:Y124),"0")</f>
        <v>0</v>
      </c>
      <c r="Z125" s="322">
        <f>IFERROR(IF(Z122="",0,Z122),"0")+IFERROR(IF(Z123="",0,Z123),"0")+IFERROR(IF(Z124="",0,Z124),"0")</f>
        <v>0</v>
      </c>
      <c r="AA125" s="323"/>
      <c r="AB125" s="323"/>
      <c r="AC125" s="323"/>
    </row>
    <row r="126" spans="1:68" hidden="1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5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0</v>
      </c>
      <c r="Y126" s="322">
        <f>IFERROR(SUMPRODUCT(Y122:Y124*H122:H124),"0")</f>
        <v>0</v>
      </c>
      <c r="Z126" s="37"/>
      <c r="AA126" s="323"/>
      <c r="AB126" s="323"/>
      <c r="AC126" s="323"/>
    </row>
    <row r="127" spans="1:68" ht="16.5" hidden="1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hidden="1" customHeight="1" x14ac:dyDescent="0.25">
      <c r="A128" s="336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6"/>
      <c r="AB128" s="316"/>
      <c r="AC128" s="316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39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2"/>
      <c r="R129" s="332"/>
      <c r="S129" s="332"/>
      <c r="T129" s="333"/>
      <c r="U129" s="34"/>
      <c r="V129" s="34"/>
      <c r="W129" s="35" t="s">
        <v>69</v>
      </c>
      <c r="X129" s="320">
        <v>28</v>
      </c>
      <c r="Y129" s="32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34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5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28</v>
      </c>
      <c r="Y130" s="322">
        <f>IFERROR(SUM(Y129:Y129),"0")</f>
        <v>28</v>
      </c>
      <c r="Z130" s="322">
        <f>IFERROR(IF(Z129="",0,Z129),"0")</f>
        <v>0.50063999999999997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5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84</v>
      </c>
      <c r="Y131" s="322">
        <f>IFERROR(SUMPRODUCT(Y129:Y129*H129:H129),"0")</f>
        <v>84</v>
      </c>
      <c r="Z131" s="37"/>
      <c r="AA131" s="323"/>
      <c r="AB131" s="323"/>
      <c r="AC131" s="323"/>
    </row>
    <row r="132" spans="1:68" ht="16.5" hidden="1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hidden="1" customHeight="1" x14ac:dyDescent="0.25">
      <c r="A133" s="336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6"/>
      <c r="AB133" s="316"/>
      <c r="AC133" s="316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2"/>
      <c r="R134" s="332"/>
      <c r="S134" s="332"/>
      <c r="T134" s="333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4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5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5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hidden="1" customHeight="1" x14ac:dyDescent="0.25">
      <c r="A139" s="336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6"/>
      <c r="AB139" s="316"/>
      <c r="AC139" s="316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4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5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5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6" t="s">
        <v>244</v>
      </c>
      <c r="B143" s="387"/>
      <c r="C143" s="387"/>
      <c r="D143" s="387"/>
      <c r="E143" s="387"/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  <c r="U143" s="387"/>
      <c r="V143" s="387"/>
      <c r="W143" s="387"/>
      <c r="X143" s="387"/>
      <c r="Y143" s="387"/>
      <c r="Z143" s="387"/>
      <c r="AA143" s="48"/>
      <c r="AB143" s="48"/>
      <c r="AC143" s="48"/>
    </row>
    <row r="144" spans="1:68" ht="16.5" hidden="1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hidden="1" customHeight="1" x14ac:dyDescent="0.25">
      <c r="A145" s="336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6"/>
      <c r="AB145" s="316"/>
      <c r="AC145" s="316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2"/>
      <c r="R146" s="332"/>
      <c r="S146" s="332"/>
      <c r="T146" s="333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4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5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5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hidden="1" customHeight="1" x14ac:dyDescent="0.25">
      <c r="A150" s="336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6"/>
      <c r="AB150" s="316"/>
      <c r="AC150" s="316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2"/>
      <c r="R151" s="332"/>
      <c r="S151" s="332"/>
      <c r="T151" s="333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7" t="s">
        <v>256</v>
      </c>
      <c r="Q152" s="332"/>
      <c r="R152" s="332"/>
      <c r="S152" s="332"/>
      <c r="T152" s="333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06" t="s">
        <v>260</v>
      </c>
      <c r="Q153" s="332"/>
      <c r="R153" s="332"/>
      <c r="S153" s="332"/>
      <c r="T153" s="333"/>
      <c r="U153" s="34"/>
      <c r="V153" s="34"/>
      <c r="W153" s="35" t="s">
        <v>69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6" t="s">
        <v>264</v>
      </c>
      <c r="Q154" s="332"/>
      <c r="R154" s="332"/>
      <c r="S154" s="332"/>
      <c r="T154" s="333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34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5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0</v>
      </c>
      <c r="Y155" s="322">
        <f>IFERROR(SUM(Y151:Y154),"0")</f>
        <v>0</v>
      </c>
      <c r="Z155" s="322">
        <f>IFERROR(IF(Z151="",0,Z151),"0")+IFERROR(IF(Z152="",0,Z152),"0")+IFERROR(IF(Z153="",0,Z153),"0")+IFERROR(IF(Z154="",0,Z154),"0")</f>
        <v>0</v>
      </c>
      <c r="AA155" s="323"/>
      <c r="AB155" s="323"/>
      <c r="AC155" s="323"/>
    </row>
    <row r="156" spans="1:68" hidden="1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5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0</v>
      </c>
      <c r="Y156" s="322">
        <f>IFERROR(SUMPRODUCT(Y151:Y154*H151:H154),"0")</f>
        <v>0</v>
      </c>
      <c r="Z156" s="37"/>
      <c r="AA156" s="323"/>
      <c r="AB156" s="323"/>
      <c r="AC156" s="323"/>
    </row>
    <row r="157" spans="1:68" ht="14.25" hidden="1" customHeight="1" x14ac:dyDescent="0.25">
      <c r="A157" s="336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6"/>
      <c r="AB157" s="316"/>
      <c r="AC157" s="316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69</v>
      </c>
      <c r="X159" s="320">
        <v>12</v>
      </c>
      <c r="Y159" s="321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63.036000000000001</v>
      </c>
      <c r="BN159" s="67">
        <f>IFERROR(Y159*I159,"0")</f>
        <v>63.036000000000001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x14ac:dyDescent="0.2">
      <c r="A160" s="334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5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12</v>
      </c>
      <c r="Y160" s="322">
        <f>IFERROR(SUM(Y158:Y159),"0")</f>
        <v>12</v>
      </c>
      <c r="Z160" s="322">
        <f>IFERROR(IF(Z158="",0,Z158),"0")+IFERROR(IF(Z159="",0,Z159),"0")</f>
        <v>0.10391999999999998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5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60</v>
      </c>
      <c r="Y161" s="322">
        <f>IFERROR(SUMPRODUCT(Y158:Y159*H158:H159),"0")</f>
        <v>60</v>
      </c>
      <c r="Z161" s="37"/>
      <c r="AA161" s="323"/>
      <c r="AB161" s="323"/>
      <c r="AC161" s="323"/>
    </row>
    <row r="162" spans="1:68" ht="27.75" hidden="1" customHeight="1" x14ac:dyDescent="0.2">
      <c r="A162" s="386" t="s">
        <v>272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  <c r="X162" s="387"/>
      <c r="Y162" s="387"/>
      <c r="Z162" s="387"/>
      <c r="AA162" s="48"/>
      <c r="AB162" s="48"/>
      <c r="AC162" s="48"/>
    </row>
    <row r="163" spans="1:68" ht="16.5" hidden="1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hidden="1" customHeight="1" x14ac:dyDescent="0.25">
      <c r="A164" s="336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6"/>
      <c r="AB164" s="316"/>
      <c r="AC164" s="316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69</v>
      </c>
      <c r="X165" s="320">
        <v>28</v>
      </c>
      <c r="Y165" s="321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2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69</v>
      </c>
      <c r="X167" s="320">
        <v>14</v>
      </c>
      <c r="Y167" s="32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4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5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42</v>
      </c>
      <c r="Y168" s="322">
        <f>IFERROR(SUM(Y165:Y167),"0")</f>
        <v>42</v>
      </c>
      <c r="Z168" s="322">
        <f>IFERROR(IF(Z165="",0,Z165),"0")+IFERROR(IF(Z166="",0,Z166),"0")+IFERROR(IF(Z167="",0,Z167),"0")</f>
        <v>0.75095999999999996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5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126</v>
      </c>
      <c r="Y169" s="322">
        <f>IFERROR(SUMPRODUCT(Y165:Y167*H165:H167),"0")</f>
        <v>126</v>
      </c>
      <c r="Z169" s="37"/>
      <c r="AA169" s="323"/>
      <c r="AB169" s="323"/>
      <c r="AC169" s="323"/>
    </row>
    <row r="170" spans="1:68" ht="14.25" hidden="1" customHeight="1" x14ac:dyDescent="0.25">
      <c r="A170" s="336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6"/>
      <c r="AB170" s="316"/>
      <c r="AC170" s="316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79" t="s">
        <v>288</v>
      </c>
      <c r="Q171" s="332"/>
      <c r="R171" s="332"/>
      <c r="S171" s="332"/>
      <c r="T171" s="333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2"/>
      <c r="R172" s="332"/>
      <c r="S172" s="332"/>
      <c r="T172" s="333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4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5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5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6" t="s">
        <v>294</v>
      </c>
      <c r="B175" s="387"/>
      <c r="C175" s="387"/>
      <c r="D175" s="387"/>
      <c r="E175" s="387"/>
      <c r="F175" s="387"/>
      <c r="G175" s="387"/>
      <c r="H175" s="387"/>
      <c r="I175" s="387"/>
      <c r="J175" s="387"/>
      <c r="K175" s="387"/>
      <c r="L175" s="387"/>
      <c r="M175" s="387"/>
      <c r="N175" s="387"/>
      <c r="O175" s="387"/>
      <c r="P175" s="387"/>
      <c r="Q175" s="387"/>
      <c r="R175" s="387"/>
      <c r="S175" s="387"/>
      <c r="T175" s="387"/>
      <c r="U175" s="387"/>
      <c r="V175" s="387"/>
      <c r="W175" s="387"/>
      <c r="X175" s="387"/>
      <c r="Y175" s="387"/>
      <c r="Z175" s="387"/>
      <c r="AA175" s="48"/>
      <c r="AB175" s="48"/>
      <c r="AC175" s="48"/>
    </row>
    <row r="176" spans="1:68" ht="16.5" hidden="1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hidden="1" customHeight="1" x14ac:dyDescent="0.25">
      <c r="A177" s="336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6"/>
      <c r="AB177" s="316"/>
      <c r="AC177" s="316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2"/>
      <c r="R178" s="332"/>
      <c r="S178" s="332"/>
      <c r="T178" s="333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5" t="s">
        <v>303</v>
      </c>
      <c r="Q179" s="332"/>
      <c r="R179" s="332"/>
      <c r="S179" s="332"/>
      <c r="T179" s="333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20" t="s">
        <v>306</v>
      </c>
      <c r="Q180" s="332"/>
      <c r="R180" s="332"/>
      <c r="S180" s="332"/>
      <c r="T180" s="333"/>
      <c r="U180" s="34"/>
      <c r="V180" s="34"/>
      <c r="W180" s="35" t="s">
        <v>69</v>
      </c>
      <c r="X180" s="320">
        <v>42</v>
      </c>
      <c r="Y180" s="321">
        <f>IFERROR(IF(X180="","",X180),"")</f>
        <v>42</v>
      </c>
      <c r="Z180" s="36">
        <f>IFERROR(IF(X180="","",X180*0.01788),"")</f>
        <v>0.75095999999999996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130.35120000000001</v>
      </c>
      <c r="BN180" s="67">
        <f>IFERROR(Y180*I180,"0")</f>
        <v>130.35120000000001</v>
      </c>
      <c r="BO180" s="67">
        <f>IFERROR(X180/J180,"0")</f>
        <v>0.6</v>
      </c>
      <c r="BP180" s="67">
        <f>IFERROR(Y180/J180,"0")</f>
        <v>0.6</v>
      </c>
    </row>
    <row r="181" spans="1:68" x14ac:dyDescent="0.2">
      <c r="A181" s="334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5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42</v>
      </c>
      <c r="Y181" s="322">
        <f>IFERROR(SUM(Y178:Y180),"0")</f>
        <v>42</v>
      </c>
      <c r="Z181" s="322">
        <f>IFERROR(IF(Z178="",0,Z178),"0")+IFERROR(IF(Z179="",0,Z179),"0")+IFERROR(IF(Z180="",0,Z180),"0")</f>
        <v>0.75095999999999996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5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100.8</v>
      </c>
      <c r="Y182" s="322">
        <f>IFERROR(SUMPRODUCT(Y178:Y180*H178:H180),"0")</f>
        <v>100.8</v>
      </c>
      <c r="Z182" s="37"/>
      <c r="AA182" s="323"/>
      <c r="AB182" s="323"/>
      <c r="AC182" s="323"/>
    </row>
    <row r="183" spans="1:68" ht="16.5" hidden="1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hidden="1" customHeight="1" x14ac:dyDescent="0.25">
      <c r="A184" s="336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6"/>
      <c r="AB184" s="316"/>
      <c r="AC184" s="316"/>
    </row>
    <row r="185" spans="1:68" ht="16.5" hidden="1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2"/>
      <c r="R185" s="332"/>
      <c r="S185" s="332"/>
      <c r="T185" s="333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2"/>
      <c r="R186" s="332"/>
      <c r="S186" s="332"/>
      <c r="T186" s="333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2"/>
      <c r="R187" s="332"/>
      <c r="S187" s="332"/>
      <c r="T187" s="333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34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5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0</v>
      </c>
      <c r="Y188" s="322">
        <f>IFERROR(SUM(Y185:Y187),"0")</f>
        <v>0</v>
      </c>
      <c r="Z188" s="322">
        <f>IFERROR(IF(Z185="",0,Z185),"0")+IFERROR(IF(Z186="",0,Z186),"0")+IFERROR(IF(Z187="",0,Z187),"0")</f>
        <v>0</v>
      </c>
      <c r="AA188" s="323"/>
      <c r="AB188" s="323"/>
      <c r="AC188" s="323"/>
    </row>
    <row r="189" spans="1:68" hidden="1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5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0</v>
      </c>
      <c r="Y189" s="322">
        <f>IFERROR(SUMPRODUCT(Y185:Y187*H185:H187),"0")</f>
        <v>0</v>
      </c>
      <c r="Z189" s="37"/>
      <c r="AA189" s="323"/>
      <c r="AB189" s="323"/>
      <c r="AC189" s="323"/>
    </row>
    <row r="190" spans="1:68" ht="16.5" hidden="1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hidden="1" customHeight="1" x14ac:dyDescent="0.25">
      <c r="A191" s="336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6"/>
      <c r="AB191" s="316"/>
      <c r="AC191" s="316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3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2"/>
      <c r="R193" s="332"/>
      <c r="S193" s="332"/>
      <c r="T193" s="333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2"/>
      <c r="R194" s="332"/>
      <c r="S194" s="332"/>
      <c r="T194" s="333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2"/>
      <c r="R195" s="332"/>
      <c r="S195" s="332"/>
      <c r="T195" s="333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2"/>
      <c r="R196" s="332"/>
      <c r="S196" s="332"/>
      <c r="T196" s="333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2"/>
      <c r="R197" s="332"/>
      <c r="S197" s="332"/>
      <c r="T197" s="333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334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5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hidden="1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5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hidden="1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hidden="1" customHeight="1" x14ac:dyDescent="0.25">
      <c r="A201" s="336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6"/>
      <c r="AB201" s="316"/>
      <c r="AC201" s="316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2"/>
      <c r="R202" s="332"/>
      <c r="S202" s="332"/>
      <c r="T202" s="333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2"/>
      <c r="R203" s="332"/>
      <c r="S203" s="332"/>
      <c r="T203" s="333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2"/>
      <c r="R204" s="332"/>
      <c r="S204" s="332"/>
      <c r="T204" s="333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2"/>
      <c r="R205" s="332"/>
      <c r="S205" s="332"/>
      <c r="T205" s="333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34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5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hidden="1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5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hidden="1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hidden="1" customHeight="1" x14ac:dyDescent="0.25">
      <c r="A209" s="336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6"/>
      <c r="AB209" s="316"/>
      <c r="AC209" s="316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1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2"/>
      <c r="R210" s="332"/>
      <c r="S210" s="332"/>
      <c r="T210" s="333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4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5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5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hidden="1" customHeight="1" x14ac:dyDescent="0.25">
      <c r="A214" s="336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6"/>
      <c r="AB214" s="316"/>
      <c r="AC214" s="316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2"/>
      <c r="R215" s="332"/>
      <c r="S215" s="332"/>
      <c r="T215" s="333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4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5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5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hidden="1" customHeight="1" x14ac:dyDescent="0.25">
      <c r="A219" s="336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6"/>
      <c r="AB219" s="316"/>
      <c r="AC219" s="316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1" t="s">
        <v>355</v>
      </c>
      <c r="Q220" s="332"/>
      <c r="R220" s="332"/>
      <c r="S220" s="332"/>
      <c r="T220" s="333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2"/>
      <c r="R221" s="332"/>
      <c r="S221" s="332"/>
      <c r="T221" s="333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4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5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5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6" t="s">
        <v>359</v>
      </c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7"/>
      <c r="N224" s="387"/>
      <c r="O224" s="387"/>
      <c r="P224" s="387"/>
      <c r="Q224" s="387"/>
      <c r="R224" s="387"/>
      <c r="S224" s="387"/>
      <c r="T224" s="387"/>
      <c r="U224" s="387"/>
      <c r="V224" s="387"/>
      <c r="W224" s="387"/>
      <c r="X224" s="387"/>
      <c r="Y224" s="387"/>
      <c r="Z224" s="387"/>
      <c r="AA224" s="48"/>
      <c r="AB224" s="48"/>
      <c r="AC224" s="48"/>
    </row>
    <row r="225" spans="1:68" ht="16.5" hidden="1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hidden="1" customHeight="1" x14ac:dyDescent="0.25">
      <c r="A226" s="336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6"/>
      <c r="AB226" s="316"/>
      <c r="AC226" s="316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2"/>
      <c r="R227" s="332"/>
      <c r="S227" s="332"/>
      <c r="T227" s="333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4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5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5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6" t="s">
        <v>365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87"/>
      <c r="AA230" s="48"/>
      <c r="AB230" s="48"/>
      <c r="AC230" s="48"/>
    </row>
    <row r="231" spans="1:68" ht="16.5" hidden="1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hidden="1" customHeight="1" x14ac:dyDescent="0.25">
      <c r="A232" s="336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6"/>
      <c r="AB232" s="316"/>
      <c r="AC232" s="316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2"/>
      <c r="R233" s="332"/>
      <c r="S233" s="332"/>
      <c r="T233" s="333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2"/>
      <c r="R234" s="332"/>
      <c r="S234" s="332"/>
      <c r="T234" s="333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4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5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5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hidden="1" customHeight="1" x14ac:dyDescent="0.25">
      <c r="A238" s="336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6"/>
      <c r="AB238" s="316"/>
      <c r="AC238" s="316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2"/>
      <c r="R239" s="332"/>
      <c r="S239" s="332"/>
      <c r="T239" s="333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4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5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5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6" t="s">
        <v>375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87"/>
      <c r="AA242" s="48"/>
      <c r="AB242" s="48"/>
      <c r="AC242" s="48"/>
    </row>
    <row r="243" spans="1:68" ht="16.5" hidden="1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hidden="1" customHeight="1" x14ac:dyDescent="0.25">
      <c r="A244" s="336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6"/>
      <c r="AB244" s="316"/>
      <c r="AC244" s="316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2"/>
      <c r="R245" s="332"/>
      <c r="S245" s="332"/>
      <c r="T245" s="333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4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5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5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6" t="s">
        <v>245</v>
      </c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7"/>
      <c r="N248" s="387"/>
      <c r="O248" s="387"/>
      <c r="P248" s="387"/>
      <c r="Q248" s="387"/>
      <c r="R248" s="387"/>
      <c r="S248" s="387"/>
      <c r="T248" s="387"/>
      <c r="U248" s="387"/>
      <c r="V248" s="387"/>
      <c r="W248" s="387"/>
      <c r="X248" s="387"/>
      <c r="Y248" s="387"/>
      <c r="Z248" s="387"/>
      <c r="AA248" s="48"/>
      <c r="AB248" s="48"/>
      <c r="AC248" s="48"/>
    </row>
    <row r="249" spans="1:68" ht="16.5" hidden="1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hidden="1" customHeight="1" x14ac:dyDescent="0.25">
      <c r="A250" s="336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6"/>
      <c r="AB250" s="316"/>
      <c r="AC250" s="316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2" t="s">
        <v>383</v>
      </c>
      <c r="Q251" s="332"/>
      <c r="R251" s="332"/>
      <c r="S251" s="332"/>
      <c r="T251" s="333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6" t="s">
        <v>387</v>
      </c>
      <c r="Q252" s="332"/>
      <c r="R252" s="332"/>
      <c r="S252" s="332"/>
      <c r="T252" s="333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499" t="s">
        <v>390</v>
      </c>
      <c r="Q253" s="332"/>
      <c r="R253" s="332"/>
      <c r="S253" s="332"/>
      <c r="T253" s="333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34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5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hidden="1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5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hidden="1" customHeight="1" x14ac:dyDescent="0.25">
      <c r="A256" s="336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6"/>
      <c r="AB256" s="316"/>
      <c r="AC256" s="316"/>
    </row>
    <row r="257" spans="1:68" ht="27" hidden="1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2"/>
      <c r="R257" s="332"/>
      <c r="S257" s="332"/>
      <c r="T257" s="333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IFERROR(IF(X257="","",X257*0.00502),"")</f>
        <v>0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34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5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0</v>
      </c>
      <c r="Y258" s="322">
        <f>IFERROR(SUM(Y257:Y257),"0")</f>
        <v>0</v>
      </c>
      <c r="Z258" s="322">
        <f>IFERROR(IF(Z257="",0,Z257),"0")</f>
        <v>0</v>
      </c>
      <c r="AA258" s="323"/>
      <c r="AB258" s="323"/>
      <c r="AC258" s="323"/>
    </row>
    <row r="259" spans="1:68" hidden="1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5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0</v>
      </c>
      <c r="Y259" s="322">
        <f>IFERROR(SUMPRODUCT(Y257:Y257*H257:H257),"0")</f>
        <v>0</v>
      </c>
      <c r="Z259" s="37"/>
      <c r="AA259" s="323"/>
      <c r="AB259" s="323"/>
      <c r="AC259" s="323"/>
    </row>
    <row r="260" spans="1:68" ht="14.25" hidden="1" customHeight="1" x14ac:dyDescent="0.25">
      <c r="A260" s="336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6"/>
      <c r="AB260" s="316"/>
      <c r="AC260" s="316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4" t="s">
        <v>398</v>
      </c>
      <c r="Q261" s="332"/>
      <c r="R261" s="332"/>
      <c r="S261" s="332"/>
      <c r="T261" s="333"/>
      <c r="U261" s="34"/>
      <c r="V261" s="34"/>
      <c r="W261" s="35" t="s">
        <v>69</v>
      </c>
      <c r="X261" s="320">
        <v>120</v>
      </c>
      <c r="Y261" s="321">
        <f>IFERROR(IF(X261="","",X261),"")</f>
        <v>120</v>
      </c>
      <c r="Z261" s="36">
        <f>IFERROR(IF(X261="","",X261*0.0155),"")</f>
        <v>1.8599999999999999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751.19999999999993</v>
      </c>
      <c r="BN261" s="67">
        <f>IFERROR(Y261*I261,"0")</f>
        <v>751.19999999999993</v>
      </c>
      <c r="BO261" s="67">
        <f>IFERROR(X261/J261,"0")</f>
        <v>1.4285714285714286</v>
      </c>
      <c r="BP261" s="67">
        <f>IFERROR(Y261/J261,"0")</f>
        <v>1.4285714285714286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2"/>
      <c r="R262" s="332"/>
      <c r="S262" s="332"/>
      <c r="T262" s="333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4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5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120</v>
      </c>
      <c r="Y263" s="322">
        <f>IFERROR(SUM(Y261:Y262),"0")</f>
        <v>120</v>
      </c>
      <c r="Z263" s="322">
        <f>IFERROR(IF(Z261="",0,Z261),"0")+IFERROR(IF(Z262="",0,Z262),"0")</f>
        <v>1.8599999999999999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5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720</v>
      </c>
      <c r="Y264" s="322">
        <f>IFERROR(SUMPRODUCT(Y261:Y262*H261:H262),"0")</f>
        <v>720</v>
      </c>
      <c r="Z264" s="37"/>
      <c r="AA264" s="323"/>
      <c r="AB264" s="323"/>
      <c r="AC264" s="323"/>
    </row>
    <row r="265" spans="1:68" ht="14.25" hidden="1" customHeight="1" x14ac:dyDescent="0.25">
      <c r="A265" s="336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6"/>
      <c r="AB265" s="316"/>
      <c r="AC265" s="316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7" t="s">
        <v>405</v>
      </c>
      <c r="Q266" s="332"/>
      <c r="R266" s="332"/>
      <c r="S266" s="332"/>
      <c r="T266" s="333"/>
      <c r="U266" s="34"/>
      <c r="V266" s="34"/>
      <c r="W266" s="35" t="s">
        <v>69</v>
      </c>
      <c r="X266" s="320">
        <v>196</v>
      </c>
      <c r="Y266" s="321">
        <f>IFERROR(IF(X266="","",X266),"")</f>
        <v>196</v>
      </c>
      <c r="Z266" s="36">
        <f>IFERROR(IF(X266="","",X266*0.00936),"")</f>
        <v>1.83456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566.55759999999998</v>
      </c>
      <c r="BN266" s="67">
        <f>IFERROR(Y266*I266,"0")</f>
        <v>566.55759999999998</v>
      </c>
      <c r="BO266" s="67">
        <f>IFERROR(X266/J266,"0")</f>
        <v>1.5555555555555556</v>
      </c>
      <c r="BP266" s="67">
        <f>IFERROR(Y266/J266,"0")</f>
        <v>1.5555555555555556</v>
      </c>
    </row>
    <row r="267" spans="1:68" ht="27" hidden="1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8" t="s">
        <v>409</v>
      </c>
      <c r="Q267" s="332"/>
      <c r="R267" s="332"/>
      <c r="S267" s="332"/>
      <c r="T267" s="333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IFERROR(IF(X267="","",X267*0.0155),"")</f>
        <v>0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2"/>
      <c r="R268" s="332"/>
      <c r="S268" s="332"/>
      <c r="T268" s="333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4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5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196</v>
      </c>
      <c r="Y269" s="322">
        <f>IFERROR(SUM(Y266:Y268),"0")</f>
        <v>196</v>
      </c>
      <c r="Z269" s="322">
        <f>IFERROR(IF(Z266="",0,Z266),"0")+IFERROR(IF(Z267="",0,Z267),"0")+IFERROR(IF(Z268="",0,Z268),"0")</f>
        <v>1.83456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5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529.20000000000005</v>
      </c>
      <c r="Y270" s="322">
        <f>IFERROR(SUMPRODUCT(Y266:Y268*H266:H268),"0")</f>
        <v>529.20000000000005</v>
      </c>
      <c r="Z270" s="37"/>
      <c r="AA270" s="323"/>
      <c r="AB270" s="323"/>
      <c r="AC270" s="323"/>
    </row>
    <row r="271" spans="1:68" ht="14.25" hidden="1" customHeight="1" x14ac:dyDescent="0.25">
      <c r="A271" s="336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6"/>
      <c r="AB271" s="316"/>
      <c r="AC271" s="316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2" t="s">
        <v>414</v>
      </c>
      <c r="Q272" s="332"/>
      <c r="R272" s="332"/>
      <c r="S272" s="332"/>
      <c r="T272" s="333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0" t="s">
        <v>418</v>
      </c>
      <c r="Q273" s="332"/>
      <c r="R273" s="332"/>
      <c r="S273" s="332"/>
      <c r="T273" s="333"/>
      <c r="U273" s="34"/>
      <c r="V273" s="34"/>
      <c r="W273" s="35" t="s">
        <v>69</v>
      </c>
      <c r="X273" s="320">
        <v>56</v>
      </c>
      <c r="Y273" s="321">
        <f t="shared" si="24"/>
        <v>56</v>
      </c>
      <c r="Z273" s="36">
        <f>IFERROR(IF(X273="","",X273*0.00936),"")</f>
        <v>0.52415999999999996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217.952</v>
      </c>
      <c r="BN273" s="67">
        <f t="shared" si="26"/>
        <v>217.952</v>
      </c>
      <c r="BO273" s="67">
        <f t="shared" si="27"/>
        <v>0.44444444444444442</v>
      </c>
      <c r="BP273" s="67">
        <f t="shared" si="28"/>
        <v>0.44444444444444442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1" t="s">
        <v>422</v>
      </c>
      <c r="Q274" s="332"/>
      <c r="R274" s="332"/>
      <c r="S274" s="332"/>
      <c r="T274" s="333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0" t="s">
        <v>426</v>
      </c>
      <c r="Q275" s="332"/>
      <c r="R275" s="332"/>
      <c r="S275" s="332"/>
      <c r="T275" s="333"/>
      <c r="U275" s="34"/>
      <c r="V275" s="34"/>
      <c r="W275" s="35" t="s">
        <v>69</v>
      </c>
      <c r="X275" s="320">
        <v>36</v>
      </c>
      <c r="Y275" s="321">
        <f t="shared" si="24"/>
        <v>36</v>
      </c>
      <c r="Z275" s="36">
        <f>IFERROR(IF(X275="","",X275*0.0155),"")</f>
        <v>0.55800000000000005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206.46</v>
      </c>
      <c r="BN275" s="67">
        <f t="shared" si="26"/>
        <v>206.46</v>
      </c>
      <c r="BO275" s="67">
        <f t="shared" si="27"/>
        <v>0.42857142857142855</v>
      </c>
      <c r="BP275" s="67">
        <f t="shared" si="28"/>
        <v>0.42857142857142855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2"/>
      <c r="R276" s="332"/>
      <c r="S276" s="332"/>
      <c r="T276" s="333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2"/>
      <c r="R277" s="332"/>
      <c r="S277" s="332"/>
      <c r="T277" s="333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2"/>
      <c r="R278" s="332"/>
      <c r="S278" s="332"/>
      <c r="T278" s="333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1" t="s">
        <v>439</v>
      </c>
      <c r="Q279" s="332"/>
      <c r="R279" s="332"/>
      <c r="S279" s="332"/>
      <c r="T279" s="333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2"/>
      <c r="R280" s="332"/>
      <c r="S280" s="332"/>
      <c r="T280" s="333"/>
      <c r="U280" s="34"/>
      <c r="V280" s="34"/>
      <c r="W280" s="35" t="s">
        <v>69</v>
      </c>
      <c r="X280" s="320">
        <v>308</v>
      </c>
      <c r="Y280" s="321">
        <f t="shared" si="24"/>
        <v>308</v>
      </c>
      <c r="Z280" s="36">
        <f t="shared" si="29"/>
        <v>2.8828800000000001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1198.7359999999999</v>
      </c>
      <c r="BN280" s="67">
        <f t="shared" si="26"/>
        <v>1198.7359999999999</v>
      </c>
      <c r="BO280" s="67">
        <f t="shared" si="27"/>
        <v>2.4444444444444446</v>
      </c>
      <c r="BP280" s="67">
        <f t="shared" si="28"/>
        <v>2.4444444444444446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60" t="s">
        <v>445</v>
      </c>
      <c r="Q281" s="332"/>
      <c r="R281" s="332"/>
      <c r="S281" s="332"/>
      <c r="T281" s="333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2"/>
      <c r="R282" s="332"/>
      <c r="S282" s="332"/>
      <c r="T282" s="333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2"/>
      <c r="R283" s="332"/>
      <c r="S283" s="332"/>
      <c r="T283" s="333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2" t="s">
        <v>454</v>
      </c>
      <c r="Q284" s="332"/>
      <c r="R284" s="332"/>
      <c r="S284" s="332"/>
      <c r="T284" s="333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2"/>
      <c r="R285" s="332"/>
      <c r="S285" s="332"/>
      <c r="T285" s="333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2" t="s">
        <v>460</v>
      </c>
      <c r="Q286" s="332"/>
      <c r="R286" s="332"/>
      <c r="S286" s="332"/>
      <c r="T286" s="333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59" t="s">
        <v>463</v>
      </c>
      <c r="Q287" s="332"/>
      <c r="R287" s="332"/>
      <c r="S287" s="332"/>
      <c r="T287" s="333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3" t="s">
        <v>466</v>
      </c>
      <c r="Q288" s="332"/>
      <c r="R288" s="332"/>
      <c r="S288" s="332"/>
      <c r="T288" s="333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36" t="s">
        <v>470</v>
      </c>
      <c r="Q289" s="332"/>
      <c r="R289" s="332"/>
      <c r="S289" s="332"/>
      <c r="T289" s="333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2"/>
      <c r="R290" s="332"/>
      <c r="S290" s="332"/>
      <c r="T290" s="333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2" t="s">
        <v>478</v>
      </c>
      <c r="Q291" s="332"/>
      <c r="R291" s="332"/>
      <c r="S291" s="332"/>
      <c r="T291" s="333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4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5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400</v>
      </c>
      <c r="Y292" s="322">
        <f>IFERROR(SUM(Y272:Y291),"0")</f>
        <v>400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3.9650400000000001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5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1544.8000000000002</v>
      </c>
      <c r="Y293" s="322">
        <f>IFERROR(SUMPRODUCT(Y272:Y291*H272:H291),"0")</f>
        <v>1544.8000000000002</v>
      </c>
      <c r="Z293" s="37"/>
      <c r="AA293" s="323"/>
      <c r="AB293" s="323"/>
      <c r="AC293" s="323"/>
    </row>
    <row r="294" spans="1:68" ht="15" customHeight="1" x14ac:dyDescent="0.2">
      <c r="A294" s="370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1"/>
      <c r="P294" s="359" t="s">
        <v>480</v>
      </c>
      <c r="Q294" s="360"/>
      <c r="R294" s="360"/>
      <c r="S294" s="360"/>
      <c r="T294" s="360"/>
      <c r="U294" s="360"/>
      <c r="V294" s="361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9659.7999999999993</v>
      </c>
      <c r="Y294" s="322">
        <f>IFERROR(Y24+Y33+Y39+Y44+Y60+Y66+Y71+Y77+Y87+Y94+Y106+Y112+Y119+Y126+Y131+Y137+Y142+Y148+Y156+Y161+Y169+Y174+Y182+Y189+Y199+Y207+Y212+Y217+Y223+Y229+Y236+Y241+Y247+Y255+Y259+Y264+Y270+Y293,"0")</f>
        <v>9659.7999999999993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1"/>
      <c r="P295" s="359" t="s">
        <v>481</v>
      </c>
      <c r="Q295" s="360"/>
      <c r="R295" s="360"/>
      <c r="S295" s="360"/>
      <c r="T295" s="360"/>
      <c r="U295" s="360"/>
      <c r="V295" s="361"/>
      <c r="W295" s="37" t="s">
        <v>73</v>
      </c>
      <c r="X295" s="322">
        <f>IFERROR(SUM(BM22:BM291),"0")</f>
        <v>10964.362799999999</v>
      </c>
      <c r="Y295" s="322">
        <f>IFERROR(SUM(BN22:BN291),"0")</f>
        <v>10964.362799999999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1"/>
      <c r="P296" s="359" t="s">
        <v>482</v>
      </c>
      <c r="Q296" s="360"/>
      <c r="R296" s="360"/>
      <c r="S296" s="360"/>
      <c r="T296" s="360"/>
      <c r="U296" s="360"/>
      <c r="V296" s="361"/>
      <c r="W296" s="37" t="s">
        <v>483</v>
      </c>
      <c r="X296" s="38">
        <f>ROUNDUP(SUM(BO22:BO291),0)</f>
        <v>32</v>
      </c>
      <c r="Y296" s="38">
        <f>ROUNDUP(SUM(BP22:BP291),0)</f>
        <v>32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1"/>
      <c r="P297" s="359" t="s">
        <v>484</v>
      </c>
      <c r="Q297" s="360"/>
      <c r="R297" s="360"/>
      <c r="S297" s="360"/>
      <c r="T297" s="360"/>
      <c r="U297" s="360"/>
      <c r="V297" s="361"/>
      <c r="W297" s="37" t="s">
        <v>73</v>
      </c>
      <c r="X297" s="322">
        <f>GrossWeightTotal+PalletQtyTotal*25</f>
        <v>11764.362799999999</v>
      </c>
      <c r="Y297" s="322">
        <f>GrossWeightTotalR+PalletQtyTotalR*25</f>
        <v>11764.362799999999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1"/>
      <c r="P298" s="359" t="s">
        <v>485</v>
      </c>
      <c r="Q298" s="360"/>
      <c r="R298" s="360"/>
      <c r="S298" s="360"/>
      <c r="T298" s="360"/>
      <c r="U298" s="360"/>
      <c r="V298" s="361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2864</v>
      </c>
      <c r="Y298" s="322">
        <f>IFERROR(Y23+Y32+Y38+Y43+Y59+Y65+Y70+Y76+Y86+Y93+Y105+Y111+Y118+Y125+Y130+Y136+Y141+Y147+Y155+Y160+Y168+Y173+Y181+Y188+Y198+Y206+Y211+Y216+Y222+Y228+Y235+Y240+Y246+Y254+Y258+Y263+Y269+Y292,"0")</f>
        <v>2864</v>
      </c>
      <c r="Z298" s="37"/>
      <c r="AA298" s="323"/>
      <c r="AB298" s="323"/>
      <c r="AC298" s="323"/>
    </row>
    <row r="299" spans="1:68" ht="14.25" hidden="1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1"/>
      <c r="P299" s="359" t="s">
        <v>486</v>
      </c>
      <c r="Q299" s="360"/>
      <c r="R299" s="360"/>
      <c r="S299" s="360"/>
      <c r="T299" s="360"/>
      <c r="U299" s="360"/>
      <c r="V299" s="361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39.533300000000004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7" t="s">
        <v>62</v>
      </c>
      <c r="C301" s="338" t="s">
        <v>74</v>
      </c>
      <c r="D301" s="428"/>
      <c r="E301" s="428"/>
      <c r="F301" s="428"/>
      <c r="G301" s="428"/>
      <c r="H301" s="428"/>
      <c r="I301" s="428"/>
      <c r="J301" s="428"/>
      <c r="K301" s="428"/>
      <c r="L301" s="428"/>
      <c r="M301" s="428"/>
      <c r="N301" s="428"/>
      <c r="O301" s="428"/>
      <c r="P301" s="428"/>
      <c r="Q301" s="428"/>
      <c r="R301" s="428"/>
      <c r="S301" s="429"/>
      <c r="T301" s="338" t="s">
        <v>244</v>
      </c>
      <c r="U301" s="429"/>
      <c r="V301" s="317" t="s">
        <v>272</v>
      </c>
      <c r="W301" s="338" t="s">
        <v>294</v>
      </c>
      <c r="X301" s="428"/>
      <c r="Y301" s="428"/>
      <c r="Z301" s="428"/>
      <c r="AA301" s="428"/>
      <c r="AB301" s="428"/>
      <c r="AC301" s="429"/>
      <c r="AD301" s="317" t="s">
        <v>359</v>
      </c>
      <c r="AE301" s="338" t="s">
        <v>365</v>
      </c>
      <c r="AF301" s="429"/>
      <c r="AG301" s="317" t="s">
        <v>375</v>
      </c>
      <c r="AH301" s="317" t="s">
        <v>245</v>
      </c>
    </row>
    <row r="302" spans="1:68" ht="14.25" customHeight="1" thickTop="1" x14ac:dyDescent="0.2">
      <c r="A302" s="456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8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57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8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735</v>
      </c>
      <c r="D304" s="46">
        <f>IFERROR(X36*H36,"0")+IFERROR(X37*H37,"0")</f>
        <v>432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160.80000000000001</v>
      </c>
      <c r="G304" s="46">
        <f>IFERROR(X63*H63,"0")+IFERROR(X64*H64,"0")</f>
        <v>780</v>
      </c>
      <c r="H304" s="46">
        <f>IFERROR(X69*H69,"0")</f>
        <v>252</v>
      </c>
      <c r="I304" s="46">
        <f>IFERROR(X74*H74,"0")+IFERROR(X75*H75,"0")</f>
        <v>504</v>
      </c>
      <c r="J304" s="46">
        <f>IFERROR(X80*H80,"0")+IFERROR(X81*H81,"0")+IFERROR(X82*H82,"0")+IFERROR(X83*H83,"0")+IFERROR(X84*H84,"0")+IFERROR(X85*H85,"0")</f>
        <v>967.68</v>
      </c>
      <c r="K304" s="46">
        <f>IFERROR(X90*H90,"0")+IFERROR(X91*H91,"0")+IFERROR(X92*H92,"0")</f>
        <v>913.92000000000007</v>
      </c>
      <c r="L304" s="46">
        <f>IFERROR(X97*H97,"0")+IFERROR(X98*H98,"0")+IFERROR(X99*H99,"0")+IFERROR(X100*H100,"0")+IFERROR(X101*H101,"0")+IFERROR(X102*H102,"0")+IFERROR(X103*H103,"0")+IFERROR(X104*H104,"0")</f>
        <v>321.60000000000002</v>
      </c>
      <c r="M304" s="46">
        <f>IFERROR(X109*H109,"0")+IFERROR(X110*H110,"0")</f>
        <v>1134</v>
      </c>
      <c r="N304" s="318"/>
      <c r="O304" s="46">
        <f>IFERROR(X115*H115,"0")+IFERROR(X116*H116,"0")+IFERROR(X117*H117,"0")</f>
        <v>294</v>
      </c>
      <c r="P304" s="46">
        <f>IFERROR(X122*H122,"0")+IFERROR(X123*H123,"0")+IFERROR(X124*H124,"0")</f>
        <v>0</v>
      </c>
      <c r="Q304" s="46">
        <f>IFERROR(X129*H129,"0")</f>
        <v>84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60</v>
      </c>
      <c r="V304" s="46">
        <f>IFERROR(X165*H165,"0")+IFERROR(X166*H166,"0")+IFERROR(X167*H167,"0")+IFERROR(X171*H171,"0")+IFERROR(X172*H172,"0")</f>
        <v>126</v>
      </c>
      <c r="W304" s="46">
        <f>IFERROR(X178*H178,"0")+IFERROR(X179*H179,"0")+IFERROR(X180*H180,"0")</f>
        <v>100.8</v>
      </c>
      <c r="X304" s="46">
        <f>IFERROR(X185*H185,"0")+IFERROR(X186*H186,"0")+IFERROR(X187*H187,"0")</f>
        <v>0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2794</v>
      </c>
    </row>
    <row r="305" spans="1:3" ht="13.5" customHeight="1" thickTop="1" x14ac:dyDescent="0.2">
      <c r="C305" s="318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1754.3999999999999</v>
      </c>
      <c r="B307" s="60">
        <f>SUMPRODUCT(--(BB:BB="ПГП"),--(W:W="кор"),H:H,Y:Y)+SUMPRODUCT(--(BB:BB="ПГП"),--(W:W="кг"),Y:Y)</f>
        <v>7905.4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4,00"/>
        <filter val="1 544,80"/>
        <filter val="10 964,36"/>
        <filter val="100,80"/>
        <filter val="11 764,36"/>
        <filter val="112,00"/>
        <filter val="12,00"/>
        <filter val="120,00"/>
        <filter val="126,00"/>
        <filter val="14,00"/>
        <filter val="140,00"/>
        <filter val="156,00"/>
        <filter val="160,80"/>
        <filter val="182,00"/>
        <filter val="196,00"/>
        <filter val="2 864,00"/>
        <filter val="24,00"/>
        <filter val="252,00"/>
        <filter val="266,00"/>
        <filter val="28,00"/>
        <filter val="282,00"/>
        <filter val="294,00"/>
        <filter val="308,00"/>
        <filter val="32"/>
        <filter val="321,60"/>
        <filter val="36,00"/>
        <filter val="378,00"/>
        <filter val="400,00"/>
        <filter val="42,00"/>
        <filter val="432,00"/>
        <filter val="48,00"/>
        <filter val="490,00"/>
        <filter val="504,00"/>
        <filter val="529,20"/>
        <filter val="56,00"/>
        <filter val="60,00"/>
        <filter val="70,00"/>
        <filter val="72,00"/>
        <filter val="720,00"/>
        <filter val="735,00"/>
        <filter val="780,00"/>
        <filter val="84,00"/>
        <filter val="9 659,80"/>
        <filter val="913,92"/>
        <filter val="967,68"/>
        <filter val="98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P202:T202"/>
    <mergeCell ref="A188:O189"/>
    <mergeCell ref="D123:E123"/>
    <mergeCell ref="P58:T58"/>
    <mergeCell ref="D50:E50"/>
    <mergeCell ref="X17:X18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D276:E276"/>
    <mergeCell ref="A107:Z107"/>
    <mergeCell ref="A8:C8"/>
    <mergeCell ref="P124:T124"/>
    <mergeCell ref="D268:E268"/>
    <mergeCell ref="P151:T151"/>
    <mergeCell ref="D97:E97"/>
    <mergeCell ref="P76:V76"/>
    <mergeCell ref="A128:Z128"/>
    <mergeCell ref="A10:C10"/>
    <mergeCell ref="Q302:Q303"/>
    <mergeCell ref="S302:S303"/>
    <mergeCell ref="D29:E29"/>
    <mergeCell ref="A20:Z20"/>
    <mergeCell ref="D252:E252"/>
    <mergeCell ref="P123:T123"/>
    <mergeCell ref="P110:T110"/>
    <mergeCell ref="P66:V66"/>
    <mergeCell ref="P137:V137"/>
    <mergeCell ref="A258:O259"/>
    <mergeCell ref="A249:Z249"/>
    <mergeCell ref="A127:Z127"/>
    <mergeCell ref="A176:Z176"/>
    <mergeCell ref="A114:Z114"/>
    <mergeCell ref="A191:Z191"/>
    <mergeCell ref="P262:T262"/>
    <mergeCell ref="P291:T291"/>
    <mergeCell ref="D234:E234"/>
    <mergeCell ref="P288:T288"/>
    <mergeCell ref="D171:E171"/>
    <mergeCell ref="AD17:AF18"/>
    <mergeCell ref="P142:V142"/>
    <mergeCell ref="D101:E101"/>
    <mergeCell ref="A132:Z132"/>
    <mergeCell ref="A155:O156"/>
    <mergeCell ref="A93:O94"/>
    <mergeCell ref="P84:T84"/>
    <mergeCell ref="P193:T193"/>
    <mergeCell ref="P22:T22"/>
    <mergeCell ref="P236:V236"/>
    <mergeCell ref="A61:Z61"/>
    <mergeCell ref="P223:V223"/>
    <mergeCell ref="P174:V174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P274:T274"/>
    <mergeCell ref="D186:E186"/>
    <mergeCell ref="P2:W3"/>
    <mergeCell ref="A269:O270"/>
    <mergeCell ref="P54:T54"/>
    <mergeCell ref="A170:Z170"/>
    <mergeCell ref="A23:O24"/>
    <mergeCell ref="P64:T64"/>
    <mergeCell ref="D10:E10"/>
    <mergeCell ref="P135:T135"/>
    <mergeCell ref="F10:G10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P282:T282"/>
    <mergeCell ref="D154:E154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K302:K303"/>
    <mergeCell ref="P276:T276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A168:O169"/>
    <mergeCell ref="M17:M18"/>
    <mergeCell ref="O17:O18"/>
    <mergeCell ref="P131:V131"/>
    <mergeCell ref="P258:V258"/>
    <mergeCell ref="A248:Z248"/>
    <mergeCell ref="V12:W12"/>
    <mergeCell ref="D262:E262"/>
    <mergeCell ref="P43:V43"/>
    <mergeCell ref="P85:T85"/>
    <mergeCell ref="P105:V105"/>
    <mergeCell ref="AA17:AA18"/>
    <mergeCell ref="H10:M10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P270:V270"/>
    <mergeCell ref="A95:Z95"/>
    <mergeCell ref="L17:L18"/>
    <mergeCell ref="D49:E49"/>
    <mergeCell ref="D278:E278"/>
    <mergeCell ref="J9:M9"/>
    <mergeCell ref="D283:E283"/>
    <mergeCell ref="A65:O66"/>
    <mergeCell ref="D193:E193"/>
    <mergeCell ref="D56:E56"/>
    <mergeCell ref="P233:T233"/>
    <mergeCell ref="P37:T37"/>
    <mergeCell ref="D285:E285"/>
    <mergeCell ref="P155:V15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261:T261"/>
    <mergeCell ref="P90:T90"/>
    <mergeCell ref="D204:E204"/>
    <mergeCell ref="P154:T154"/>
    <mergeCell ref="U302:U303"/>
    <mergeCell ref="W302:W303"/>
    <mergeCell ref="Y302:Y303"/>
    <mergeCell ref="P115:T115"/>
    <mergeCell ref="A256:Z256"/>
    <mergeCell ref="A15:M15"/>
    <mergeCell ref="A183:Z183"/>
    <mergeCell ref="D48:E48"/>
    <mergeCell ref="A133:Z133"/>
    <mergeCell ref="P204:T204"/>
    <mergeCell ref="P179:T179"/>
    <mergeCell ref="W301:AC301"/>
    <mergeCell ref="B302:B303"/>
    <mergeCell ref="D302:D303"/>
    <mergeCell ref="A222:O223"/>
    <mergeCell ref="D75:E75"/>
    <mergeCell ref="P247:V247"/>
    <mergeCell ref="P241:V241"/>
    <mergeCell ref="A302:A303"/>
    <mergeCell ref="P91:T91"/>
    <mergeCell ref="P287:T287"/>
    <mergeCell ref="P281:T281"/>
    <mergeCell ref="P295:V295"/>
    <mergeCell ref="A120:Z120"/>
    <mergeCell ref="T5:U5"/>
    <mergeCell ref="V5:W5"/>
    <mergeCell ref="P203:T203"/>
    <mergeCell ref="P294:V294"/>
    <mergeCell ref="D282:E282"/>
    <mergeCell ref="D233:E233"/>
    <mergeCell ref="P212:V212"/>
    <mergeCell ref="Q8:R8"/>
    <mergeCell ref="P69:T69"/>
    <mergeCell ref="P140:T140"/>
    <mergeCell ref="P267:T267"/>
    <mergeCell ref="D275:E275"/>
    <mergeCell ref="D104:E104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AF302:AF303"/>
    <mergeCell ref="V302:V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D251:E251"/>
    <mergeCell ref="P228:V228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A5:C5"/>
    <mergeCell ref="A237:Z237"/>
    <mergeCell ref="D179:E179"/>
    <mergeCell ref="C301:S301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80:E180"/>
    <mergeCell ref="D9:E9"/>
    <mergeCell ref="P197:T197"/>
    <mergeCell ref="F9:G9"/>
    <mergeCell ref="P53:T53"/>
    <mergeCell ref="A254:O255"/>
    <mergeCell ref="D167:E167"/>
    <mergeCell ref="P289:T289"/>
    <mergeCell ref="P239:T239"/>
    <mergeCell ref="A265:Z265"/>
    <mergeCell ref="A121:Z121"/>
    <mergeCell ref="A6:C6"/>
    <mergeCell ref="P180:T180"/>
    <mergeCell ref="A96:Z96"/>
    <mergeCell ref="P167:T167"/>
    <mergeCell ref="P117:T117"/>
    <mergeCell ref="P55:T55"/>
    <mergeCell ref="D115:E115"/>
    <mergeCell ref="P302:P303"/>
    <mergeCell ref="P280:T280"/>
    <mergeCell ref="D261:E261"/>
    <mergeCell ref="D90:E90"/>
    <mergeCell ref="A130:O131"/>
    <mergeCell ref="Q12:R12"/>
    <mergeCell ref="A43:O44"/>
    <mergeCell ref="P298:V298"/>
    <mergeCell ref="P198:V198"/>
    <mergeCell ref="A250:Z250"/>
    <mergeCell ref="D63:E63"/>
    <mergeCell ref="P181:V181"/>
    <mergeCell ref="A38:O39"/>
    <mergeCell ref="D52:E52"/>
    <mergeCell ref="A162:Z162"/>
    <mergeCell ref="P15:T16"/>
    <mergeCell ref="D116:E116"/>
    <mergeCell ref="Q9:R9"/>
    <mergeCell ref="A113:Z113"/>
    <mergeCell ref="A219:Z219"/>
    <mergeCell ref="Q11:R11"/>
    <mergeCell ref="P205:T205"/>
    <mergeCell ref="A177:Z177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68:Z68"/>
    <mergeCell ref="A19:Z19"/>
    <mergeCell ref="A14:M14"/>
    <mergeCell ref="D187:E187"/>
    <mergeCell ref="P87:V87"/>
    <mergeCell ref="A34:Z34"/>
    <mergeCell ref="H9:I9"/>
    <mergeCell ref="P24:V24"/>
    <mergeCell ref="J17:J18"/>
    <mergeCell ref="P284:T284"/>
    <mergeCell ref="P17:T18"/>
    <mergeCell ref="P129:T129"/>
    <mergeCell ref="P63:T63"/>
    <mergeCell ref="P194:T194"/>
    <mergeCell ref="P50:T50"/>
    <mergeCell ref="D31:E31"/>
    <mergeCell ref="P286:T286"/>
    <mergeCell ref="D158:E158"/>
    <mergeCell ref="P187:T187"/>
    <mergeCell ref="A111:O112"/>
    <mergeCell ref="P52:T52"/>
    <mergeCell ref="I17:I18"/>
    <mergeCell ref="D135:E135"/>
    <mergeCell ref="A246:O247"/>
    <mergeCell ref="A160:O161"/>
    <mergeCell ref="D109:E109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264:V264"/>
    <mergeCell ref="P93:V93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P166:T166"/>
    <mergeCell ref="A89:Z89"/>
    <mergeCell ref="P188:V188"/>
    <mergeCell ref="D274:E274"/>
    <mergeCell ref="D245:E245"/>
    <mergeCell ref="H1:Q1"/>
    <mergeCell ref="A243:Z243"/>
    <mergeCell ref="D284:E284"/>
    <mergeCell ref="P222:V222"/>
    <mergeCell ref="P246:V246"/>
    <mergeCell ref="A163:Z163"/>
    <mergeCell ref="D28:E28"/>
    <mergeCell ref="D117:E117"/>
    <mergeCell ref="P171:T171"/>
    <mergeCell ref="D92:E92"/>
    <mergeCell ref="D55:E55"/>
    <mergeCell ref="D30:E30"/>
    <mergeCell ref="D5:E5"/>
    <mergeCell ref="P116:T116"/>
    <mergeCell ref="D122:E122"/>
    <mergeCell ref="P103:T103"/>
    <mergeCell ref="A26:Z26"/>
    <mergeCell ref="P268:T268"/>
    <mergeCell ref="P97:T97"/>
    <mergeCell ref="P130:V130"/>
    <mergeCell ref="P59:V59"/>
    <mergeCell ref="D1:F1"/>
    <mergeCell ref="A242:Z242"/>
    <mergeCell ref="P47:T47"/>
    <mergeCell ref="E302:E303"/>
    <mergeCell ref="G302:G303"/>
    <mergeCell ref="P234:T234"/>
    <mergeCell ref="A150:Z150"/>
    <mergeCell ref="A144:Z144"/>
    <mergeCell ref="D129:E129"/>
    <mergeCell ref="D7:M7"/>
    <mergeCell ref="P92:T92"/>
    <mergeCell ref="P156:V156"/>
    <mergeCell ref="P29:T29"/>
    <mergeCell ref="P100:T100"/>
    <mergeCell ref="A294:O299"/>
    <mergeCell ref="D81:E81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38:V38"/>
    <mergeCell ref="P111:V111"/>
    <mergeCell ref="AH302:AH303"/>
    <mergeCell ref="P104:T104"/>
    <mergeCell ref="B17:B18"/>
    <mergeCell ref="Z302:Z303"/>
    <mergeCell ref="AB302:AB303"/>
    <mergeCell ref="A73:Z73"/>
    <mergeCell ref="A260:Z260"/>
    <mergeCell ref="P235:V235"/>
    <mergeCell ref="P207:V207"/>
    <mergeCell ref="P252:T252"/>
    <mergeCell ref="D124:E124"/>
    <mergeCell ref="D195:E195"/>
    <mergeCell ref="P81:T81"/>
    <mergeCell ref="P56:T56"/>
    <mergeCell ref="P299:V299"/>
    <mergeCell ref="A173:O174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AC302:AC303"/>
    <mergeCell ref="D134:E134"/>
    <mergeCell ref="D205:E205"/>
    <mergeCell ref="P172:T172"/>
    <mergeCell ref="R1:T1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76:O77"/>
    <mergeCell ref="A200:Z200"/>
    <mergeCell ref="A147:O148"/>
    <mergeCell ref="P290:T290"/>
    <mergeCell ref="P141:V141"/>
    <mergeCell ref="P206:V206"/>
    <mergeCell ref="P275:T275"/>
    <mergeCell ref="P168:V168"/>
    <mergeCell ref="V10:W10"/>
    <mergeCell ref="W17:W18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D82:E82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