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0EC4248-112C-4649-BF61-43919E5CA86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70" i="1" l="1"/>
  <c r="X659" i="1"/>
  <c r="Y658" i="1"/>
  <c r="X658" i="1"/>
  <c r="BP657" i="1"/>
  <c r="BO657" i="1"/>
  <c r="BN657" i="1"/>
  <c r="BM657" i="1"/>
  <c r="Z657" i="1"/>
  <c r="Z658" i="1" s="1"/>
  <c r="Y657" i="1"/>
  <c r="Y659" i="1" s="1"/>
  <c r="X655" i="1"/>
  <c r="X654" i="1"/>
  <c r="BO653" i="1"/>
  <c r="BM653" i="1"/>
  <c r="Y653" i="1"/>
  <c r="X651" i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BO644" i="1"/>
  <c r="BM644" i="1"/>
  <c r="Y644" i="1"/>
  <c r="X641" i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Z640" i="1" s="1"/>
  <c r="Y636" i="1"/>
  <c r="Y641" i="1" s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Y622" i="1"/>
  <c r="X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Y617" i="1"/>
  <c r="BP616" i="1"/>
  <c r="BO616" i="1"/>
  <c r="BN616" i="1"/>
  <c r="BM616" i="1"/>
  <c r="Z616" i="1"/>
  <c r="Y616" i="1"/>
  <c r="BP615" i="1"/>
  <c r="BO615" i="1"/>
  <c r="BN615" i="1"/>
  <c r="BM615" i="1"/>
  <c r="Z615" i="1"/>
  <c r="Z622" i="1" s="1"/>
  <c r="Y615" i="1"/>
  <c r="Y623" i="1" s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6" i="1"/>
  <c r="Y605" i="1"/>
  <c r="X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Y599" i="1"/>
  <c r="BP598" i="1"/>
  <c r="BO598" i="1"/>
  <c r="BN598" i="1"/>
  <c r="BM598" i="1"/>
  <c r="Z598" i="1"/>
  <c r="Z605" i="1" s="1"/>
  <c r="Y598" i="1"/>
  <c r="Y606" i="1" s="1"/>
  <c r="X594" i="1"/>
  <c r="X593" i="1"/>
  <c r="BO592" i="1"/>
  <c r="BM592" i="1"/>
  <c r="Y592" i="1"/>
  <c r="BO591" i="1"/>
  <c r="BM591" i="1"/>
  <c r="Y591" i="1"/>
  <c r="P591" i="1"/>
  <c r="X589" i="1"/>
  <c r="X588" i="1"/>
  <c r="BO587" i="1"/>
  <c r="BM587" i="1"/>
  <c r="Y587" i="1"/>
  <c r="P587" i="1"/>
  <c r="BP586" i="1"/>
  <c r="BO586" i="1"/>
  <c r="BN586" i="1"/>
  <c r="BM586" i="1"/>
  <c r="Z586" i="1"/>
  <c r="Y586" i="1"/>
  <c r="P586" i="1"/>
  <c r="BO585" i="1"/>
  <c r="BM585" i="1"/>
  <c r="Y585" i="1"/>
  <c r="P585" i="1"/>
  <c r="X583" i="1"/>
  <c r="X582" i="1"/>
  <c r="BO581" i="1"/>
  <c r="BM581" i="1"/>
  <c r="Y581" i="1"/>
  <c r="BO580" i="1"/>
  <c r="BM580" i="1"/>
  <c r="Y580" i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BO576" i="1"/>
  <c r="BM576" i="1"/>
  <c r="Y576" i="1"/>
  <c r="P576" i="1"/>
  <c r="BP575" i="1"/>
  <c r="BO575" i="1"/>
  <c r="BN575" i="1"/>
  <c r="BM575" i="1"/>
  <c r="Z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Y582" i="1" s="1"/>
  <c r="P573" i="1"/>
  <c r="X571" i="1"/>
  <c r="X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P567" i="1"/>
  <c r="X565" i="1"/>
  <c r="X564" i="1"/>
  <c r="BO563" i="1"/>
  <c r="BM563" i="1"/>
  <c r="Y563" i="1"/>
  <c r="BO562" i="1"/>
  <c r="BM562" i="1"/>
  <c r="Y562" i="1"/>
  <c r="P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X549" i="1"/>
  <c r="Y548" i="1"/>
  <c r="X548" i="1"/>
  <c r="BP547" i="1"/>
  <c r="BO547" i="1"/>
  <c r="BN547" i="1"/>
  <c r="BM547" i="1"/>
  <c r="Z547" i="1"/>
  <c r="Z548" i="1" s="1"/>
  <c r="Y547" i="1"/>
  <c r="AB670" i="1" s="1"/>
  <c r="P547" i="1"/>
  <c r="X544" i="1"/>
  <c r="X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P541" i="1"/>
  <c r="BO540" i="1"/>
  <c r="BM540" i="1"/>
  <c r="Y540" i="1"/>
  <c r="P540" i="1"/>
  <c r="BP539" i="1"/>
  <c r="BO539" i="1"/>
  <c r="BN539" i="1"/>
  <c r="BM539" i="1"/>
  <c r="Z539" i="1"/>
  <c r="Y539" i="1"/>
  <c r="P539" i="1"/>
  <c r="X536" i="1"/>
  <c r="Y535" i="1"/>
  <c r="X535" i="1"/>
  <c r="BP534" i="1"/>
  <c r="BO534" i="1"/>
  <c r="BN534" i="1"/>
  <c r="BM534" i="1"/>
  <c r="Z534" i="1"/>
  <c r="Z535" i="1" s="1"/>
  <c r="Y534" i="1"/>
  <c r="Y536" i="1" s="1"/>
  <c r="P534" i="1"/>
  <c r="X532" i="1"/>
  <c r="Y531" i="1"/>
  <c r="X531" i="1"/>
  <c r="BP530" i="1"/>
  <c r="BO530" i="1"/>
  <c r="BN530" i="1"/>
  <c r="BM530" i="1"/>
  <c r="Z530" i="1"/>
  <c r="Z531" i="1" s="1"/>
  <c r="Y530" i="1"/>
  <c r="Y532" i="1" s="1"/>
  <c r="P530" i="1"/>
  <c r="X528" i="1"/>
  <c r="Y527" i="1"/>
  <c r="X527" i="1"/>
  <c r="BP526" i="1"/>
  <c r="BO526" i="1"/>
  <c r="BN526" i="1"/>
  <c r="BM526" i="1"/>
  <c r="Z526" i="1"/>
  <c r="Y526" i="1"/>
  <c r="P526" i="1"/>
  <c r="BO525" i="1"/>
  <c r="BM525" i="1"/>
  <c r="Y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P522" i="1"/>
  <c r="X520" i="1"/>
  <c r="Y519" i="1"/>
  <c r="X519" i="1"/>
  <c r="BP518" i="1"/>
  <c r="BO518" i="1"/>
  <c r="BN518" i="1"/>
  <c r="BM518" i="1"/>
  <c r="Z518" i="1"/>
  <c r="Z519" i="1" s="1"/>
  <c r="Y518" i="1"/>
  <c r="Y520" i="1" s="1"/>
  <c r="P518" i="1"/>
  <c r="X515" i="1"/>
  <c r="X514" i="1"/>
  <c r="BP513" i="1"/>
  <c r="BO513" i="1"/>
  <c r="BN513" i="1"/>
  <c r="BM513" i="1"/>
  <c r="Z513" i="1"/>
  <c r="Y513" i="1"/>
  <c r="P513" i="1"/>
  <c r="BO512" i="1"/>
  <c r="BM512" i="1"/>
  <c r="Y512" i="1"/>
  <c r="Y514" i="1" s="1"/>
  <c r="P512" i="1"/>
  <c r="X510" i="1"/>
  <c r="X509" i="1"/>
  <c r="BO508" i="1"/>
  <c r="BM508" i="1"/>
  <c r="Y508" i="1"/>
  <c r="P508" i="1"/>
  <c r="BP507" i="1"/>
  <c r="BO507" i="1"/>
  <c r="BN507" i="1"/>
  <c r="BM507" i="1"/>
  <c r="Z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Y505" i="1" s="1"/>
  <c r="P485" i="1"/>
  <c r="X483" i="1"/>
  <c r="Y482" i="1"/>
  <c r="X482" i="1"/>
  <c r="BP481" i="1"/>
  <c r="BO481" i="1"/>
  <c r="BN481" i="1"/>
  <c r="BM481" i="1"/>
  <c r="Z481" i="1"/>
  <c r="Z482" i="1" s="1"/>
  <c r="Y481" i="1"/>
  <c r="P481" i="1"/>
  <c r="X477" i="1"/>
  <c r="Y476" i="1"/>
  <c r="X476" i="1"/>
  <c r="BP475" i="1"/>
  <c r="BO475" i="1"/>
  <c r="BN475" i="1"/>
  <c r="BM475" i="1"/>
  <c r="Z475" i="1"/>
  <c r="Y475" i="1"/>
  <c r="BP474" i="1"/>
  <c r="BO474" i="1"/>
  <c r="BN474" i="1"/>
  <c r="BM474" i="1"/>
  <c r="Z474" i="1"/>
  <c r="Z476" i="1" s="1"/>
  <c r="Y474" i="1"/>
  <c r="Y477" i="1" s="1"/>
  <c r="P474" i="1"/>
  <c r="X472" i="1"/>
  <c r="X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Y472" i="1" s="1"/>
  <c r="P464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Y461" i="1" s="1"/>
  <c r="P459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BO448" i="1"/>
  <c r="BM448" i="1"/>
  <c r="Y448" i="1"/>
  <c r="P448" i="1"/>
  <c r="X445" i="1"/>
  <c r="X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X439" i="1"/>
  <c r="X438" i="1"/>
  <c r="BP437" i="1"/>
  <c r="BO437" i="1"/>
  <c r="BN437" i="1"/>
  <c r="BM437" i="1"/>
  <c r="Z437" i="1"/>
  <c r="Y437" i="1"/>
  <c r="BP436" i="1"/>
  <c r="BO436" i="1"/>
  <c r="BN436" i="1"/>
  <c r="BM436" i="1"/>
  <c r="Z436" i="1"/>
  <c r="Y436" i="1"/>
  <c r="P436" i="1"/>
  <c r="BO435" i="1"/>
  <c r="BM435" i="1"/>
  <c r="Y435" i="1"/>
  <c r="BO434" i="1"/>
  <c r="BM434" i="1"/>
  <c r="Y434" i="1"/>
  <c r="P434" i="1"/>
  <c r="BP433" i="1"/>
  <c r="BO433" i="1"/>
  <c r="BN433" i="1"/>
  <c r="BM433" i="1"/>
  <c r="Z433" i="1"/>
  <c r="Y433" i="1"/>
  <c r="Y439" i="1" s="1"/>
  <c r="P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Y430" i="1" s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Y410" i="1" s="1"/>
  <c r="P406" i="1"/>
  <c r="X404" i="1"/>
  <c r="X403" i="1"/>
  <c r="BO402" i="1"/>
  <c r="BM402" i="1"/>
  <c r="Y402" i="1"/>
  <c r="P402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BO388" i="1"/>
  <c r="BM388" i="1"/>
  <c r="Y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BO382" i="1"/>
  <c r="BN382" i="1"/>
  <c r="BM382" i="1"/>
  <c r="Z382" i="1"/>
  <c r="Y382" i="1"/>
  <c r="Y386" i="1" s="1"/>
  <c r="P382" i="1"/>
  <c r="X380" i="1"/>
  <c r="X379" i="1"/>
  <c r="BO378" i="1"/>
  <c r="BM378" i="1"/>
  <c r="Y378" i="1"/>
  <c r="BP378" i="1" s="1"/>
  <c r="P378" i="1"/>
  <c r="BO377" i="1"/>
  <c r="BM377" i="1"/>
  <c r="Y377" i="1"/>
  <c r="BP377" i="1" s="1"/>
  <c r="P377" i="1"/>
  <c r="BO376" i="1"/>
  <c r="BM376" i="1"/>
  <c r="Y376" i="1"/>
  <c r="BP376" i="1" s="1"/>
  <c r="P376" i="1"/>
  <c r="BO375" i="1"/>
  <c r="BM375" i="1"/>
  <c r="Y375" i="1"/>
  <c r="BP375" i="1" s="1"/>
  <c r="P375" i="1"/>
  <c r="BO374" i="1"/>
  <c r="BM374" i="1"/>
  <c r="Y374" i="1"/>
  <c r="BP374" i="1" s="1"/>
  <c r="P374" i="1"/>
  <c r="BO373" i="1"/>
  <c r="BM373" i="1"/>
  <c r="Y373" i="1"/>
  <c r="Y379" i="1" s="1"/>
  <c r="P373" i="1"/>
  <c r="X371" i="1"/>
  <c r="X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BP367" i="1" s="1"/>
  <c r="P367" i="1"/>
  <c r="BP366" i="1"/>
  <c r="BO366" i="1"/>
  <c r="BN366" i="1"/>
  <c r="BM366" i="1"/>
  <c r="Z366" i="1"/>
  <c r="Y366" i="1"/>
  <c r="Y371" i="1" s="1"/>
  <c r="P366" i="1"/>
  <c r="X364" i="1"/>
  <c r="X363" i="1"/>
  <c r="BO362" i="1"/>
  <c r="BN362" i="1"/>
  <c r="BM362" i="1"/>
  <c r="Z362" i="1"/>
  <c r="Y362" i="1"/>
  <c r="BP362" i="1" s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BO355" i="1"/>
  <c r="BM355" i="1"/>
  <c r="Y355" i="1"/>
  <c r="BP355" i="1" s="1"/>
  <c r="BO354" i="1"/>
  <c r="BM354" i="1"/>
  <c r="Y354" i="1"/>
  <c r="U670" i="1" s="1"/>
  <c r="P354" i="1"/>
  <c r="X351" i="1"/>
  <c r="X350" i="1"/>
  <c r="BO349" i="1"/>
  <c r="BM349" i="1"/>
  <c r="Y349" i="1"/>
  <c r="Y351" i="1" s="1"/>
  <c r="P349" i="1"/>
  <c r="BP348" i="1"/>
  <c r="BO348" i="1"/>
  <c r="BN348" i="1"/>
  <c r="BM348" i="1"/>
  <c r="Z348" i="1"/>
  <c r="Y348" i="1"/>
  <c r="Y350" i="1" s="1"/>
  <c r="P348" i="1"/>
  <c r="X346" i="1"/>
  <c r="Y345" i="1"/>
  <c r="X345" i="1"/>
  <c r="BP344" i="1"/>
  <c r="BO344" i="1"/>
  <c r="BN344" i="1"/>
  <c r="BM344" i="1"/>
  <c r="Z344" i="1"/>
  <c r="Z345" i="1" s="1"/>
  <c r="Y344" i="1"/>
  <c r="P344" i="1"/>
  <c r="X341" i="1"/>
  <c r="X340" i="1"/>
  <c r="BP339" i="1"/>
  <c r="BO339" i="1"/>
  <c r="BN339" i="1"/>
  <c r="BM339" i="1"/>
  <c r="Z339" i="1"/>
  <c r="Y339" i="1"/>
  <c r="P339" i="1"/>
  <c r="BO338" i="1"/>
  <c r="BM338" i="1"/>
  <c r="Y338" i="1"/>
  <c r="Y340" i="1" s="1"/>
  <c r="P338" i="1"/>
  <c r="X336" i="1"/>
  <c r="X335" i="1"/>
  <c r="BO334" i="1"/>
  <c r="BM334" i="1"/>
  <c r="Y334" i="1"/>
  <c r="Y336" i="1" s="1"/>
  <c r="P334" i="1"/>
  <c r="X332" i="1"/>
  <c r="X331" i="1"/>
  <c r="BO330" i="1"/>
  <c r="BM330" i="1"/>
  <c r="Y330" i="1"/>
  <c r="S670" i="1" s="1"/>
  <c r="P330" i="1"/>
  <c r="X327" i="1"/>
  <c r="X326" i="1"/>
  <c r="BO325" i="1"/>
  <c r="BM325" i="1"/>
  <c r="Y325" i="1"/>
  <c r="Y327" i="1" s="1"/>
  <c r="P325" i="1"/>
  <c r="X323" i="1"/>
  <c r="X322" i="1"/>
  <c r="BO321" i="1"/>
  <c r="BM321" i="1"/>
  <c r="Y321" i="1"/>
  <c r="Y323" i="1" s="1"/>
  <c r="P321" i="1"/>
  <c r="X319" i="1"/>
  <c r="X318" i="1"/>
  <c r="BO317" i="1"/>
  <c r="BM317" i="1"/>
  <c r="Y317" i="1"/>
  <c r="Y319" i="1" s="1"/>
  <c r="P317" i="1"/>
  <c r="X314" i="1"/>
  <c r="X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BO310" i="1"/>
  <c r="BM310" i="1"/>
  <c r="Y310" i="1"/>
  <c r="BP310" i="1" s="1"/>
  <c r="P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P308" i="1"/>
  <c r="BO307" i="1"/>
  <c r="BM307" i="1"/>
  <c r="Y307" i="1"/>
  <c r="Q670" i="1" s="1"/>
  <c r="P307" i="1"/>
  <c r="X304" i="1"/>
  <c r="X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P670" i="1" s="1"/>
  <c r="P300" i="1"/>
  <c r="X297" i="1"/>
  <c r="X296" i="1"/>
  <c r="BO295" i="1"/>
  <c r="BM295" i="1"/>
  <c r="Y295" i="1"/>
  <c r="O670" i="1" s="1"/>
  <c r="P295" i="1"/>
  <c r="X292" i="1"/>
  <c r="X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BO282" i="1"/>
  <c r="BM282" i="1"/>
  <c r="Y282" i="1"/>
  <c r="BP282" i="1" s="1"/>
  <c r="P282" i="1"/>
  <c r="BP281" i="1"/>
  <c r="BO281" i="1"/>
  <c r="BN281" i="1"/>
  <c r="BM281" i="1"/>
  <c r="Z281" i="1"/>
  <c r="Y281" i="1"/>
  <c r="Y291" i="1" s="1"/>
  <c r="P281" i="1"/>
  <c r="X278" i="1"/>
  <c r="Y277" i="1"/>
  <c r="X277" i="1"/>
  <c r="BP276" i="1"/>
  <c r="BO276" i="1"/>
  <c r="BN276" i="1"/>
  <c r="BM276" i="1"/>
  <c r="Z276" i="1"/>
  <c r="Z277" i="1" s="1"/>
  <c r="Y276" i="1"/>
  <c r="Y278" i="1" s="1"/>
  <c r="X274" i="1"/>
  <c r="X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X261" i="1"/>
  <c r="X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K670" i="1" s="1"/>
  <c r="P252" i="1"/>
  <c r="X249" i="1"/>
  <c r="X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Y248" i="1" s="1"/>
  <c r="P243" i="1"/>
  <c r="X241" i="1"/>
  <c r="X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Y240" i="1" s="1"/>
  <c r="P229" i="1"/>
  <c r="X227" i="1"/>
  <c r="X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Y226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Y216" i="1" s="1"/>
  <c r="P213" i="1"/>
  <c r="X211" i="1"/>
  <c r="X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Y205" i="1" s="1"/>
  <c r="P196" i="1"/>
  <c r="X194" i="1"/>
  <c r="X193" i="1"/>
  <c r="BO192" i="1"/>
  <c r="BM192" i="1"/>
  <c r="Y192" i="1"/>
  <c r="I670" i="1" s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BP185" i="1" s="1"/>
  <c r="P185" i="1"/>
  <c r="BP184" i="1"/>
  <c r="BO184" i="1"/>
  <c r="BN184" i="1"/>
  <c r="BM184" i="1"/>
  <c r="Z184" i="1"/>
  <c r="Y184" i="1"/>
  <c r="Y188" i="1" s="1"/>
  <c r="P184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Y182" i="1" s="1"/>
  <c r="P176" i="1"/>
  <c r="X174" i="1"/>
  <c r="Y173" i="1"/>
  <c r="X173" i="1"/>
  <c r="BP172" i="1"/>
  <c r="BO172" i="1"/>
  <c r="BN172" i="1"/>
  <c r="BM172" i="1"/>
  <c r="Z172" i="1"/>
  <c r="Z173" i="1" s="1"/>
  <c r="Y172" i="1"/>
  <c r="P172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Y169" i="1" s="1"/>
  <c r="P166" i="1"/>
  <c r="X164" i="1"/>
  <c r="X163" i="1"/>
  <c r="BO162" i="1"/>
  <c r="BM162" i="1"/>
  <c r="Y162" i="1"/>
  <c r="BP162" i="1" s="1"/>
  <c r="P162" i="1"/>
  <c r="BP161" i="1"/>
  <c r="BO161" i="1"/>
  <c r="BN161" i="1"/>
  <c r="BM161" i="1"/>
  <c r="Z161" i="1"/>
  <c r="Y161" i="1"/>
  <c r="Y163" i="1" s="1"/>
  <c r="P161" i="1"/>
  <c r="X159" i="1"/>
  <c r="X158" i="1"/>
  <c r="BP157" i="1"/>
  <c r="BO157" i="1"/>
  <c r="BN157" i="1"/>
  <c r="BM157" i="1"/>
  <c r="Z157" i="1"/>
  <c r="Y157" i="1"/>
  <c r="P157" i="1"/>
  <c r="BO156" i="1"/>
  <c r="BM156" i="1"/>
  <c r="Y156" i="1"/>
  <c r="G670" i="1" s="1"/>
  <c r="P156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Y152" i="1" s="1"/>
  <c r="P150" i="1"/>
  <c r="X148" i="1"/>
  <c r="X147" i="1"/>
  <c r="BP146" i="1"/>
  <c r="BO146" i="1"/>
  <c r="BN146" i="1"/>
  <c r="BM146" i="1"/>
  <c r="Z146" i="1"/>
  <c r="Y146" i="1"/>
  <c r="P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BP141" i="1"/>
  <c r="BO141" i="1"/>
  <c r="BN141" i="1"/>
  <c r="BM141" i="1"/>
  <c r="Z141" i="1"/>
  <c r="Y141" i="1"/>
  <c r="P141" i="1"/>
  <c r="BO140" i="1"/>
  <c r="BM140" i="1"/>
  <c r="Y140" i="1"/>
  <c r="Y148" i="1" s="1"/>
  <c r="P140" i="1"/>
  <c r="X138" i="1"/>
  <c r="X137" i="1"/>
  <c r="BO136" i="1"/>
  <c r="BM136" i="1"/>
  <c r="Y136" i="1"/>
  <c r="BP136" i="1" s="1"/>
  <c r="BO135" i="1"/>
  <c r="BM135" i="1"/>
  <c r="Y135" i="1"/>
  <c r="BP135" i="1" s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Y137" i="1" s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Y121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E670" i="1" s="1"/>
  <c r="P107" i="1"/>
  <c r="X104" i="1"/>
  <c r="X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Y103" i="1" s="1"/>
  <c r="P100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Y97" i="1" s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P84" i="1"/>
  <c r="BP83" i="1"/>
  <c r="BO83" i="1"/>
  <c r="BN83" i="1"/>
  <c r="BM83" i="1"/>
  <c r="Z83" i="1"/>
  <c r="Y83" i="1"/>
  <c r="P83" i="1"/>
  <c r="BO82" i="1"/>
  <c r="BM82" i="1"/>
  <c r="Y82" i="1"/>
  <c r="P82" i="1"/>
  <c r="X80" i="1"/>
  <c r="X79" i="1"/>
  <c r="BO78" i="1"/>
  <c r="BM78" i="1"/>
  <c r="Y78" i="1"/>
  <c r="P78" i="1"/>
  <c r="BP77" i="1"/>
  <c r="BO77" i="1"/>
  <c r="BN77" i="1"/>
  <c r="BM77" i="1"/>
  <c r="Z77" i="1"/>
  <c r="Y77" i="1"/>
  <c r="BP76" i="1"/>
  <c r="BO76" i="1"/>
  <c r="BN76" i="1"/>
  <c r="BM76" i="1"/>
  <c r="Z76" i="1"/>
  <c r="Y76" i="1"/>
  <c r="P76" i="1"/>
  <c r="BO75" i="1"/>
  <c r="BM75" i="1"/>
  <c r="Y75" i="1"/>
  <c r="Y80" i="1" s="1"/>
  <c r="P75" i="1"/>
  <c r="X73" i="1"/>
  <c r="X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BP66" i="1"/>
  <c r="BO66" i="1"/>
  <c r="BN66" i="1"/>
  <c r="BM66" i="1"/>
  <c r="Z66" i="1"/>
  <c r="Y66" i="1"/>
  <c r="BP65" i="1"/>
  <c r="BO65" i="1"/>
  <c r="BN65" i="1"/>
  <c r="BM65" i="1"/>
  <c r="Z65" i="1"/>
  <c r="Y65" i="1"/>
  <c r="P65" i="1"/>
  <c r="BO64" i="1"/>
  <c r="BM64" i="1"/>
  <c r="Y64" i="1"/>
  <c r="P64" i="1"/>
  <c r="BP63" i="1"/>
  <c r="BO63" i="1"/>
  <c r="BN63" i="1"/>
  <c r="BM63" i="1"/>
  <c r="Z63" i="1"/>
  <c r="Y63" i="1"/>
  <c r="X60" i="1"/>
  <c r="X59" i="1"/>
  <c r="BO58" i="1"/>
  <c r="BM58" i="1"/>
  <c r="Y58" i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P52" i="1"/>
  <c r="BP51" i="1"/>
  <c r="BO51" i="1"/>
  <c r="BN51" i="1"/>
  <c r="BM51" i="1"/>
  <c r="Z51" i="1"/>
  <c r="Y51" i="1"/>
  <c r="P51" i="1"/>
  <c r="BO50" i="1"/>
  <c r="BM50" i="1"/>
  <c r="Y50" i="1"/>
  <c r="P50" i="1"/>
  <c r="BP49" i="1"/>
  <c r="BO49" i="1"/>
  <c r="BN49" i="1"/>
  <c r="BM49" i="1"/>
  <c r="Z49" i="1"/>
  <c r="Y49" i="1"/>
  <c r="P49" i="1"/>
  <c r="BO48" i="1"/>
  <c r="BM48" i="1"/>
  <c r="Y48" i="1"/>
  <c r="Y54" i="1" s="1"/>
  <c r="P48" i="1"/>
  <c r="X44" i="1"/>
  <c r="X43" i="1"/>
  <c r="BO42" i="1"/>
  <c r="BM42" i="1"/>
  <c r="Y42" i="1"/>
  <c r="P42" i="1"/>
  <c r="Y40" i="1"/>
  <c r="X40" i="1"/>
  <c r="X39" i="1"/>
  <c r="BO38" i="1"/>
  <c r="BM38" i="1"/>
  <c r="Z38" i="1"/>
  <c r="Z39" i="1" s="1"/>
  <c r="Y38" i="1"/>
  <c r="P38" i="1"/>
  <c r="X36" i="1"/>
  <c r="X35" i="1"/>
  <c r="BO34" i="1"/>
  <c r="BN34" i="1"/>
  <c r="BM34" i="1"/>
  <c r="Z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BO26" i="1"/>
  <c r="BM26" i="1"/>
  <c r="Y26" i="1"/>
  <c r="Y35" i="1" s="1"/>
  <c r="P26" i="1"/>
  <c r="X24" i="1"/>
  <c r="X660" i="1" s="1"/>
  <c r="X23" i="1"/>
  <c r="X664" i="1" s="1"/>
  <c r="BO22" i="1"/>
  <c r="X662" i="1" s="1"/>
  <c r="BM22" i="1"/>
  <c r="X661" i="1" s="1"/>
  <c r="X663" i="1" s="1"/>
  <c r="Y22" i="1"/>
  <c r="B670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6" i="1"/>
  <c r="BN26" i="1"/>
  <c r="BP26" i="1"/>
  <c r="Z27" i="1"/>
  <c r="BN27" i="1"/>
  <c r="Z29" i="1"/>
  <c r="BN29" i="1"/>
  <c r="Z32" i="1"/>
  <c r="BN32" i="1"/>
  <c r="Z33" i="1"/>
  <c r="BN33" i="1"/>
  <c r="Y36" i="1"/>
  <c r="Y39" i="1"/>
  <c r="BP38" i="1"/>
  <c r="BN38" i="1"/>
  <c r="BP50" i="1"/>
  <c r="BN50" i="1"/>
  <c r="Z50" i="1"/>
  <c r="BP58" i="1"/>
  <c r="BN58" i="1"/>
  <c r="Z58" i="1"/>
  <c r="Z59" i="1" s="1"/>
  <c r="Y60" i="1"/>
  <c r="BP64" i="1"/>
  <c r="BN64" i="1"/>
  <c r="Z64" i="1"/>
  <c r="Z72" i="1" s="1"/>
  <c r="BP69" i="1"/>
  <c r="BN69" i="1"/>
  <c r="Z69" i="1"/>
  <c r="BP78" i="1"/>
  <c r="BN78" i="1"/>
  <c r="Z78" i="1"/>
  <c r="Y89" i="1"/>
  <c r="BP82" i="1"/>
  <c r="BN82" i="1"/>
  <c r="Z82" i="1"/>
  <c r="Y88" i="1"/>
  <c r="H9" i="1"/>
  <c r="Y24" i="1"/>
  <c r="Y43" i="1"/>
  <c r="BP42" i="1"/>
  <c r="BN42" i="1"/>
  <c r="Z42" i="1"/>
  <c r="Z43" i="1" s="1"/>
  <c r="Y44" i="1"/>
  <c r="C670" i="1"/>
  <c r="Y55" i="1"/>
  <c r="BP48" i="1"/>
  <c r="BN48" i="1"/>
  <c r="Z48" i="1"/>
  <c r="Z54" i="1" s="1"/>
  <c r="BP52" i="1"/>
  <c r="BN52" i="1"/>
  <c r="Z52" i="1"/>
  <c r="BP67" i="1"/>
  <c r="BN67" i="1"/>
  <c r="Z67" i="1"/>
  <c r="BP71" i="1"/>
  <c r="BN71" i="1"/>
  <c r="Z71" i="1"/>
  <c r="Y73" i="1"/>
  <c r="Y79" i="1"/>
  <c r="BP75" i="1"/>
  <c r="BN75" i="1"/>
  <c r="Z75" i="1"/>
  <c r="Z79" i="1" s="1"/>
  <c r="BP84" i="1"/>
  <c r="BN84" i="1"/>
  <c r="Z84" i="1"/>
  <c r="Y98" i="1"/>
  <c r="Y104" i="1"/>
  <c r="Y111" i="1"/>
  <c r="Y120" i="1"/>
  <c r="Y129" i="1"/>
  <c r="Y138" i="1"/>
  <c r="Y147" i="1"/>
  <c r="Y153" i="1"/>
  <c r="Y158" i="1"/>
  <c r="Y164" i="1"/>
  <c r="Y168" i="1"/>
  <c r="Y181" i="1"/>
  <c r="Y187" i="1"/>
  <c r="Y194" i="1"/>
  <c r="Y204" i="1"/>
  <c r="Y211" i="1"/>
  <c r="Y215" i="1"/>
  <c r="Y227" i="1"/>
  <c r="Y241" i="1"/>
  <c r="Y249" i="1"/>
  <c r="Y260" i="1"/>
  <c r="Y274" i="1"/>
  <c r="Z286" i="1"/>
  <c r="BN286" i="1"/>
  <c r="Z288" i="1"/>
  <c r="BN288" i="1"/>
  <c r="Z290" i="1"/>
  <c r="BN290" i="1"/>
  <c r="Z295" i="1"/>
  <c r="Z296" i="1" s="1"/>
  <c r="BN295" i="1"/>
  <c r="BP295" i="1"/>
  <c r="Y296" i="1"/>
  <c r="Z300" i="1"/>
  <c r="Z303" i="1" s="1"/>
  <c r="BN300" i="1"/>
  <c r="BP300" i="1"/>
  <c r="Z302" i="1"/>
  <c r="BN302" i="1"/>
  <c r="Y303" i="1"/>
  <c r="Z307" i="1"/>
  <c r="Z313" i="1" s="1"/>
  <c r="BN307" i="1"/>
  <c r="BP307" i="1"/>
  <c r="Z310" i="1"/>
  <c r="BN310" i="1"/>
  <c r="Z312" i="1"/>
  <c r="BN312" i="1"/>
  <c r="Y313" i="1"/>
  <c r="Z317" i="1"/>
  <c r="Z318" i="1" s="1"/>
  <c r="BN317" i="1"/>
  <c r="BP317" i="1"/>
  <c r="Y318" i="1"/>
  <c r="Z321" i="1"/>
  <c r="Z322" i="1" s="1"/>
  <c r="BN321" i="1"/>
  <c r="BP321" i="1"/>
  <c r="Y322" i="1"/>
  <c r="Z325" i="1"/>
  <c r="Z326" i="1" s="1"/>
  <c r="BN325" i="1"/>
  <c r="BP325" i="1"/>
  <c r="Y326" i="1"/>
  <c r="Z330" i="1"/>
  <c r="Z331" i="1" s="1"/>
  <c r="BN330" i="1"/>
  <c r="BP330" i="1"/>
  <c r="Y331" i="1"/>
  <c r="Z334" i="1"/>
  <c r="Z335" i="1" s="1"/>
  <c r="BN334" i="1"/>
  <c r="BP334" i="1"/>
  <c r="Y335" i="1"/>
  <c r="Z338" i="1"/>
  <c r="Z340" i="1" s="1"/>
  <c r="BN338" i="1"/>
  <c r="BP338" i="1"/>
  <c r="Y341" i="1"/>
  <c r="T670" i="1"/>
  <c r="Y346" i="1"/>
  <c r="Z349" i="1"/>
  <c r="Z350" i="1" s="1"/>
  <c r="BN349" i="1"/>
  <c r="BP349" i="1"/>
  <c r="Z354" i="1"/>
  <c r="BN354" i="1"/>
  <c r="BP354" i="1"/>
  <c r="Z355" i="1"/>
  <c r="BN355" i="1"/>
  <c r="Z357" i="1"/>
  <c r="BN357" i="1"/>
  <c r="Z359" i="1"/>
  <c r="BN359" i="1"/>
  <c r="Z361" i="1"/>
  <c r="BN361" i="1"/>
  <c r="Y364" i="1"/>
  <c r="Z367" i="1"/>
  <c r="Z370" i="1" s="1"/>
  <c r="BN367" i="1"/>
  <c r="Z369" i="1"/>
  <c r="BN369" i="1"/>
  <c r="Y370" i="1"/>
  <c r="Z373" i="1"/>
  <c r="BN373" i="1"/>
  <c r="BP373" i="1"/>
  <c r="Z375" i="1"/>
  <c r="BN375" i="1"/>
  <c r="Z377" i="1"/>
  <c r="BN377" i="1"/>
  <c r="Y380" i="1"/>
  <c r="Y385" i="1"/>
  <c r="Y392" i="1"/>
  <c r="BP388" i="1"/>
  <c r="BN388" i="1"/>
  <c r="Z388" i="1"/>
  <c r="BP391" i="1"/>
  <c r="BN391" i="1"/>
  <c r="Z391" i="1"/>
  <c r="Y393" i="1"/>
  <c r="Y398" i="1"/>
  <c r="BP395" i="1"/>
  <c r="BN395" i="1"/>
  <c r="Z395" i="1"/>
  <c r="BP408" i="1"/>
  <c r="BN408" i="1"/>
  <c r="Z408" i="1"/>
  <c r="W670" i="1"/>
  <c r="Y425" i="1"/>
  <c r="BP414" i="1"/>
  <c r="BN414" i="1"/>
  <c r="Z414" i="1"/>
  <c r="BP418" i="1"/>
  <c r="BN418" i="1"/>
  <c r="Z418" i="1"/>
  <c r="BP422" i="1"/>
  <c r="BN422" i="1"/>
  <c r="Z422" i="1"/>
  <c r="BP434" i="1"/>
  <c r="BN434" i="1"/>
  <c r="Z434" i="1"/>
  <c r="Z438" i="1" s="1"/>
  <c r="Y438" i="1"/>
  <c r="Y444" i="1"/>
  <c r="BP441" i="1"/>
  <c r="BN441" i="1"/>
  <c r="Z441" i="1"/>
  <c r="BP449" i="1"/>
  <c r="BN449" i="1"/>
  <c r="Z449" i="1"/>
  <c r="BP453" i="1"/>
  <c r="BN453" i="1"/>
  <c r="Z453" i="1"/>
  <c r="BP467" i="1"/>
  <c r="BN467" i="1"/>
  <c r="Z467" i="1"/>
  <c r="Y471" i="1"/>
  <c r="BP486" i="1"/>
  <c r="BN486" i="1"/>
  <c r="Z486" i="1"/>
  <c r="Z504" i="1" s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Y509" i="1"/>
  <c r="BP523" i="1"/>
  <c r="BN523" i="1"/>
  <c r="Z523" i="1"/>
  <c r="BP556" i="1"/>
  <c r="BN556" i="1"/>
  <c r="Z556" i="1"/>
  <c r="BP562" i="1"/>
  <c r="BN562" i="1"/>
  <c r="Z562" i="1"/>
  <c r="BP568" i="1"/>
  <c r="BN568" i="1"/>
  <c r="Z568" i="1"/>
  <c r="R670" i="1"/>
  <c r="D670" i="1"/>
  <c r="Y72" i="1"/>
  <c r="Z86" i="1"/>
  <c r="BN86" i="1"/>
  <c r="Z91" i="1"/>
  <c r="BN91" i="1"/>
  <c r="BP91" i="1"/>
  <c r="Z92" i="1"/>
  <c r="BN92" i="1"/>
  <c r="Z93" i="1"/>
  <c r="BN93" i="1"/>
  <c r="Z94" i="1"/>
  <c r="BN94" i="1"/>
  <c r="Z96" i="1"/>
  <c r="BN96" i="1"/>
  <c r="Z100" i="1"/>
  <c r="Z103" i="1" s="1"/>
  <c r="BN100" i="1"/>
  <c r="BP100" i="1"/>
  <c r="Z102" i="1"/>
  <c r="BN102" i="1"/>
  <c r="Z107" i="1"/>
  <c r="BN107" i="1"/>
  <c r="BP107" i="1"/>
  <c r="Z109" i="1"/>
  <c r="BN109" i="1"/>
  <c r="Y112" i="1"/>
  <c r="Z115" i="1"/>
  <c r="Z120" i="1" s="1"/>
  <c r="BN115" i="1"/>
  <c r="Z117" i="1"/>
  <c r="BN117" i="1"/>
  <c r="Z118" i="1"/>
  <c r="BN118" i="1"/>
  <c r="F670" i="1"/>
  <c r="Z125" i="1"/>
  <c r="Z129" i="1" s="1"/>
  <c r="BN125" i="1"/>
  <c r="Z127" i="1"/>
  <c r="BN127" i="1"/>
  <c r="Y130" i="1"/>
  <c r="Z132" i="1"/>
  <c r="BN132" i="1"/>
  <c r="BP132" i="1"/>
  <c r="Z134" i="1"/>
  <c r="BN134" i="1"/>
  <c r="Z135" i="1"/>
  <c r="BN135" i="1"/>
  <c r="Z136" i="1"/>
  <c r="BN136" i="1"/>
  <c r="Z140" i="1"/>
  <c r="Z147" i="1" s="1"/>
  <c r="BN140" i="1"/>
  <c r="BP140" i="1"/>
  <c r="Z143" i="1"/>
  <c r="BN143" i="1"/>
  <c r="Z145" i="1"/>
  <c r="BN145" i="1"/>
  <c r="Z151" i="1"/>
  <c r="Z152" i="1" s="1"/>
  <c r="BN151" i="1"/>
  <c r="Z156" i="1"/>
  <c r="Z158" i="1" s="1"/>
  <c r="BN156" i="1"/>
  <c r="BP156" i="1"/>
  <c r="Y159" i="1"/>
  <c r="Z162" i="1"/>
  <c r="Z163" i="1" s="1"/>
  <c r="BN162" i="1"/>
  <c r="Z166" i="1"/>
  <c r="Z168" i="1" s="1"/>
  <c r="BN166" i="1"/>
  <c r="BP166" i="1"/>
  <c r="H670" i="1"/>
  <c r="Y174" i="1"/>
  <c r="Z177" i="1"/>
  <c r="Z181" i="1" s="1"/>
  <c r="BN177" i="1"/>
  <c r="Z179" i="1"/>
  <c r="BN179" i="1"/>
  <c r="Z185" i="1"/>
  <c r="Z187" i="1" s="1"/>
  <c r="BN185" i="1"/>
  <c r="Z192" i="1"/>
  <c r="Z193" i="1" s="1"/>
  <c r="BN192" i="1"/>
  <c r="BP192" i="1"/>
  <c r="Y193" i="1"/>
  <c r="Z196" i="1"/>
  <c r="Z204" i="1" s="1"/>
  <c r="BN196" i="1"/>
  <c r="BP196" i="1"/>
  <c r="Z198" i="1"/>
  <c r="BN198" i="1"/>
  <c r="Z200" i="1"/>
  <c r="BN200" i="1"/>
  <c r="Z202" i="1"/>
  <c r="BN202" i="1"/>
  <c r="J670" i="1"/>
  <c r="Z209" i="1"/>
  <c r="Z210" i="1" s="1"/>
  <c r="BN209" i="1"/>
  <c r="Y210" i="1"/>
  <c r="Z213" i="1"/>
  <c r="Z215" i="1" s="1"/>
  <c r="BN213" i="1"/>
  <c r="BP213" i="1"/>
  <c r="Z219" i="1"/>
  <c r="Z226" i="1" s="1"/>
  <c r="BN219" i="1"/>
  <c r="Z221" i="1"/>
  <c r="BN221" i="1"/>
  <c r="Z223" i="1"/>
  <c r="BN223" i="1"/>
  <c r="Z225" i="1"/>
  <c r="BN225" i="1"/>
  <c r="Z229" i="1"/>
  <c r="Z240" i="1" s="1"/>
  <c r="BN229" i="1"/>
  <c r="BP229" i="1"/>
  <c r="Z231" i="1"/>
  <c r="BN231" i="1"/>
  <c r="Z233" i="1"/>
  <c r="BN233" i="1"/>
  <c r="Z235" i="1"/>
  <c r="BN235" i="1"/>
  <c r="Z237" i="1"/>
  <c r="BN237" i="1"/>
  <c r="Z239" i="1"/>
  <c r="BN239" i="1"/>
  <c r="Z243" i="1"/>
  <c r="BN243" i="1"/>
  <c r="BP243" i="1"/>
  <c r="Z245" i="1"/>
  <c r="BN245" i="1"/>
  <c r="Z247" i="1"/>
  <c r="BN247" i="1"/>
  <c r="Z252" i="1"/>
  <c r="Z260" i="1" s="1"/>
  <c r="BN252" i="1"/>
  <c r="BP252" i="1"/>
  <c r="Z254" i="1"/>
  <c r="BN254" i="1"/>
  <c r="Z256" i="1"/>
  <c r="BN256" i="1"/>
  <c r="Z258" i="1"/>
  <c r="BN258" i="1"/>
  <c r="Y261" i="1"/>
  <c r="L670" i="1"/>
  <c r="Z265" i="1"/>
  <c r="Z273" i="1" s="1"/>
  <c r="BN265" i="1"/>
  <c r="Z267" i="1"/>
  <c r="BN267" i="1"/>
  <c r="Z268" i="1"/>
  <c r="BN268" i="1"/>
  <c r="Z270" i="1"/>
  <c r="BN270" i="1"/>
  <c r="Z272" i="1"/>
  <c r="BN272" i="1"/>
  <c r="Y273" i="1"/>
  <c r="M670" i="1"/>
  <c r="Z282" i="1"/>
  <c r="Z291" i="1" s="1"/>
  <c r="BN282" i="1"/>
  <c r="Z283" i="1"/>
  <c r="BN283" i="1"/>
  <c r="Z285" i="1"/>
  <c r="BN285" i="1"/>
  <c r="Y292" i="1"/>
  <c r="Y297" i="1"/>
  <c r="Y304" i="1"/>
  <c r="Y314" i="1"/>
  <c r="Y332" i="1"/>
  <c r="Y363" i="1"/>
  <c r="Z374" i="1"/>
  <c r="BN374" i="1"/>
  <c r="Z376" i="1"/>
  <c r="BN376" i="1"/>
  <c r="Z378" i="1"/>
  <c r="BN378" i="1"/>
  <c r="BP382" i="1"/>
  <c r="BP383" i="1"/>
  <c r="BN383" i="1"/>
  <c r="Z383" i="1"/>
  <c r="Z385" i="1" s="1"/>
  <c r="BP389" i="1"/>
  <c r="BN389" i="1"/>
  <c r="Z389" i="1"/>
  <c r="BP397" i="1"/>
  <c r="BN397" i="1"/>
  <c r="Z397" i="1"/>
  <c r="Y399" i="1"/>
  <c r="V670" i="1"/>
  <c r="Y403" i="1"/>
  <c r="BP402" i="1"/>
  <c r="BN402" i="1"/>
  <c r="Z402" i="1"/>
  <c r="Z403" i="1" s="1"/>
  <c r="Y404" i="1"/>
  <c r="Y409" i="1"/>
  <c r="BP406" i="1"/>
  <c r="BN406" i="1"/>
  <c r="Z406" i="1"/>
  <c r="Z409" i="1" s="1"/>
  <c r="BP416" i="1"/>
  <c r="BN416" i="1"/>
  <c r="Z416" i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BP435" i="1"/>
  <c r="BN435" i="1"/>
  <c r="Z435" i="1"/>
  <c r="BP443" i="1"/>
  <c r="BN443" i="1"/>
  <c r="Z443" i="1"/>
  <c r="Y445" i="1"/>
  <c r="X670" i="1"/>
  <c r="Y456" i="1"/>
  <c r="BP448" i="1"/>
  <c r="BN448" i="1"/>
  <c r="Z448" i="1"/>
  <c r="BP451" i="1"/>
  <c r="BN451" i="1"/>
  <c r="Z451" i="1"/>
  <c r="BP455" i="1"/>
  <c r="BN455" i="1"/>
  <c r="Z455" i="1"/>
  <c r="Y457" i="1"/>
  <c r="Y462" i="1"/>
  <c r="BP459" i="1"/>
  <c r="BN459" i="1"/>
  <c r="Z459" i="1"/>
  <c r="Z461" i="1" s="1"/>
  <c r="BP469" i="1"/>
  <c r="BN469" i="1"/>
  <c r="Z469" i="1"/>
  <c r="Z471" i="1" s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Y504" i="1"/>
  <c r="BP508" i="1"/>
  <c r="BN508" i="1"/>
  <c r="Z508" i="1"/>
  <c r="Z509" i="1" s="1"/>
  <c r="Y510" i="1"/>
  <c r="Y515" i="1"/>
  <c r="BP512" i="1"/>
  <c r="BN512" i="1"/>
  <c r="Z512" i="1"/>
  <c r="Z514" i="1" s="1"/>
  <c r="Z543" i="1"/>
  <c r="BP540" i="1"/>
  <c r="BN540" i="1"/>
  <c r="Z540" i="1"/>
  <c r="Y543" i="1"/>
  <c r="BP576" i="1"/>
  <c r="BN576" i="1"/>
  <c r="Z576" i="1"/>
  <c r="BP580" i="1"/>
  <c r="BN580" i="1"/>
  <c r="Z580" i="1"/>
  <c r="BP587" i="1"/>
  <c r="BN587" i="1"/>
  <c r="Z587" i="1"/>
  <c r="Y589" i="1"/>
  <c r="Y593" i="1"/>
  <c r="BP591" i="1"/>
  <c r="BN591" i="1"/>
  <c r="Z591" i="1"/>
  <c r="Y594" i="1"/>
  <c r="Y670" i="1"/>
  <c r="Y483" i="1"/>
  <c r="Y528" i="1"/>
  <c r="BP525" i="1"/>
  <c r="BN525" i="1"/>
  <c r="Z525" i="1"/>
  <c r="Z527" i="1" s="1"/>
  <c r="BP554" i="1"/>
  <c r="BN554" i="1"/>
  <c r="Z554" i="1"/>
  <c r="Z564" i="1" s="1"/>
  <c r="BP558" i="1"/>
  <c r="BN558" i="1"/>
  <c r="Z558" i="1"/>
  <c r="BP563" i="1"/>
  <c r="BN563" i="1"/>
  <c r="Z563" i="1"/>
  <c r="Y565" i="1"/>
  <c r="Y571" i="1"/>
  <c r="BP567" i="1"/>
  <c r="BN567" i="1"/>
  <c r="Z567" i="1"/>
  <c r="Z570" i="1" s="1"/>
  <c r="Y570" i="1"/>
  <c r="BP574" i="1"/>
  <c r="BN574" i="1"/>
  <c r="Z574" i="1"/>
  <c r="Z582" i="1" s="1"/>
  <c r="BP577" i="1"/>
  <c r="BN577" i="1"/>
  <c r="Z577" i="1"/>
  <c r="BP581" i="1"/>
  <c r="BN581" i="1"/>
  <c r="Z581" i="1"/>
  <c r="Y583" i="1"/>
  <c r="Y588" i="1"/>
  <c r="BP585" i="1"/>
  <c r="BN585" i="1"/>
  <c r="Z585" i="1"/>
  <c r="BP592" i="1"/>
  <c r="BN592" i="1"/>
  <c r="Z592" i="1"/>
  <c r="Y612" i="1"/>
  <c r="BP608" i="1"/>
  <c r="BN608" i="1"/>
  <c r="Z608" i="1"/>
  <c r="Y613" i="1"/>
  <c r="BP610" i="1"/>
  <c r="BN610" i="1"/>
  <c r="Z610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634" i="1"/>
  <c r="AE670" i="1"/>
  <c r="Y646" i="1"/>
  <c r="BP644" i="1"/>
  <c r="BN644" i="1"/>
  <c r="Z644" i="1"/>
  <c r="Z646" i="1" s="1"/>
  <c r="Y647" i="1"/>
  <c r="AD670" i="1"/>
  <c r="AA670" i="1"/>
  <c r="Y544" i="1"/>
  <c r="Y549" i="1"/>
  <c r="AC670" i="1"/>
  <c r="Y564" i="1"/>
  <c r="BP609" i="1"/>
  <c r="BN609" i="1"/>
  <c r="Z609" i="1"/>
  <c r="BP611" i="1"/>
  <c r="BN611" i="1"/>
  <c r="Z611" i="1"/>
  <c r="Y633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BP645" i="1"/>
  <c r="BN645" i="1"/>
  <c r="Z645" i="1"/>
  <c r="Y654" i="1"/>
  <c r="BP653" i="1"/>
  <c r="BN653" i="1"/>
  <c r="Z653" i="1"/>
  <c r="Z654" i="1" s="1"/>
  <c r="Y655" i="1"/>
  <c r="Z612" i="1" l="1"/>
  <c r="Z456" i="1"/>
  <c r="Z425" i="1"/>
  <c r="Z398" i="1"/>
  <c r="Z392" i="1"/>
  <c r="Z379" i="1"/>
  <c r="Y660" i="1"/>
  <c r="Z88" i="1"/>
  <c r="Z35" i="1"/>
  <c r="Y662" i="1"/>
  <c r="Z633" i="1"/>
  <c r="Z588" i="1"/>
  <c r="Z593" i="1"/>
  <c r="Z248" i="1"/>
  <c r="Z137" i="1"/>
  <c r="Z111" i="1"/>
  <c r="Z97" i="1"/>
  <c r="Z665" i="1" s="1"/>
  <c r="Z444" i="1"/>
  <c r="Z363" i="1"/>
  <c r="Y664" i="1"/>
  <c r="Y661" i="1"/>
  <c r="Y663" i="1" s="1"/>
</calcChain>
</file>

<file path=xl/sharedStrings.xml><?xml version="1.0" encoding="utf-8"?>
<sst xmlns="http://schemas.openxmlformats.org/spreadsheetml/2006/main" count="3150" uniqueCount="1103">
  <si>
    <t xml:space="preserve">  БЛАНК ЗАКАЗА </t>
  </si>
  <si>
    <t>КИ</t>
  </si>
  <si>
    <t>на отгрузку продукции с ООО Трейд-Сервис с</t>
  </si>
  <si>
    <t>18.11.2024</t>
  </si>
  <si>
    <t>бланк создан</t>
  </si>
  <si>
    <t>14.11.2024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</si>
  <si>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</si>
  <si>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</si>
  <si>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</si>
  <si>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</si>
  <si>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</si>
  <si>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</si>
  <si>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</si>
  <si>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</si>
  <si>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</si>
  <si>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</si>
  <si>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</si>
  <si>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</si>
  <si>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</si>
  <si>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</si>
  <si>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</si>
  <si>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</si>
  <si>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</si>
  <si>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</si>
  <si>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</si>
  <si>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</si>
  <si>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</si>
  <si>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</si>
  <si>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</si>
  <si>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</si>
  <si>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</si>
  <si>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</si>
  <si>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</si>
  <si>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</si>
  <si>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</si>
  <si>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</si>
  <si>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</si>
  <si>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</si>
  <si>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</si>
  <si>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</si>
  <si>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</si>
  <si>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</si>
  <si>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</si>
  <si>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</si>
  <si>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</si>
  <si>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</si>
  <si>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</si>
  <si>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</si>
  <si>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</si>
  <si>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</si>
  <si>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</si>
  <si>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</si>
  <si>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</si>
  <si>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</si>
  <si>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</si>
  <si>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</si>
  <si>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</si>
  <si>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</si>
  <si>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</si>
  <si>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</si>
  <si>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</si>
  <si>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</si>
  <si>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</si>
  <si>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</si>
  <si>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</si>
  <si>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</si>
  <si>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</si>
  <si>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</si>
  <si>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</si>
  <si>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</si>
  <si>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</si>
  <si>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</si>
  <si>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</si>
  <si>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</si>
  <si>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</si>
  <si>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</si>
  <si>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</si>
  <si>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</si>
  <si>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</si>
  <si>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</si>
  <si>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</si>
  <si>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</si>
  <si>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</si>
  <si>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</si>
  <si>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</si>
  <si>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</si>
  <si>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</si>
  <si>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</si>
  <si>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</si>
  <si>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</si>
  <si>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</si>
  <si>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</si>
  <si>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</si>
  <si>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</si>
  <si>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</si>
  <si>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</si>
  <si>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</si>
  <si>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</si>
  <si>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</si>
  <si>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</si>
  <si>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</si>
  <si>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</si>
  <si>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</si>
  <si>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</si>
  <si>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</si>
  <si>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</si>
  <si>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</si>
  <si>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</si>
  <si>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</si>
  <si>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</si>
  <si>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</si>
  <si>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</si>
  <si>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</si>
  <si>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</si>
  <si>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</si>
  <si>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</si>
  <si>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</si>
  <si>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</si>
  <si>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</si>
  <si>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</si>
  <si>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</si>
  <si>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</si>
  <si>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</si>
  <si>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</si>
  <si>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</si>
  <si>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</si>
  <si>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</si>
  <si>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</si>
  <si>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</si>
  <si>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</si>
  <si>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</si>
  <si>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</si>
  <si>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</si>
  <si>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</si>
  <si>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</si>
  <si>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</si>
  <si>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</si>
  <si>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</si>
  <si>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</si>
  <si>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</si>
  <si>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</si>
  <si>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</si>
  <si>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</si>
  <si>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</si>
  <si>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</si>
  <si>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</si>
  <si>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</si>
  <si>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</si>
  <si>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</si>
  <si>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</si>
  <si>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</si>
  <si>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</si>
  <si>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</si>
  <si>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</si>
  <si>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</si>
  <si>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</si>
  <si>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</si>
  <si>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</si>
  <si>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</si>
  <si>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</si>
  <si>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</si>
  <si>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</si>
  <si>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</si>
  <si>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</si>
  <si>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</si>
  <si>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</si>
  <si>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</si>
  <si>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</si>
  <si>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</si>
  <si>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</si>
  <si>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</si>
  <si>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</si>
  <si>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</si>
  <si>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</si>
  <si>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</si>
  <si>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</si>
  <si>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</si>
  <si>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</si>
  <si>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</si>
  <si>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</si>
  <si>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</si>
  <si>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</si>
  <si>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</si>
  <si>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</si>
  <si>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</si>
  <si>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</si>
  <si>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</si>
  <si>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</si>
  <si>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</si>
  <si>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</si>
  <si>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</si>
  <si>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</si>
  <si>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</si>
  <si>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</si>
  <si>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</si>
  <si>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</si>
  <si>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</si>
  <si>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</si>
  <si>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</si>
  <si>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</si>
  <si>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</si>
  <si>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</si>
  <si>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</si>
  <si>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</si>
  <si>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</si>
  <si>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</si>
  <si>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</si>
  <si>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</si>
  <si>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</si>
  <si>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</si>
  <si>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</si>
  <si>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</si>
  <si>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</si>
  <si>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</si>
  <si>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</si>
  <si>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</si>
  <si>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</si>
  <si>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</si>
  <si>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</si>
  <si>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</si>
  <si>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</si>
  <si>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</si>
  <si>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</si>
  <si>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</si>
  <si>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</si>
  <si>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</si>
  <si>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</si>
  <si>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</si>
  <si>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</si>
  <si>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</si>
  <si>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</si>
  <si>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</si>
  <si>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</si>
  <si>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</si>
  <si>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</si>
  <si>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</si>
  <si>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SU002816</t>
  </si>
  <si>
    <t>P003228</t>
  </si>
  <si>
    <t>SU001523</t>
  </si>
  <si>
    <t>P003691</t>
  </si>
  <si>
    <t>ЕАЭС N RU Д-RU.РА03.В.39392/23</t>
  </si>
  <si>
    <t>P003328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</si>
  <si>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</si>
  <si>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</si>
  <si>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</si>
  <si>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</si>
  <si>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</si>
  <si>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</si>
  <si>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</si>
  <si>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</si>
  <si>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</si>
  <si>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20.11.2024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</si>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</sst>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010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0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061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7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6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6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37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50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905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46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8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52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9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71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72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0"/>
  <sheetViews>
    <sheetView showGridLines="0" tabSelected="1" topLeftCell="A650" zoomScaleNormal="100" zoomScaleSheetLayoutView="100" workbookViewId="0">
      <selection activeCell="AA666" sqref="AA666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74" customFormat="1" ht="45" customHeight="1" x14ac:dyDescent="0.2">
      <c r="A1" s="41"/>
      <c r="B1" s="41"/>
      <c r="C1" s="41"/>
      <c r="D1" s="866" t="s">
        <v>0</v>
      </c>
      <c r="E1" s="814"/>
      <c r="F1" s="814"/>
      <c r="G1" s="12" t="s">
        <v>1</v>
      </c>
      <c r="H1" s="866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4"/>
      <c r="R2" s="794"/>
      <c r="S2" s="794"/>
      <c r="T2" s="794"/>
      <c r="U2" s="794"/>
      <c r="V2" s="794"/>
      <c r="W2" s="794"/>
      <c r="X2" s="16"/>
      <c r="Y2" s="16"/>
      <c r="Z2" s="16"/>
      <c r="AA2" s="16"/>
      <c r="AB2" s="51"/>
      <c r="AC2" s="51"/>
      <c r="AD2" s="51"/>
      <c r="AE2" s="51"/>
    </row>
    <row r="3" spans="1:32" s="77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4"/>
      <c r="Q3" s="794"/>
      <c r="R3" s="794"/>
      <c r="S3" s="794"/>
      <c r="T3" s="794"/>
      <c r="U3" s="794"/>
      <c r="V3" s="794"/>
      <c r="W3" s="794"/>
      <c r="X3" s="16"/>
      <c r="Y3" s="16"/>
      <c r="Z3" s="16"/>
      <c r="AA3" s="16"/>
      <c r="AB3" s="51"/>
      <c r="AC3" s="51"/>
      <c r="AD3" s="51"/>
      <c r="AE3" s="51"/>
    </row>
    <row r="4" spans="1:32" s="77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4" customFormat="1" ht="23.45" customHeight="1" x14ac:dyDescent="0.2">
      <c r="A5" s="928" t="s">
        <v>8</v>
      </c>
      <c r="B5" s="828"/>
      <c r="C5" s="829"/>
      <c r="D5" s="872"/>
      <c r="E5" s="873"/>
      <c r="F5" s="1156" t="s">
        <v>9</v>
      </c>
      <c r="G5" s="829"/>
      <c r="H5" s="872"/>
      <c r="I5" s="1082"/>
      <c r="J5" s="1082"/>
      <c r="K5" s="1082"/>
      <c r="L5" s="1082"/>
      <c r="M5" s="873"/>
      <c r="N5" s="58"/>
      <c r="P5" s="24" t="s">
        <v>10</v>
      </c>
      <c r="Q5" s="1180">
        <v>45614</v>
      </c>
      <c r="R5" s="926"/>
      <c r="T5" s="985" t="s">
        <v>11</v>
      </c>
      <c r="U5" s="833"/>
      <c r="V5" s="987" t="s">
        <v>12</v>
      </c>
      <c r="W5" s="926"/>
      <c r="AB5" s="51"/>
      <c r="AC5" s="51"/>
      <c r="AD5" s="51"/>
      <c r="AE5" s="51"/>
    </row>
    <row r="6" spans="1:32" s="774" customFormat="1" ht="24" customHeight="1" x14ac:dyDescent="0.2">
      <c r="A6" s="928" t="s">
        <v>13</v>
      </c>
      <c r="B6" s="828"/>
      <c r="C6" s="829"/>
      <c r="D6" s="1084" t="s">
        <v>14</v>
      </c>
      <c r="E6" s="1085"/>
      <c r="F6" s="1085"/>
      <c r="G6" s="1085"/>
      <c r="H6" s="1085"/>
      <c r="I6" s="1085"/>
      <c r="J6" s="1085"/>
      <c r="K6" s="1085"/>
      <c r="L6" s="1085"/>
      <c r="M6" s="926"/>
      <c r="N6" s="59"/>
      <c r="P6" s="24" t="s">
        <v>15</v>
      </c>
      <c r="Q6" s="1193" t="str">
        <f>IF(Q5=0," ",CHOOSE(WEEKDAY(Q5,2),"Понедельник","Вторник","Среда","Четверг","Пятница","Суббота","Воскресенье"))</f>
        <v>Понедельник</v>
      </c>
      <c r="R6" s="785"/>
      <c r="T6" s="996" t="s">
        <v>16</v>
      </c>
      <c r="U6" s="833"/>
      <c r="V6" s="1064" t="s">
        <v>17</v>
      </c>
      <c r="W6" s="836"/>
      <c r="AB6" s="51"/>
      <c r="AC6" s="51"/>
      <c r="AD6" s="51"/>
      <c r="AE6" s="51"/>
    </row>
    <row r="7" spans="1:32" s="774" customFormat="1" ht="21.75" hidden="1" customHeight="1" x14ac:dyDescent="0.2">
      <c r="A7" s="55"/>
      <c r="B7" s="55"/>
      <c r="C7" s="55"/>
      <c r="D7" s="845" t="str">
        <f>IFERROR(VLOOKUP(DeliveryAddress,Table,3,0),1)</f>
        <v>1</v>
      </c>
      <c r="E7" s="846"/>
      <c r="F7" s="846"/>
      <c r="G7" s="846"/>
      <c r="H7" s="846"/>
      <c r="I7" s="846"/>
      <c r="J7" s="846"/>
      <c r="K7" s="846"/>
      <c r="L7" s="846"/>
      <c r="M7" s="847"/>
      <c r="N7" s="60"/>
      <c r="P7" s="24"/>
      <c r="Q7" s="42"/>
      <c r="R7" s="42"/>
      <c r="T7" s="794"/>
      <c r="U7" s="833"/>
      <c r="V7" s="1065"/>
      <c r="W7" s="1066"/>
      <c r="AB7" s="51"/>
      <c r="AC7" s="51"/>
      <c r="AD7" s="51"/>
      <c r="AE7" s="51"/>
    </row>
    <row r="8" spans="1:32" s="774" customFormat="1" ht="25.5" customHeight="1" x14ac:dyDescent="0.2">
      <c r="A8" s="1207" t="s">
        <v>18</v>
      </c>
      <c r="B8" s="782"/>
      <c r="C8" s="783"/>
      <c r="D8" s="856" t="s">
        <v>19</v>
      </c>
      <c r="E8" s="857"/>
      <c r="F8" s="857"/>
      <c r="G8" s="857"/>
      <c r="H8" s="857"/>
      <c r="I8" s="857"/>
      <c r="J8" s="857"/>
      <c r="K8" s="857"/>
      <c r="L8" s="857"/>
      <c r="M8" s="858"/>
      <c r="N8" s="61"/>
      <c r="P8" s="24" t="s">
        <v>20</v>
      </c>
      <c r="Q8" s="938">
        <v>0.41666666666666669</v>
      </c>
      <c r="R8" s="847"/>
      <c r="T8" s="794"/>
      <c r="U8" s="833"/>
      <c r="V8" s="1065"/>
      <c r="W8" s="1066"/>
      <c r="AB8" s="51"/>
      <c r="AC8" s="51"/>
      <c r="AD8" s="51"/>
      <c r="AE8" s="51"/>
    </row>
    <row r="9" spans="1:32" s="774" customFormat="1" ht="39.950000000000003" customHeight="1" x14ac:dyDescent="0.2">
      <c r="A9" s="9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4"/>
      <c r="C9" s="794"/>
      <c r="D9" s="952"/>
      <c r="E9" s="797"/>
      <c r="F9" s="9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4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75"/>
      <c r="P9" s="26" t="s">
        <v>21</v>
      </c>
      <c r="Q9" s="920"/>
      <c r="R9" s="921"/>
      <c r="T9" s="794"/>
      <c r="U9" s="833"/>
      <c r="V9" s="1067"/>
      <c r="W9" s="1068"/>
      <c r="X9" s="43"/>
      <c r="Y9" s="43"/>
      <c r="Z9" s="43"/>
      <c r="AA9" s="43"/>
      <c r="AB9" s="51"/>
      <c r="AC9" s="51"/>
      <c r="AD9" s="51"/>
      <c r="AE9" s="51"/>
    </row>
    <row r="10" spans="1:32" s="774" customFormat="1" ht="26.45" customHeight="1" x14ac:dyDescent="0.2">
      <c r="A10" s="9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4"/>
      <c r="C10" s="794"/>
      <c r="D10" s="952"/>
      <c r="E10" s="797"/>
      <c r="F10" s="9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4"/>
      <c r="H10" s="1055" t="str">
        <f>IFERROR(VLOOKUP($D$10,Proxy,2,FALSE),"")</f>
        <v/>
      </c>
      <c r="I10" s="794"/>
      <c r="J10" s="794"/>
      <c r="K10" s="794"/>
      <c r="L10" s="794"/>
      <c r="M10" s="794"/>
      <c r="N10" s="773"/>
      <c r="P10" s="26" t="s">
        <v>22</v>
      </c>
      <c r="Q10" s="997"/>
      <c r="R10" s="998"/>
      <c r="U10" s="24" t="s">
        <v>23</v>
      </c>
      <c r="V10" s="835" t="s">
        <v>24</v>
      </c>
      <c r="W10" s="836"/>
      <c r="X10" s="44"/>
      <c r="Y10" s="44"/>
      <c r="Z10" s="44"/>
      <c r="AA10" s="44"/>
      <c r="AB10" s="51"/>
      <c r="AC10" s="51"/>
      <c r="AD10" s="51"/>
      <c r="AE10" s="51"/>
    </row>
    <row r="11" spans="1:32" s="77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5"/>
      <c r="R11" s="926"/>
      <c r="U11" s="24" t="s">
        <v>27</v>
      </c>
      <c r="V11" s="1110" t="s">
        <v>28</v>
      </c>
      <c r="W11" s="921"/>
      <c r="X11" s="45"/>
      <c r="Y11" s="45"/>
      <c r="Z11" s="45"/>
      <c r="AA11" s="45"/>
      <c r="AB11" s="51"/>
      <c r="AC11" s="51"/>
      <c r="AD11" s="51"/>
      <c r="AE11" s="51"/>
    </row>
    <row r="12" spans="1:32" s="774" customFormat="1" ht="18.600000000000001" customHeight="1" x14ac:dyDescent="0.2">
      <c r="A12" s="980" t="s">
        <v>29</v>
      </c>
      <c r="B12" s="828"/>
      <c r="C12" s="828"/>
      <c r="D12" s="828"/>
      <c r="E12" s="828"/>
      <c r="F12" s="828"/>
      <c r="G12" s="828"/>
      <c r="H12" s="828"/>
      <c r="I12" s="828"/>
      <c r="J12" s="828"/>
      <c r="K12" s="828"/>
      <c r="L12" s="828"/>
      <c r="M12" s="829"/>
      <c r="N12" s="62"/>
      <c r="P12" s="24" t="s">
        <v>30</v>
      </c>
      <c r="Q12" s="938"/>
      <c r="R12" s="847"/>
      <c r="S12" s="23"/>
      <c r="U12" s="24"/>
      <c r="V12" s="814"/>
      <c r="W12" s="794"/>
      <c r="AB12" s="51"/>
      <c r="AC12" s="51"/>
      <c r="AD12" s="51"/>
      <c r="AE12" s="51"/>
    </row>
    <row r="13" spans="1:32" s="774" customFormat="1" ht="23.25" customHeight="1" x14ac:dyDescent="0.2">
      <c r="A13" s="980" t="s">
        <v>31</v>
      </c>
      <c r="B13" s="828"/>
      <c r="C13" s="828"/>
      <c r="D13" s="828"/>
      <c r="E13" s="828"/>
      <c r="F13" s="828"/>
      <c r="G13" s="828"/>
      <c r="H13" s="828"/>
      <c r="I13" s="828"/>
      <c r="J13" s="828"/>
      <c r="K13" s="828"/>
      <c r="L13" s="828"/>
      <c r="M13" s="829"/>
      <c r="N13" s="62"/>
      <c r="O13" s="26"/>
      <c r="P13" s="26" t="s">
        <v>32</v>
      </c>
      <c r="Q13" s="1110"/>
      <c r="R13" s="92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4" customFormat="1" ht="18.600000000000001" customHeight="1" x14ac:dyDescent="0.2">
      <c r="A14" s="980" t="s">
        <v>33</v>
      </c>
      <c r="B14" s="828"/>
      <c r="C14" s="828"/>
      <c r="D14" s="828"/>
      <c r="E14" s="828"/>
      <c r="F14" s="828"/>
      <c r="G14" s="828"/>
      <c r="H14" s="828"/>
      <c r="I14" s="828"/>
      <c r="J14" s="828"/>
      <c r="K14" s="828"/>
      <c r="L14" s="828"/>
      <c r="M14" s="82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4" customFormat="1" ht="22.5" customHeight="1" x14ac:dyDescent="0.2">
      <c r="A15" s="1017" t="s">
        <v>34</v>
      </c>
      <c r="B15" s="828"/>
      <c r="C15" s="828"/>
      <c r="D15" s="828"/>
      <c r="E15" s="828"/>
      <c r="F15" s="828"/>
      <c r="G15" s="828"/>
      <c r="H15" s="828"/>
      <c r="I15" s="828"/>
      <c r="J15" s="828"/>
      <c r="K15" s="828"/>
      <c r="L15" s="828"/>
      <c r="M15" s="829"/>
      <c r="N15" s="63"/>
      <c r="P15" s="967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8"/>
      <c r="Q16" s="968"/>
      <c r="R16" s="968"/>
      <c r="S16" s="968"/>
      <c r="T16" s="9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0" t="s">
        <v>36</v>
      </c>
      <c r="B17" s="830" t="s">
        <v>37</v>
      </c>
      <c r="C17" s="947" t="s">
        <v>38</v>
      </c>
      <c r="D17" s="830" t="s">
        <v>39</v>
      </c>
      <c r="E17" s="898"/>
      <c r="F17" s="830" t="s">
        <v>40</v>
      </c>
      <c r="G17" s="830" t="s">
        <v>41</v>
      </c>
      <c r="H17" s="830" t="s">
        <v>42</v>
      </c>
      <c r="I17" s="830" t="s">
        <v>43</v>
      </c>
      <c r="J17" s="830" t="s">
        <v>44</v>
      </c>
      <c r="K17" s="830" t="s">
        <v>45</v>
      </c>
      <c r="L17" s="830" t="s">
        <v>46</v>
      </c>
      <c r="M17" s="830" t="s">
        <v>47</v>
      </c>
      <c r="N17" s="830" t="s">
        <v>48</v>
      </c>
      <c r="O17" s="830" t="s">
        <v>49</v>
      </c>
      <c r="P17" s="830" t="s">
        <v>50</v>
      </c>
      <c r="Q17" s="897"/>
      <c r="R17" s="897"/>
      <c r="S17" s="897"/>
      <c r="T17" s="898"/>
      <c r="U17" s="1203" t="s">
        <v>51</v>
      </c>
      <c r="V17" s="829"/>
      <c r="W17" s="830" t="s">
        <v>52</v>
      </c>
      <c r="X17" s="830" t="s">
        <v>53</v>
      </c>
      <c r="Y17" s="1204" t="s">
        <v>54</v>
      </c>
      <c r="Z17" s="1079" t="s">
        <v>55</v>
      </c>
      <c r="AA17" s="1056" t="s">
        <v>56</v>
      </c>
      <c r="AB17" s="1056" t="s">
        <v>57</v>
      </c>
      <c r="AC17" s="1056" t="s">
        <v>58</v>
      </c>
      <c r="AD17" s="1056" t="s">
        <v>59</v>
      </c>
      <c r="AE17" s="1151"/>
      <c r="AF17" s="1152"/>
      <c r="AG17" s="66"/>
      <c r="BD17" s="65" t="s">
        <v>60</v>
      </c>
    </row>
    <row r="18" spans="1:68" ht="14.25" customHeight="1" x14ac:dyDescent="0.2">
      <c r="A18" s="831"/>
      <c r="B18" s="831"/>
      <c r="C18" s="831"/>
      <c r="D18" s="899"/>
      <c r="E18" s="901"/>
      <c r="F18" s="831"/>
      <c r="G18" s="831"/>
      <c r="H18" s="831"/>
      <c r="I18" s="831"/>
      <c r="J18" s="831"/>
      <c r="K18" s="831"/>
      <c r="L18" s="831"/>
      <c r="M18" s="831"/>
      <c r="N18" s="831"/>
      <c r="O18" s="831"/>
      <c r="P18" s="899"/>
      <c r="Q18" s="900"/>
      <c r="R18" s="900"/>
      <c r="S18" s="900"/>
      <c r="T18" s="901"/>
      <c r="U18" s="67" t="s">
        <v>61</v>
      </c>
      <c r="V18" s="67" t="s">
        <v>62</v>
      </c>
      <c r="W18" s="831"/>
      <c r="X18" s="831"/>
      <c r="Y18" s="1205"/>
      <c r="Z18" s="1080"/>
      <c r="AA18" s="1057"/>
      <c r="AB18" s="1057"/>
      <c r="AC18" s="1057"/>
      <c r="AD18" s="1153"/>
      <c r="AE18" s="1154"/>
      <c r="AF18" s="1155"/>
      <c r="AG18" s="66"/>
      <c r="BD18" s="65"/>
    </row>
    <row r="19" spans="1:68" ht="27.75" customHeight="1" x14ac:dyDescent="0.2">
      <c r="A19" s="824" t="s">
        <v>63</v>
      </c>
      <c r="B19" s="825"/>
      <c r="C19" s="825"/>
      <c r="D19" s="825"/>
      <c r="E19" s="825"/>
      <c r="F19" s="825"/>
      <c r="G19" s="825"/>
      <c r="H19" s="825"/>
      <c r="I19" s="825"/>
      <c r="J19" s="825"/>
      <c r="K19" s="825"/>
      <c r="L19" s="825"/>
      <c r="M19" s="825"/>
      <c r="N19" s="825"/>
      <c r="O19" s="825"/>
      <c r="P19" s="825"/>
      <c r="Q19" s="825"/>
      <c r="R19" s="825"/>
      <c r="S19" s="825"/>
      <c r="T19" s="825"/>
      <c r="U19" s="825"/>
      <c r="V19" s="825"/>
      <c r="W19" s="825"/>
      <c r="X19" s="825"/>
      <c r="Y19" s="825"/>
      <c r="Z19" s="825"/>
      <c r="AA19" s="48"/>
      <c r="AB19" s="48"/>
      <c r="AC19" s="48"/>
    </row>
    <row r="20" spans="1:68" ht="16.5" customHeight="1" x14ac:dyDescent="0.25">
      <c r="A20" s="793" t="s">
        <v>63</v>
      </c>
      <c r="B20" s="794"/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4"/>
      <c r="R20" s="794"/>
      <c r="S20" s="794"/>
      <c r="T20" s="794"/>
      <c r="U20" s="794"/>
      <c r="V20" s="794"/>
      <c r="W20" s="794"/>
      <c r="X20" s="794"/>
      <c r="Y20" s="794"/>
      <c r="Z20" s="794"/>
      <c r="AA20" s="772"/>
      <c r="AB20" s="772"/>
      <c r="AC20" s="772"/>
    </row>
    <row r="21" spans="1:68" ht="14.25" customHeight="1" x14ac:dyDescent="0.25">
      <c r="A21" s="811" t="s">
        <v>64</v>
      </c>
      <c r="B21" s="794"/>
      <c r="C21" s="794"/>
      <c r="D21" s="794"/>
      <c r="E21" s="794"/>
      <c r="F21" s="794"/>
      <c r="G21" s="794"/>
      <c r="H21" s="794"/>
      <c r="I21" s="794"/>
      <c r="J21" s="794"/>
      <c r="K21" s="794"/>
      <c r="L21" s="794"/>
      <c r="M21" s="794"/>
      <c r="N21" s="794"/>
      <c r="O21" s="794"/>
      <c r="P21" s="794"/>
      <c r="Q21" s="794"/>
      <c r="R21" s="794"/>
      <c r="S21" s="794"/>
      <c r="T21" s="794"/>
      <c r="U21" s="794"/>
      <c r="V21" s="794"/>
      <c r="W21" s="794"/>
      <c r="X21" s="794"/>
      <c r="Y21" s="794"/>
      <c r="Z21" s="794"/>
      <c r="AA21" s="770"/>
      <c r="AB21" s="770"/>
      <c r="AC21" s="770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4">
        <v>4680115885004</v>
      </c>
      <c r="E22" s="785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0"/>
      <c r="B23" s="794"/>
      <c r="C23" s="794"/>
      <c r="D23" s="794"/>
      <c r="E23" s="794"/>
      <c r="F23" s="794"/>
      <c r="G23" s="794"/>
      <c r="H23" s="794"/>
      <c r="I23" s="794"/>
      <c r="J23" s="794"/>
      <c r="K23" s="794"/>
      <c r="L23" s="794"/>
      <c r="M23" s="794"/>
      <c r="N23" s="794"/>
      <c r="O23" s="801"/>
      <c r="P23" s="781" t="s">
        <v>71</v>
      </c>
      <c r="Q23" s="782"/>
      <c r="R23" s="782"/>
      <c r="S23" s="782"/>
      <c r="T23" s="782"/>
      <c r="U23" s="782"/>
      <c r="V23" s="783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4"/>
      <c r="B24" s="794"/>
      <c r="C24" s="794"/>
      <c r="D24" s="794"/>
      <c r="E24" s="794"/>
      <c r="F24" s="794"/>
      <c r="G24" s="794"/>
      <c r="H24" s="794"/>
      <c r="I24" s="794"/>
      <c r="J24" s="794"/>
      <c r="K24" s="794"/>
      <c r="L24" s="794"/>
      <c r="M24" s="794"/>
      <c r="N24" s="794"/>
      <c r="O24" s="801"/>
      <c r="P24" s="781" t="s">
        <v>71</v>
      </c>
      <c r="Q24" s="782"/>
      <c r="R24" s="782"/>
      <c r="S24" s="782"/>
      <c r="T24" s="782"/>
      <c r="U24" s="782"/>
      <c r="V24" s="783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811" t="s">
        <v>73</v>
      </c>
      <c r="B25" s="794"/>
      <c r="C25" s="794"/>
      <c r="D25" s="794"/>
      <c r="E25" s="794"/>
      <c r="F25" s="794"/>
      <c r="G25" s="794"/>
      <c r="H25" s="794"/>
      <c r="I25" s="794"/>
      <c r="J25" s="794"/>
      <c r="K25" s="794"/>
      <c r="L25" s="794"/>
      <c r="M25" s="794"/>
      <c r="N25" s="794"/>
      <c r="O25" s="794"/>
      <c r="P25" s="794"/>
      <c r="Q25" s="794"/>
      <c r="R25" s="794"/>
      <c r="S25" s="794"/>
      <c r="T25" s="794"/>
      <c r="U25" s="794"/>
      <c r="V25" s="794"/>
      <c r="W25" s="794"/>
      <c r="X25" s="794"/>
      <c r="Y25" s="794"/>
      <c r="Z25" s="794"/>
      <c r="AA25" s="770"/>
      <c r="AB25" s="770"/>
      <c r="AC25" s="770"/>
    </row>
    <row r="26" spans="1:68" ht="37.5" customHeight="1" x14ac:dyDescent="0.25">
      <c r="A26" s="54" t="s">
        <v>74</v>
      </c>
      <c r="B26" s="54" t="s">
        <v>75</v>
      </c>
      <c r="C26" s="31">
        <v>4301051551</v>
      </c>
      <c r="D26" s="784">
        <v>4607091383881</v>
      </c>
      <c r="E26" s="785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1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7"/>
      <c r="R26" s="787"/>
      <c r="S26" s="787"/>
      <c r="T26" s="788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4301051865</v>
      </c>
      <c r="D27" s="784">
        <v>4680115885912</v>
      </c>
      <c r="E27" s="785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47" t="s">
        <v>80</v>
      </c>
      <c r="Q27" s="787"/>
      <c r="R27" s="787"/>
      <c r="S27" s="787"/>
      <c r="T27" s="788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4">
        <v>4607091388237</v>
      </c>
      <c r="E28" s="785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4301051692</v>
      </c>
      <c r="D29" s="784">
        <v>4607091383935</v>
      </c>
      <c r="E29" s="785"/>
      <c r="F29" s="776">
        <v>0.33</v>
      </c>
      <c r="G29" s="32">
        <v>6</v>
      </c>
      <c r="H29" s="776">
        <v>1.98</v>
      </c>
      <c r="I29" s="776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5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7"/>
      <c r="R29" s="787"/>
      <c r="S29" s="787"/>
      <c r="T29" s="788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4301051783</v>
      </c>
      <c r="D30" s="784">
        <v>4680115881990</v>
      </c>
      <c r="E30" s="785"/>
      <c r="F30" s="776">
        <v>0.42</v>
      </c>
      <c r="G30" s="32">
        <v>6</v>
      </c>
      <c r="H30" s="776">
        <v>2.52</v>
      </c>
      <c r="I30" s="776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7"/>
      <c r="R30" s="787"/>
      <c r="S30" s="787"/>
      <c r="T30" s="788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4301051786</v>
      </c>
      <c r="D31" s="784">
        <v>4680115881853</v>
      </c>
      <c r="E31" s="785"/>
      <c r="F31" s="776">
        <v>0.33</v>
      </c>
      <c r="G31" s="32">
        <v>6</v>
      </c>
      <c r="H31" s="776">
        <v>1.98</v>
      </c>
      <c r="I31" s="776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1" t="s">
        <v>92</v>
      </c>
      <c r="Q31" s="787"/>
      <c r="R31" s="787"/>
      <c r="S31" s="787"/>
      <c r="T31" s="788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94</v>
      </c>
      <c r="B32" s="54" t="s">
        <v>95</v>
      </c>
      <c r="C32" s="31">
        <v>4301051593</v>
      </c>
      <c r="D32" s="784">
        <v>4607091383911</v>
      </c>
      <c r="E32" s="785"/>
      <c r="F32" s="776">
        <v>0.33</v>
      </c>
      <c r="G32" s="32">
        <v>6</v>
      </c>
      <c r="H32" s="776">
        <v>1.98</v>
      </c>
      <c r="I32" s="776">
        <v>2.246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7"/>
      <c r="R32" s="787"/>
      <c r="S32" s="787"/>
      <c r="T32" s="788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97</v>
      </c>
      <c r="B33" s="54" t="s">
        <v>98</v>
      </c>
      <c r="C33" s="31">
        <v>4301051861</v>
      </c>
      <c r="D33" s="784">
        <v>4680115885905</v>
      </c>
      <c r="E33" s="785"/>
      <c r="F33" s="776">
        <v>0.3</v>
      </c>
      <c r="G33" s="32">
        <v>6</v>
      </c>
      <c r="H33" s="776">
        <v>1.8</v>
      </c>
      <c r="I33" s="776">
        <v>3.2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94" t="s">
        <v>99</v>
      </c>
      <c r="Q33" s="787"/>
      <c r="R33" s="787"/>
      <c r="S33" s="787"/>
      <c r="T33" s="788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84">
        <v>4607091388244</v>
      </c>
      <c r="E34" s="785"/>
      <c r="F34" s="776">
        <v>0.42</v>
      </c>
      <c r="G34" s="32">
        <v>6</v>
      </c>
      <c r="H34" s="776">
        <v>2.52</v>
      </c>
      <c r="I34" s="776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7"/>
      <c r="R34" s="787"/>
      <c r="S34" s="787"/>
      <c r="T34" s="788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96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800"/>
      <c r="B35" s="794"/>
      <c r="C35" s="794"/>
      <c r="D35" s="794"/>
      <c r="E35" s="794"/>
      <c r="F35" s="794"/>
      <c r="G35" s="794"/>
      <c r="H35" s="794"/>
      <c r="I35" s="794"/>
      <c r="J35" s="794"/>
      <c r="K35" s="794"/>
      <c r="L35" s="794"/>
      <c r="M35" s="794"/>
      <c r="N35" s="794"/>
      <c r="O35" s="801"/>
      <c r="P35" s="781" t="s">
        <v>71</v>
      </c>
      <c r="Q35" s="782"/>
      <c r="R35" s="782"/>
      <c r="S35" s="782"/>
      <c r="T35" s="782"/>
      <c r="U35" s="782"/>
      <c r="V35" s="783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94"/>
      <c r="B36" s="794"/>
      <c r="C36" s="794"/>
      <c r="D36" s="794"/>
      <c r="E36" s="794"/>
      <c r="F36" s="794"/>
      <c r="G36" s="794"/>
      <c r="H36" s="794"/>
      <c r="I36" s="794"/>
      <c r="J36" s="794"/>
      <c r="K36" s="794"/>
      <c r="L36" s="794"/>
      <c r="M36" s="794"/>
      <c r="N36" s="794"/>
      <c r="O36" s="801"/>
      <c r="P36" s="781" t="s">
        <v>71</v>
      </c>
      <c r="Q36" s="782"/>
      <c r="R36" s="782"/>
      <c r="S36" s="782"/>
      <c r="T36" s="782"/>
      <c r="U36" s="782"/>
      <c r="V36" s="783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customHeight="1" x14ac:dyDescent="0.25">
      <c r="A37" s="811" t="s">
        <v>103</v>
      </c>
      <c r="B37" s="794"/>
      <c r="C37" s="794"/>
      <c r="D37" s="794"/>
      <c r="E37" s="794"/>
      <c r="F37" s="794"/>
      <c r="G37" s="794"/>
      <c r="H37" s="794"/>
      <c r="I37" s="794"/>
      <c r="J37" s="794"/>
      <c r="K37" s="794"/>
      <c r="L37" s="794"/>
      <c r="M37" s="794"/>
      <c r="N37" s="794"/>
      <c r="O37" s="794"/>
      <c r="P37" s="794"/>
      <c r="Q37" s="794"/>
      <c r="R37" s="794"/>
      <c r="S37" s="794"/>
      <c r="T37" s="794"/>
      <c r="U37" s="794"/>
      <c r="V37" s="794"/>
      <c r="W37" s="794"/>
      <c r="X37" s="794"/>
      <c r="Y37" s="794"/>
      <c r="Z37" s="794"/>
      <c r="AA37" s="770"/>
      <c r="AB37" s="770"/>
      <c r="AC37" s="770"/>
    </row>
    <row r="38" spans="1:68" ht="27" customHeight="1" x14ac:dyDescent="0.25">
      <c r="A38" s="54" t="s">
        <v>104</v>
      </c>
      <c r="B38" s="54" t="s">
        <v>105</v>
      </c>
      <c r="C38" s="31">
        <v>4301032013</v>
      </c>
      <c r="D38" s="784">
        <v>4607091388503</v>
      </c>
      <c r="E38" s="785"/>
      <c r="F38" s="776">
        <v>0.05</v>
      </c>
      <c r="G38" s="32">
        <v>12</v>
      </c>
      <c r="H38" s="776">
        <v>0.6</v>
      </c>
      <c r="I38" s="776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7"/>
      <c r="R38" s="787"/>
      <c r="S38" s="787"/>
      <c r="T38" s="788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800"/>
      <c r="B39" s="794"/>
      <c r="C39" s="794"/>
      <c r="D39" s="794"/>
      <c r="E39" s="794"/>
      <c r="F39" s="794"/>
      <c r="G39" s="794"/>
      <c r="H39" s="794"/>
      <c r="I39" s="794"/>
      <c r="J39" s="794"/>
      <c r="K39" s="794"/>
      <c r="L39" s="794"/>
      <c r="M39" s="794"/>
      <c r="N39" s="794"/>
      <c r="O39" s="801"/>
      <c r="P39" s="781" t="s">
        <v>71</v>
      </c>
      <c r="Q39" s="782"/>
      <c r="R39" s="782"/>
      <c r="S39" s="782"/>
      <c r="T39" s="782"/>
      <c r="U39" s="782"/>
      <c r="V39" s="783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94"/>
      <c r="B40" s="794"/>
      <c r="C40" s="794"/>
      <c r="D40" s="794"/>
      <c r="E40" s="794"/>
      <c r="F40" s="794"/>
      <c r="G40" s="794"/>
      <c r="H40" s="794"/>
      <c r="I40" s="794"/>
      <c r="J40" s="794"/>
      <c r="K40" s="794"/>
      <c r="L40" s="794"/>
      <c r="M40" s="794"/>
      <c r="N40" s="794"/>
      <c r="O40" s="801"/>
      <c r="P40" s="781" t="s">
        <v>71</v>
      </c>
      <c r="Q40" s="782"/>
      <c r="R40" s="782"/>
      <c r="S40" s="782"/>
      <c r="T40" s="782"/>
      <c r="U40" s="782"/>
      <c r="V40" s="783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customHeight="1" x14ac:dyDescent="0.25">
      <c r="A41" s="811" t="s">
        <v>109</v>
      </c>
      <c r="B41" s="794"/>
      <c r="C41" s="794"/>
      <c r="D41" s="794"/>
      <c r="E41" s="794"/>
      <c r="F41" s="794"/>
      <c r="G41" s="794"/>
      <c r="H41" s="794"/>
      <c r="I41" s="794"/>
      <c r="J41" s="794"/>
      <c r="K41" s="794"/>
      <c r="L41" s="794"/>
      <c r="M41" s="794"/>
      <c r="N41" s="794"/>
      <c r="O41" s="794"/>
      <c r="P41" s="794"/>
      <c r="Q41" s="794"/>
      <c r="R41" s="794"/>
      <c r="S41" s="794"/>
      <c r="T41" s="794"/>
      <c r="U41" s="794"/>
      <c r="V41" s="794"/>
      <c r="W41" s="794"/>
      <c r="X41" s="794"/>
      <c r="Y41" s="794"/>
      <c r="Z41" s="794"/>
      <c r="AA41" s="770"/>
      <c r="AB41" s="770"/>
      <c r="AC41" s="770"/>
    </row>
    <row r="42" spans="1:68" ht="27" customHeight="1" x14ac:dyDescent="0.25">
      <c r="A42" s="54" t="s">
        <v>110</v>
      </c>
      <c r="B42" s="54" t="s">
        <v>111</v>
      </c>
      <c r="C42" s="31">
        <v>4301170002</v>
      </c>
      <c r="D42" s="784">
        <v>4607091389111</v>
      </c>
      <c r="E42" s="785"/>
      <c r="F42" s="776">
        <v>2.5000000000000001E-2</v>
      </c>
      <c r="G42" s="32">
        <v>10</v>
      </c>
      <c r="H42" s="776">
        <v>0.25</v>
      </c>
      <c r="I42" s="776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7"/>
      <c r="R42" s="787"/>
      <c r="S42" s="787"/>
      <c r="T42" s="788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800"/>
      <c r="B43" s="794"/>
      <c r="C43" s="794"/>
      <c r="D43" s="794"/>
      <c r="E43" s="794"/>
      <c r="F43" s="794"/>
      <c r="G43" s="794"/>
      <c r="H43" s="794"/>
      <c r="I43" s="794"/>
      <c r="J43" s="794"/>
      <c r="K43" s="794"/>
      <c r="L43" s="794"/>
      <c r="M43" s="794"/>
      <c r="N43" s="794"/>
      <c r="O43" s="801"/>
      <c r="P43" s="781" t="s">
        <v>71</v>
      </c>
      <c r="Q43" s="782"/>
      <c r="R43" s="782"/>
      <c r="S43" s="782"/>
      <c r="T43" s="782"/>
      <c r="U43" s="782"/>
      <c r="V43" s="783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94"/>
      <c r="B44" s="794"/>
      <c r="C44" s="794"/>
      <c r="D44" s="794"/>
      <c r="E44" s="794"/>
      <c r="F44" s="794"/>
      <c r="G44" s="794"/>
      <c r="H44" s="794"/>
      <c r="I44" s="794"/>
      <c r="J44" s="794"/>
      <c r="K44" s="794"/>
      <c r="L44" s="794"/>
      <c r="M44" s="794"/>
      <c r="N44" s="794"/>
      <c r="O44" s="801"/>
      <c r="P44" s="781" t="s">
        <v>71</v>
      </c>
      <c r="Q44" s="782"/>
      <c r="R44" s="782"/>
      <c r="S44" s="782"/>
      <c r="T44" s="782"/>
      <c r="U44" s="782"/>
      <c r="V44" s="783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customHeight="1" x14ac:dyDescent="0.2">
      <c r="A45" s="824" t="s">
        <v>112</v>
      </c>
      <c r="B45" s="825"/>
      <c r="C45" s="825"/>
      <c r="D45" s="825"/>
      <c r="E45" s="825"/>
      <c r="F45" s="825"/>
      <c r="G45" s="825"/>
      <c r="H45" s="825"/>
      <c r="I45" s="825"/>
      <c r="J45" s="825"/>
      <c r="K45" s="825"/>
      <c r="L45" s="825"/>
      <c r="M45" s="825"/>
      <c r="N45" s="825"/>
      <c r="O45" s="825"/>
      <c r="P45" s="825"/>
      <c r="Q45" s="825"/>
      <c r="R45" s="825"/>
      <c r="S45" s="825"/>
      <c r="T45" s="825"/>
      <c r="U45" s="825"/>
      <c r="V45" s="825"/>
      <c r="W45" s="825"/>
      <c r="X45" s="825"/>
      <c r="Y45" s="825"/>
      <c r="Z45" s="825"/>
      <c r="AA45" s="48"/>
      <c r="AB45" s="48"/>
      <c r="AC45" s="48"/>
    </row>
    <row r="46" spans="1:68" ht="16.5" customHeight="1" x14ac:dyDescent="0.25">
      <c r="A46" s="793" t="s">
        <v>113</v>
      </c>
      <c r="B46" s="794"/>
      <c r="C46" s="794"/>
      <c r="D46" s="794"/>
      <c r="E46" s="794"/>
      <c r="F46" s="794"/>
      <c r="G46" s="794"/>
      <c r="H46" s="794"/>
      <c r="I46" s="794"/>
      <c r="J46" s="794"/>
      <c r="K46" s="794"/>
      <c r="L46" s="794"/>
      <c r="M46" s="794"/>
      <c r="N46" s="794"/>
      <c r="O46" s="794"/>
      <c r="P46" s="794"/>
      <c r="Q46" s="794"/>
      <c r="R46" s="794"/>
      <c r="S46" s="794"/>
      <c r="T46" s="794"/>
      <c r="U46" s="794"/>
      <c r="V46" s="794"/>
      <c r="W46" s="794"/>
      <c r="X46" s="794"/>
      <c r="Y46" s="794"/>
      <c r="Z46" s="794"/>
      <c r="AA46" s="772"/>
      <c r="AB46" s="772"/>
      <c r="AC46" s="772"/>
    </row>
    <row r="47" spans="1:68" ht="14.25" customHeight="1" x14ac:dyDescent="0.25">
      <c r="A47" s="811" t="s">
        <v>114</v>
      </c>
      <c r="B47" s="794"/>
      <c r="C47" s="794"/>
      <c r="D47" s="794"/>
      <c r="E47" s="794"/>
      <c r="F47" s="794"/>
      <c r="G47" s="794"/>
      <c r="H47" s="794"/>
      <c r="I47" s="794"/>
      <c r="J47" s="794"/>
      <c r="K47" s="794"/>
      <c r="L47" s="794"/>
      <c r="M47" s="794"/>
      <c r="N47" s="794"/>
      <c r="O47" s="794"/>
      <c r="P47" s="794"/>
      <c r="Q47" s="794"/>
      <c r="R47" s="794"/>
      <c r="S47" s="794"/>
      <c r="T47" s="794"/>
      <c r="U47" s="794"/>
      <c r="V47" s="794"/>
      <c r="W47" s="794"/>
      <c r="X47" s="794"/>
      <c r="Y47" s="794"/>
      <c r="Z47" s="794"/>
      <c r="AA47" s="770"/>
      <c r="AB47" s="770"/>
      <c r="AC47" s="770"/>
    </row>
    <row r="48" spans="1:68" ht="16.5" customHeight="1" x14ac:dyDescent="0.25">
      <c r="A48" s="54" t="s">
        <v>115</v>
      </c>
      <c r="B48" s="54" t="s">
        <v>116</v>
      </c>
      <c r="C48" s="31">
        <v>4301011540</v>
      </c>
      <c r="D48" s="784">
        <v>4607091385670</v>
      </c>
      <c r="E48" s="785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10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7"/>
      <c r="R48" s="787"/>
      <c r="S48" s="787"/>
      <c r="T48" s="788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115</v>
      </c>
      <c r="B49" s="54" t="s">
        <v>120</v>
      </c>
      <c r="C49" s="31">
        <v>4301011380</v>
      </c>
      <c r="D49" s="784">
        <v>4607091385670</v>
      </c>
      <c r="E49" s="785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12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7"/>
      <c r="R49" s="787"/>
      <c r="S49" s="787"/>
      <c r="T49" s="788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4">
        <v>4680115883956</v>
      </c>
      <c r="E50" s="785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117</v>
      </c>
      <c r="L50" s="32"/>
      <c r="M50" s="33" t="s">
        <v>121</v>
      </c>
      <c r="N50" s="33"/>
      <c r="O50" s="32">
        <v>50</v>
      </c>
      <c r="P50" s="90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7"/>
      <c r="R50" s="787"/>
      <c r="S50" s="787"/>
      <c r="T50" s="788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84">
        <v>4680115882539</v>
      </c>
      <c r="E51" s="785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76</v>
      </c>
      <c r="L51" s="32" t="s">
        <v>128</v>
      </c>
      <c r="M51" s="33" t="s">
        <v>118</v>
      </c>
      <c r="N51" s="33"/>
      <c r="O51" s="32">
        <v>50</v>
      </c>
      <c r="P51" s="10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7"/>
      <c r="R51" s="787"/>
      <c r="S51" s="787"/>
      <c r="T51" s="788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129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130</v>
      </c>
      <c r="B52" s="54" t="s">
        <v>131</v>
      </c>
      <c r="C52" s="31">
        <v>4301011382</v>
      </c>
      <c r="D52" s="784">
        <v>4607091385687</v>
      </c>
      <c r="E52" s="785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76</v>
      </c>
      <c r="L52" s="32" t="s">
        <v>128</v>
      </c>
      <c r="M52" s="33" t="s">
        <v>118</v>
      </c>
      <c r="N52" s="33"/>
      <c r="O52" s="32">
        <v>50</v>
      </c>
      <c r="P52" s="9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7"/>
      <c r="R52" s="787"/>
      <c r="S52" s="787"/>
      <c r="T52" s="788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129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132</v>
      </c>
      <c r="B53" s="54" t="s">
        <v>133</v>
      </c>
      <c r="C53" s="31">
        <v>4301011624</v>
      </c>
      <c r="D53" s="784">
        <v>4680115883949</v>
      </c>
      <c r="E53" s="785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76</v>
      </c>
      <c r="L53" s="32"/>
      <c r="M53" s="33" t="s">
        <v>121</v>
      </c>
      <c r="N53" s="33"/>
      <c r="O53" s="32">
        <v>50</v>
      </c>
      <c r="P53" s="95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7"/>
      <c r="R53" s="787"/>
      <c r="S53" s="787"/>
      <c r="T53" s="788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800"/>
      <c r="B54" s="794"/>
      <c r="C54" s="794"/>
      <c r="D54" s="794"/>
      <c r="E54" s="794"/>
      <c r="F54" s="794"/>
      <c r="G54" s="794"/>
      <c r="H54" s="794"/>
      <c r="I54" s="794"/>
      <c r="J54" s="794"/>
      <c r="K54" s="794"/>
      <c r="L54" s="794"/>
      <c r="M54" s="794"/>
      <c r="N54" s="794"/>
      <c r="O54" s="801"/>
      <c r="P54" s="781" t="s">
        <v>71</v>
      </c>
      <c r="Q54" s="782"/>
      <c r="R54" s="782"/>
      <c r="S54" s="782"/>
      <c r="T54" s="782"/>
      <c r="U54" s="782"/>
      <c r="V54" s="783"/>
      <c r="W54" s="37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x14ac:dyDescent="0.2">
      <c r="A55" s="794"/>
      <c r="B55" s="794"/>
      <c r="C55" s="794"/>
      <c r="D55" s="794"/>
      <c r="E55" s="794"/>
      <c r="F55" s="794"/>
      <c r="G55" s="794"/>
      <c r="H55" s="794"/>
      <c r="I55" s="794"/>
      <c r="J55" s="794"/>
      <c r="K55" s="794"/>
      <c r="L55" s="794"/>
      <c r="M55" s="794"/>
      <c r="N55" s="794"/>
      <c r="O55" s="801"/>
      <c r="P55" s="781" t="s">
        <v>71</v>
      </c>
      <c r="Q55" s="782"/>
      <c r="R55" s="782"/>
      <c r="S55" s="782"/>
      <c r="T55" s="782"/>
      <c r="U55" s="782"/>
      <c r="V55" s="783"/>
      <c r="W55" s="37" t="s">
        <v>69</v>
      </c>
      <c r="X55" s="779">
        <f>IFERROR(SUM(X48:X53),"0")</f>
        <v>0</v>
      </c>
      <c r="Y55" s="779">
        <f>IFERROR(SUM(Y48:Y53),"0")</f>
        <v>0</v>
      </c>
      <c r="Z55" s="37"/>
      <c r="AA55" s="780"/>
      <c r="AB55" s="780"/>
      <c r="AC55" s="780"/>
    </row>
    <row r="56" spans="1:68" ht="14.25" customHeight="1" x14ac:dyDescent="0.25">
      <c r="A56" s="811" t="s">
        <v>73</v>
      </c>
      <c r="B56" s="794"/>
      <c r="C56" s="794"/>
      <c r="D56" s="794"/>
      <c r="E56" s="794"/>
      <c r="F56" s="794"/>
      <c r="G56" s="794"/>
      <c r="H56" s="794"/>
      <c r="I56" s="794"/>
      <c r="J56" s="794"/>
      <c r="K56" s="794"/>
      <c r="L56" s="794"/>
      <c r="M56" s="794"/>
      <c r="N56" s="794"/>
      <c r="O56" s="794"/>
      <c r="P56" s="794"/>
      <c r="Q56" s="794"/>
      <c r="R56" s="794"/>
      <c r="S56" s="794"/>
      <c r="T56" s="794"/>
      <c r="U56" s="794"/>
      <c r="V56" s="794"/>
      <c r="W56" s="794"/>
      <c r="X56" s="794"/>
      <c r="Y56" s="794"/>
      <c r="Z56" s="794"/>
      <c r="AA56" s="770"/>
      <c r="AB56" s="770"/>
      <c r="AC56" s="770"/>
    </row>
    <row r="57" spans="1:68" ht="27" customHeight="1" x14ac:dyDescent="0.25">
      <c r="A57" s="54" t="s">
        <v>134</v>
      </c>
      <c r="B57" s="54" t="s">
        <v>135</v>
      </c>
      <c r="C57" s="31">
        <v>4301051842</v>
      </c>
      <c r="D57" s="784">
        <v>4680115885233</v>
      </c>
      <c r="E57" s="785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118</v>
      </c>
      <c r="N57" s="33"/>
      <c r="O57" s="32">
        <v>40</v>
      </c>
      <c r="P57" s="116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7"/>
      <c r="R57" s="787"/>
      <c r="S57" s="787"/>
      <c r="T57" s="788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137</v>
      </c>
      <c r="B58" s="54" t="s">
        <v>138</v>
      </c>
      <c r="C58" s="31">
        <v>4301051820</v>
      </c>
      <c r="D58" s="784">
        <v>4680115884915</v>
      </c>
      <c r="E58" s="785"/>
      <c r="F58" s="776">
        <v>0.3</v>
      </c>
      <c r="G58" s="32">
        <v>6</v>
      </c>
      <c r="H58" s="776">
        <v>1.8</v>
      </c>
      <c r="I58" s="776">
        <v>2</v>
      </c>
      <c r="J58" s="32">
        <v>156</v>
      </c>
      <c r="K58" s="32" t="s">
        <v>76</v>
      </c>
      <c r="L58" s="32"/>
      <c r="M58" s="33" t="s">
        <v>118</v>
      </c>
      <c r="N58" s="33"/>
      <c r="O58" s="32">
        <v>40</v>
      </c>
      <c r="P58" s="122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7"/>
      <c r="R58" s="787"/>
      <c r="S58" s="787"/>
      <c r="T58" s="788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800"/>
      <c r="B59" s="794"/>
      <c r="C59" s="794"/>
      <c r="D59" s="794"/>
      <c r="E59" s="794"/>
      <c r="F59" s="794"/>
      <c r="G59" s="794"/>
      <c r="H59" s="794"/>
      <c r="I59" s="794"/>
      <c r="J59" s="794"/>
      <c r="K59" s="794"/>
      <c r="L59" s="794"/>
      <c r="M59" s="794"/>
      <c r="N59" s="794"/>
      <c r="O59" s="801"/>
      <c r="P59" s="781" t="s">
        <v>71</v>
      </c>
      <c r="Q59" s="782"/>
      <c r="R59" s="782"/>
      <c r="S59" s="782"/>
      <c r="T59" s="782"/>
      <c r="U59" s="782"/>
      <c r="V59" s="783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x14ac:dyDescent="0.2">
      <c r="A60" s="794"/>
      <c r="B60" s="794"/>
      <c r="C60" s="794"/>
      <c r="D60" s="794"/>
      <c r="E60" s="794"/>
      <c r="F60" s="794"/>
      <c r="G60" s="794"/>
      <c r="H60" s="794"/>
      <c r="I60" s="794"/>
      <c r="J60" s="794"/>
      <c r="K60" s="794"/>
      <c r="L60" s="794"/>
      <c r="M60" s="794"/>
      <c r="N60" s="794"/>
      <c r="O60" s="801"/>
      <c r="P60" s="781" t="s">
        <v>71</v>
      </c>
      <c r="Q60" s="782"/>
      <c r="R60" s="782"/>
      <c r="S60" s="782"/>
      <c r="T60" s="782"/>
      <c r="U60" s="782"/>
      <c r="V60" s="783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customHeight="1" x14ac:dyDescent="0.25">
      <c r="A61" s="793" t="s">
        <v>140</v>
      </c>
      <c r="B61" s="794"/>
      <c r="C61" s="794"/>
      <c r="D61" s="794"/>
      <c r="E61" s="794"/>
      <c r="F61" s="794"/>
      <c r="G61" s="794"/>
      <c r="H61" s="794"/>
      <c r="I61" s="794"/>
      <c r="J61" s="794"/>
      <c r="K61" s="794"/>
      <c r="L61" s="794"/>
      <c r="M61" s="794"/>
      <c r="N61" s="794"/>
      <c r="O61" s="794"/>
      <c r="P61" s="794"/>
      <c r="Q61" s="794"/>
      <c r="R61" s="794"/>
      <c r="S61" s="794"/>
      <c r="T61" s="794"/>
      <c r="U61" s="794"/>
      <c r="V61" s="794"/>
      <c r="W61" s="794"/>
      <c r="X61" s="794"/>
      <c r="Y61" s="794"/>
      <c r="Z61" s="794"/>
      <c r="AA61" s="772"/>
      <c r="AB61" s="772"/>
      <c r="AC61" s="772"/>
    </row>
    <row r="62" spans="1:68" ht="14.25" customHeight="1" x14ac:dyDescent="0.25">
      <c r="A62" s="811" t="s">
        <v>114</v>
      </c>
      <c r="B62" s="794"/>
      <c r="C62" s="794"/>
      <c r="D62" s="794"/>
      <c r="E62" s="794"/>
      <c r="F62" s="794"/>
      <c r="G62" s="794"/>
      <c r="H62" s="794"/>
      <c r="I62" s="794"/>
      <c r="J62" s="794"/>
      <c r="K62" s="794"/>
      <c r="L62" s="794"/>
      <c r="M62" s="794"/>
      <c r="N62" s="794"/>
      <c r="O62" s="794"/>
      <c r="P62" s="794"/>
      <c r="Q62" s="794"/>
      <c r="R62" s="794"/>
      <c r="S62" s="794"/>
      <c r="T62" s="794"/>
      <c r="U62" s="794"/>
      <c r="V62" s="794"/>
      <c r="W62" s="794"/>
      <c r="X62" s="794"/>
      <c r="Y62" s="794"/>
      <c r="Z62" s="794"/>
      <c r="AA62" s="770"/>
      <c r="AB62" s="770"/>
      <c r="AC62" s="770"/>
    </row>
    <row r="63" spans="1:68" ht="27" customHeight="1" x14ac:dyDescent="0.25">
      <c r="A63" s="54" t="s">
        <v>141</v>
      </c>
      <c r="B63" s="54" t="s">
        <v>142</v>
      </c>
      <c r="C63" s="31">
        <v>4301012030</v>
      </c>
      <c r="D63" s="784">
        <v>4680115885882</v>
      </c>
      <c r="E63" s="785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902" t="s">
        <v>143</v>
      </c>
      <c r="Q63" s="787"/>
      <c r="R63" s="787"/>
      <c r="S63" s="787"/>
      <c r="T63" s="788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4301011948</v>
      </c>
      <c r="D64" s="784">
        <v>4680115881426</v>
      </c>
      <c r="E64" s="785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117</v>
      </c>
      <c r="L64" s="32"/>
      <c r="M64" s="33" t="s">
        <v>147</v>
      </c>
      <c r="N64" s="33"/>
      <c r="O64" s="32">
        <v>55</v>
      </c>
      <c r="P64" s="1145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149</v>
      </c>
      <c r="C65" s="31">
        <v>4301011817</v>
      </c>
      <c r="D65" s="784">
        <v>4680115881426</v>
      </c>
      <c r="E65" s="785"/>
      <c r="F65" s="776">
        <v>1.35</v>
      </c>
      <c r="G65" s="32">
        <v>8</v>
      </c>
      <c r="H65" s="776">
        <v>10.8</v>
      </c>
      <c r="I65" s="776">
        <v>11.28</v>
      </c>
      <c r="J65" s="32">
        <v>56</v>
      </c>
      <c r="K65" s="32" t="s">
        <v>117</v>
      </c>
      <c r="L65" s="32" t="s">
        <v>150</v>
      </c>
      <c r="M65" s="33" t="s">
        <v>68</v>
      </c>
      <c r="N65" s="33"/>
      <c r="O65" s="32">
        <v>50</v>
      </c>
      <c r="P65" s="11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7"/>
      <c r="R65" s="787"/>
      <c r="S65" s="787"/>
      <c r="T65" s="788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151</v>
      </c>
      <c r="AG65" s="64"/>
      <c r="AJ65" s="68" t="s">
        <v>152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37.5" customHeight="1" x14ac:dyDescent="0.25">
      <c r="A66" s="54" t="s">
        <v>153</v>
      </c>
      <c r="B66" s="54" t="s">
        <v>154</v>
      </c>
      <c r="C66" s="31">
        <v>4301011589</v>
      </c>
      <c r="D66" s="784">
        <v>4680115885899</v>
      </c>
      <c r="E66" s="785"/>
      <c r="F66" s="776">
        <v>0.35</v>
      </c>
      <c r="G66" s="32">
        <v>6</v>
      </c>
      <c r="H66" s="776">
        <v>2.1</v>
      </c>
      <c r="I66" s="776">
        <v>2.2999999999999998</v>
      </c>
      <c r="J66" s="32">
        <v>156</v>
      </c>
      <c r="K66" s="32" t="s">
        <v>76</v>
      </c>
      <c r="L66" s="32"/>
      <c r="M66" s="33" t="s">
        <v>155</v>
      </c>
      <c r="N66" s="33"/>
      <c r="O66" s="32">
        <v>50</v>
      </c>
      <c r="P66" s="951" t="s">
        <v>156</v>
      </c>
      <c r="Q66" s="787"/>
      <c r="R66" s="787"/>
      <c r="S66" s="787"/>
      <c r="T66" s="788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157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158</v>
      </c>
      <c r="B67" s="54" t="s">
        <v>159</v>
      </c>
      <c r="C67" s="31">
        <v>4301011192</v>
      </c>
      <c r="D67" s="784">
        <v>4607091382952</v>
      </c>
      <c r="E67" s="785"/>
      <c r="F67" s="776">
        <v>0.5</v>
      </c>
      <c r="G67" s="32">
        <v>6</v>
      </c>
      <c r="H67" s="776">
        <v>3</v>
      </c>
      <c r="I67" s="776">
        <v>3.2</v>
      </c>
      <c r="J67" s="32">
        <v>156</v>
      </c>
      <c r="K67" s="32" t="s">
        <v>76</v>
      </c>
      <c r="L67" s="32"/>
      <c r="M67" s="33" t="s">
        <v>121</v>
      </c>
      <c r="N67" s="33"/>
      <c r="O67" s="32">
        <v>50</v>
      </c>
      <c r="P67" s="115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787"/>
      <c r="R67" s="787"/>
      <c r="S67" s="787"/>
      <c r="T67" s="788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161</v>
      </c>
      <c r="B68" s="54" t="s">
        <v>162</v>
      </c>
      <c r="C68" s="31">
        <v>4301011386</v>
      </c>
      <c r="D68" s="784">
        <v>4680115880283</v>
      </c>
      <c r="E68" s="785"/>
      <c r="F68" s="776">
        <v>0.6</v>
      </c>
      <c r="G68" s="32">
        <v>8</v>
      </c>
      <c r="H68" s="776">
        <v>4.8</v>
      </c>
      <c r="I68" s="776">
        <v>5.01</v>
      </c>
      <c r="J68" s="32">
        <v>132</v>
      </c>
      <c r="K68" s="32" t="s">
        <v>76</v>
      </c>
      <c r="L68" s="32"/>
      <c r="M68" s="33" t="s">
        <v>121</v>
      </c>
      <c r="N68" s="33"/>
      <c r="O68" s="32">
        <v>45</v>
      </c>
      <c r="P68" s="9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87"/>
      <c r="R68" s="787"/>
      <c r="S68" s="787"/>
      <c r="T68" s="788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164</v>
      </c>
      <c r="B69" s="54" t="s">
        <v>165</v>
      </c>
      <c r="C69" s="31">
        <v>4301011432</v>
      </c>
      <c r="D69" s="784">
        <v>4680115882720</v>
      </c>
      <c r="E69" s="785"/>
      <c r="F69" s="776">
        <v>0.45</v>
      </c>
      <c r="G69" s="32">
        <v>10</v>
      </c>
      <c r="H69" s="776">
        <v>4.5</v>
      </c>
      <c r="I69" s="776">
        <v>4.71</v>
      </c>
      <c r="J69" s="32">
        <v>132</v>
      </c>
      <c r="K69" s="32" t="s">
        <v>76</v>
      </c>
      <c r="L69" s="32"/>
      <c r="M69" s="33" t="s">
        <v>121</v>
      </c>
      <c r="N69" s="33"/>
      <c r="O69" s="32">
        <v>90</v>
      </c>
      <c r="P69" s="99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87"/>
      <c r="R69" s="787"/>
      <c r="S69" s="787"/>
      <c r="T69" s="788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166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167</v>
      </c>
      <c r="B70" s="54" t="s">
        <v>168</v>
      </c>
      <c r="C70" s="31">
        <v>4301012008</v>
      </c>
      <c r="D70" s="784">
        <v>4680115881525</v>
      </c>
      <c r="E70" s="785"/>
      <c r="F70" s="776">
        <v>0.4</v>
      </c>
      <c r="G70" s="32">
        <v>10</v>
      </c>
      <c r="H70" s="776">
        <v>4</v>
      </c>
      <c r="I70" s="776">
        <v>4.21</v>
      </c>
      <c r="J70" s="32">
        <v>132</v>
      </c>
      <c r="K70" s="32" t="s">
        <v>76</v>
      </c>
      <c r="L70" s="32"/>
      <c r="M70" s="33" t="s">
        <v>155</v>
      </c>
      <c r="N70" s="33"/>
      <c r="O70" s="32">
        <v>50</v>
      </c>
      <c r="P70" s="118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87"/>
      <c r="R70" s="787"/>
      <c r="S70" s="787"/>
      <c r="T70" s="788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169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170</v>
      </c>
      <c r="B71" s="54" t="s">
        <v>171</v>
      </c>
      <c r="C71" s="31">
        <v>4301011802</v>
      </c>
      <c r="D71" s="784">
        <v>4680115881419</v>
      </c>
      <c r="E71" s="785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76</v>
      </c>
      <c r="L71" s="32" t="s">
        <v>128</v>
      </c>
      <c r="M71" s="33" t="s">
        <v>68</v>
      </c>
      <c r="N71" s="33"/>
      <c r="O71" s="32">
        <v>50</v>
      </c>
      <c r="P71" s="121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7"/>
      <c r="R71" s="787"/>
      <c r="S71" s="787"/>
      <c r="T71" s="788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151</v>
      </c>
      <c r="AG71" s="64"/>
      <c r="AJ71" s="68" t="s">
        <v>129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800"/>
      <c r="B72" s="794"/>
      <c r="C72" s="794"/>
      <c r="D72" s="794"/>
      <c r="E72" s="794"/>
      <c r="F72" s="794"/>
      <c r="G72" s="794"/>
      <c r="H72" s="794"/>
      <c r="I72" s="794"/>
      <c r="J72" s="794"/>
      <c r="K72" s="794"/>
      <c r="L72" s="794"/>
      <c r="M72" s="794"/>
      <c r="N72" s="794"/>
      <c r="O72" s="801"/>
      <c r="P72" s="781" t="s">
        <v>71</v>
      </c>
      <c r="Q72" s="782"/>
      <c r="R72" s="782"/>
      <c r="S72" s="782"/>
      <c r="T72" s="782"/>
      <c r="U72" s="782"/>
      <c r="V72" s="783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x14ac:dyDescent="0.2">
      <c r="A73" s="794"/>
      <c r="B73" s="794"/>
      <c r="C73" s="794"/>
      <c r="D73" s="794"/>
      <c r="E73" s="794"/>
      <c r="F73" s="794"/>
      <c r="G73" s="794"/>
      <c r="H73" s="794"/>
      <c r="I73" s="794"/>
      <c r="J73" s="794"/>
      <c r="K73" s="794"/>
      <c r="L73" s="794"/>
      <c r="M73" s="794"/>
      <c r="N73" s="794"/>
      <c r="O73" s="801"/>
      <c r="P73" s="781" t="s">
        <v>71</v>
      </c>
      <c r="Q73" s="782"/>
      <c r="R73" s="782"/>
      <c r="S73" s="782"/>
      <c r="T73" s="782"/>
      <c r="U73" s="782"/>
      <c r="V73" s="783"/>
      <c r="W73" s="37" t="s">
        <v>69</v>
      </c>
      <c r="X73" s="779">
        <f>IFERROR(SUM(X63:X71),"0")</f>
        <v>0</v>
      </c>
      <c r="Y73" s="779">
        <f>IFERROR(SUM(Y63:Y71),"0")</f>
        <v>0</v>
      </c>
      <c r="Z73" s="37"/>
      <c r="AA73" s="780"/>
      <c r="AB73" s="780"/>
      <c r="AC73" s="780"/>
    </row>
    <row r="74" spans="1:68" ht="14.25" customHeight="1" x14ac:dyDescent="0.25">
      <c r="A74" s="811" t="s">
        <v>172</v>
      </c>
      <c r="B74" s="794"/>
      <c r="C74" s="794"/>
      <c r="D74" s="794"/>
      <c r="E74" s="794"/>
      <c r="F74" s="794"/>
      <c r="G74" s="794"/>
      <c r="H74" s="794"/>
      <c r="I74" s="794"/>
      <c r="J74" s="794"/>
      <c r="K74" s="794"/>
      <c r="L74" s="794"/>
      <c r="M74" s="794"/>
      <c r="N74" s="794"/>
      <c r="O74" s="794"/>
      <c r="P74" s="794"/>
      <c r="Q74" s="794"/>
      <c r="R74" s="794"/>
      <c r="S74" s="794"/>
      <c r="T74" s="794"/>
      <c r="U74" s="794"/>
      <c r="V74" s="794"/>
      <c r="W74" s="794"/>
      <c r="X74" s="794"/>
      <c r="Y74" s="794"/>
      <c r="Z74" s="794"/>
      <c r="AA74" s="770"/>
      <c r="AB74" s="770"/>
      <c r="AC74" s="770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4">
        <v>4680115881440</v>
      </c>
      <c r="E75" s="785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117</v>
      </c>
      <c r="L75" s="32"/>
      <c r="M75" s="33" t="s">
        <v>121</v>
      </c>
      <c r="N75" s="33"/>
      <c r="O75" s="32">
        <v>50</v>
      </c>
      <c r="P75" s="11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7"/>
      <c r="R75" s="787"/>
      <c r="S75" s="787"/>
      <c r="T75" s="788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84">
        <v>4680115882751</v>
      </c>
      <c r="E76" s="785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76</v>
      </c>
      <c r="L76" s="32"/>
      <c r="M76" s="33" t="s">
        <v>121</v>
      </c>
      <c r="N76" s="33"/>
      <c r="O76" s="32">
        <v>90</v>
      </c>
      <c r="P76" s="98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7"/>
      <c r="R76" s="787"/>
      <c r="S76" s="787"/>
      <c r="T76" s="788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84">
        <v>4680115885950</v>
      </c>
      <c r="E77" s="785"/>
      <c r="F77" s="776">
        <v>0.37</v>
      </c>
      <c r="G77" s="32">
        <v>6</v>
      </c>
      <c r="H77" s="776">
        <v>2.2200000000000002</v>
      </c>
      <c r="I77" s="776">
        <v>2.42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1020" t="s">
        <v>181</v>
      </c>
      <c r="Q77" s="787"/>
      <c r="R77" s="787"/>
      <c r="S77" s="787"/>
      <c r="T77" s="788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182</v>
      </c>
      <c r="B78" s="54" t="s">
        <v>183</v>
      </c>
      <c r="C78" s="31">
        <v>4301020296</v>
      </c>
      <c r="D78" s="784">
        <v>4680115881433</v>
      </c>
      <c r="E78" s="785"/>
      <c r="F78" s="776">
        <v>0.45</v>
      </c>
      <c r="G78" s="32">
        <v>6</v>
      </c>
      <c r="H78" s="776">
        <v>2.7</v>
      </c>
      <c r="I78" s="776">
        <v>2.9</v>
      </c>
      <c r="J78" s="32">
        <v>156</v>
      </c>
      <c r="K78" s="32" t="s">
        <v>76</v>
      </c>
      <c r="L78" s="32" t="s">
        <v>128</v>
      </c>
      <c r="M78" s="33" t="s">
        <v>121</v>
      </c>
      <c r="N78" s="33"/>
      <c r="O78" s="32">
        <v>50</v>
      </c>
      <c r="P78" s="92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7"/>
      <c r="R78" s="787"/>
      <c r="S78" s="787"/>
      <c r="T78" s="788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175</v>
      </c>
      <c r="AG78" s="64"/>
      <c r="AJ78" s="68" t="s">
        <v>129</v>
      </c>
      <c r="AK78" s="68">
        <v>32.4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800"/>
      <c r="B79" s="794"/>
      <c r="C79" s="794"/>
      <c r="D79" s="794"/>
      <c r="E79" s="794"/>
      <c r="F79" s="794"/>
      <c r="G79" s="794"/>
      <c r="H79" s="794"/>
      <c r="I79" s="794"/>
      <c r="J79" s="794"/>
      <c r="K79" s="794"/>
      <c r="L79" s="794"/>
      <c r="M79" s="794"/>
      <c r="N79" s="794"/>
      <c r="O79" s="801"/>
      <c r="P79" s="781" t="s">
        <v>71</v>
      </c>
      <c r="Q79" s="782"/>
      <c r="R79" s="782"/>
      <c r="S79" s="782"/>
      <c r="T79" s="782"/>
      <c r="U79" s="782"/>
      <c r="V79" s="783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x14ac:dyDescent="0.2">
      <c r="A80" s="794"/>
      <c r="B80" s="794"/>
      <c r="C80" s="794"/>
      <c r="D80" s="794"/>
      <c r="E80" s="794"/>
      <c r="F80" s="794"/>
      <c r="G80" s="794"/>
      <c r="H80" s="794"/>
      <c r="I80" s="794"/>
      <c r="J80" s="794"/>
      <c r="K80" s="794"/>
      <c r="L80" s="794"/>
      <c r="M80" s="794"/>
      <c r="N80" s="794"/>
      <c r="O80" s="801"/>
      <c r="P80" s="781" t="s">
        <v>71</v>
      </c>
      <c r="Q80" s="782"/>
      <c r="R80" s="782"/>
      <c r="S80" s="782"/>
      <c r="T80" s="782"/>
      <c r="U80" s="782"/>
      <c r="V80" s="783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customHeight="1" x14ac:dyDescent="0.25">
      <c r="A81" s="811" t="s">
        <v>64</v>
      </c>
      <c r="B81" s="794"/>
      <c r="C81" s="794"/>
      <c r="D81" s="794"/>
      <c r="E81" s="794"/>
      <c r="F81" s="794"/>
      <c r="G81" s="794"/>
      <c r="H81" s="794"/>
      <c r="I81" s="794"/>
      <c r="J81" s="794"/>
      <c r="K81" s="794"/>
      <c r="L81" s="794"/>
      <c r="M81" s="794"/>
      <c r="N81" s="794"/>
      <c r="O81" s="794"/>
      <c r="P81" s="794"/>
      <c r="Q81" s="794"/>
      <c r="R81" s="794"/>
      <c r="S81" s="794"/>
      <c r="T81" s="794"/>
      <c r="U81" s="794"/>
      <c r="V81" s="794"/>
      <c r="W81" s="794"/>
      <c r="X81" s="794"/>
      <c r="Y81" s="794"/>
      <c r="Z81" s="794"/>
      <c r="AA81" s="770"/>
      <c r="AB81" s="770"/>
      <c r="AC81" s="770"/>
    </row>
    <row r="82" spans="1:68" ht="16.5" customHeight="1" x14ac:dyDescent="0.25">
      <c r="A82" s="54" t="s">
        <v>184</v>
      </c>
      <c r="B82" s="54" t="s">
        <v>185</v>
      </c>
      <c r="C82" s="31">
        <v>4301031242</v>
      </c>
      <c r="D82" s="784">
        <v>4680115885066</v>
      </c>
      <c r="E82" s="785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6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7"/>
      <c r="R82" s="787"/>
      <c r="S82" s="787"/>
      <c r="T82" s="788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186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187</v>
      </c>
      <c r="B83" s="54" t="s">
        <v>188</v>
      </c>
      <c r="C83" s="31">
        <v>4301031240</v>
      </c>
      <c r="D83" s="784">
        <v>4680115885042</v>
      </c>
      <c r="E83" s="785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9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7"/>
      <c r="R83" s="787"/>
      <c r="S83" s="787"/>
      <c r="T83" s="788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190</v>
      </c>
      <c r="B84" s="54" t="s">
        <v>191</v>
      </c>
      <c r="C84" s="31">
        <v>4301031315</v>
      </c>
      <c r="D84" s="784">
        <v>4680115885080</v>
      </c>
      <c r="E84" s="785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7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7"/>
      <c r="R84" s="787"/>
      <c r="S84" s="787"/>
      <c r="T84" s="788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193</v>
      </c>
      <c r="B85" s="54" t="s">
        <v>194</v>
      </c>
      <c r="C85" s="31">
        <v>4301031243</v>
      </c>
      <c r="D85" s="784">
        <v>4680115885073</v>
      </c>
      <c r="E85" s="785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7"/>
      <c r="R85" s="787"/>
      <c r="S85" s="787"/>
      <c r="T85" s="788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195</v>
      </c>
      <c r="B86" s="54" t="s">
        <v>196</v>
      </c>
      <c r="C86" s="31">
        <v>4301031241</v>
      </c>
      <c r="D86" s="784">
        <v>4680115885059</v>
      </c>
      <c r="E86" s="785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7"/>
      <c r="R86" s="787"/>
      <c r="S86" s="787"/>
      <c r="T86" s="788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197</v>
      </c>
      <c r="B87" s="54" t="s">
        <v>198</v>
      </c>
      <c r="C87" s="31">
        <v>4301031316</v>
      </c>
      <c r="D87" s="784">
        <v>4680115885097</v>
      </c>
      <c r="E87" s="785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0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7"/>
      <c r="R87" s="787"/>
      <c r="S87" s="787"/>
      <c r="T87" s="788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800"/>
      <c r="B88" s="794"/>
      <c r="C88" s="794"/>
      <c r="D88" s="794"/>
      <c r="E88" s="794"/>
      <c r="F88" s="794"/>
      <c r="G88" s="794"/>
      <c r="H88" s="794"/>
      <c r="I88" s="794"/>
      <c r="J88" s="794"/>
      <c r="K88" s="794"/>
      <c r="L88" s="794"/>
      <c r="M88" s="794"/>
      <c r="N88" s="794"/>
      <c r="O88" s="801"/>
      <c r="P88" s="781" t="s">
        <v>71</v>
      </c>
      <c r="Q88" s="782"/>
      <c r="R88" s="782"/>
      <c r="S88" s="782"/>
      <c r="T88" s="782"/>
      <c r="U88" s="782"/>
      <c r="V88" s="783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x14ac:dyDescent="0.2">
      <c r="A89" s="794"/>
      <c r="B89" s="794"/>
      <c r="C89" s="794"/>
      <c r="D89" s="794"/>
      <c r="E89" s="794"/>
      <c r="F89" s="794"/>
      <c r="G89" s="794"/>
      <c r="H89" s="794"/>
      <c r="I89" s="794"/>
      <c r="J89" s="794"/>
      <c r="K89" s="794"/>
      <c r="L89" s="794"/>
      <c r="M89" s="794"/>
      <c r="N89" s="794"/>
      <c r="O89" s="801"/>
      <c r="P89" s="781" t="s">
        <v>71</v>
      </c>
      <c r="Q89" s="782"/>
      <c r="R89" s="782"/>
      <c r="S89" s="782"/>
      <c r="T89" s="782"/>
      <c r="U89" s="782"/>
      <c r="V89" s="783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customHeight="1" x14ac:dyDescent="0.25">
      <c r="A90" s="811" t="s">
        <v>73</v>
      </c>
      <c r="B90" s="794"/>
      <c r="C90" s="794"/>
      <c r="D90" s="794"/>
      <c r="E90" s="794"/>
      <c r="F90" s="794"/>
      <c r="G90" s="794"/>
      <c r="H90" s="794"/>
      <c r="I90" s="794"/>
      <c r="J90" s="794"/>
      <c r="K90" s="794"/>
      <c r="L90" s="794"/>
      <c r="M90" s="794"/>
      <c r="N90" s="794"/>
      <c r="O90" s="794"/>
      <c r="P90" s="794"/>
      <c r="Q90" s="794"/>
      <c r="R90" s="794"/>
      <c r="S90" s="794"/>
      <c r="T90" s="794"/>
      <c r="U90" s="794"/>
      <c r="V90" s="794"/>
      <c r="W90" s="794"/>
      <c r="X90" s="794"/>
      <c r="Y90" s="794"/>
      <c r="Z90" s="794"/>
      <c r="AA90" s="770"/>
      <c r="AB90" s="770"/>
      <c r="AC90" s="770"/>
    </row>
    <row r="91" spans="1:68" ht="27" customHeight="1" x14ac:dyDescent="0.25">
      <c r="A91" s="54" t="s">
        <v>199</v>
      </c>
      <c r="B91" s="54" t="s">
        <v>200</v>
      </c>
      <c r="C91" s="31">
        <v>4301051823</v>
      </c>
      <c r="D91" s="784">
        <v>4680115881891</v>
      </c>
      <c r="E91" s="785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52" t="s">
        <v>201</v>
      </c>
      <c r="Q91" s="787"/>
      <c r="R91" s="787"/>
      <c r="S91" s="787"/>
      <c r="T91" s="788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202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203</v>
      </c>
      <c r="B92" s="54" t="s">
        <v>204</v>
      </c>
      <c r="C92" s="31">
        <v>4301051846</v>
      </c>
      <c r="D92" s="784">
        <v>4680115885769</v>
      </c>
      <c r="E92" s="785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117</v>
      </c>
      <c r="L92" s="32"/>
      <c r="M92" s="33" t="s">
        <v>118</v>
      </c>
      <c r="N92" s="33"/>
      <c r="O92" s="32">
        <v>45</v>
      </c>
      <c r="P92" s="849" t="s">
        <v>205</v>
      </c>
      <c r="Q92" s="787"/>
      <c r="R92" s="787"/>
      <c r="S92" s="787"/>
      <c r="T92" s="788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206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207</v>
      </c>
      <c r="B93" s="54" t="s">
        <v>208</v>
      </c>
      <c r="C93" s="31">
        <v>4301051822</v>
      </c>
      <c r="D93" s="784">
        <v>4680115884410</v>
      </c>
      <c r="E93" s="785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096" t="s">
        <v>209</v>
      </c>
      <c r="Q93" s="787"/>
      <c r="R93" s="787"/>
      <c r="S93" s="787"/>
      <c r="T93" s="788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210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211</v>
      </c>
      <c r="B94" s="54" t="s">
        <v>212</v>
      </c>
      <c r="C94" s="31">
        <v>4301051844</v>
      </c>
      <c r="D94" s="784">
        <v>4680115885929</v>
      </c>
      <c r="E94" s="785"/>
      <c r="F94" s="776">
        <v>0.42</v>
      </c>
      <c r="G94" s="32">
        <v>6</v>
      </c>
      <c r="H94" s="776">
        <v>2.52</v>
      </c>
      <c r="I94" s="776">
        <v>2.72</v>
      </c>
      <c r="J94" s="32">
        <v>156</v>
      </c>
      <c r="K94" s="32" t="s">
        <v>76</v>
      </c>
      <c r="L94" s="32"/>
      <c r="M94" s="33" t="s">
        <v>118</v>
      </c>
      <c r="N94" s="33"/>
      <c r="O94" s="32">
        <v>45</v>
      </c>
      <c r="P94" s="854" t="s">
        <v>213</v>
      </c>
      <c r="Q94" s="787"/>
      <c r="R94" s="787"/>
      <c r="S94" s="787"/>
      <c r="T94" s="788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206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214</v>
      </c>
      <c r="B95" s="54" t="s">
        <v>215</v>
      </c>
      <c r="C95" s="31">
        <v>4301051827</v>
      </c>
      <c r="D95" s="784">
        <v>4680115884403</v>
      </c>
      <c r="E95" s="785"/>
      <c r="F95" s="776">
        <v>0.3</v>
      </c>
      <c r="G95" s="32">
        <v>6</v>
      </c>
      <c r="H95" s="776">
        <v>1.8</v>
      </c>
      <c r="I95" s="776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210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216</v>
      </c>
      <c r="B96" s="54" t="s">
        <v>217</v>
      </c>
      <c r="C96" s="31">
        <v>4301051837</v>
      </c>
      <c r="D96" s="784">
        <v>4680115884311</v>
      </c>
      <c r="E96" s="785"/>
      <c r="F96" s="776">
        <v>0.3</v>
      </c>
      <c r="G96" s="32">
        <v>6</v>
      </c>
      <c r="H96" s="776">
        <v>1.8</v>
      </c>
      <c r="I96" s="776">
        <v>2.0659999999999998</v>
      </c>
      <c r="J96" s="32">
        <v>156</v>
      </c>
      <c r="K96" s="32" t="s">
        <v>76</v>
      </c>
      <c r="L96" s="32"/>
      <c r="M96" s="33" t="s">
        <v>118</v>
      </c>
      <c r="N96" s="33"/>
      <c r="O96" s="32">
        <v>40</v>
      </c>
      <c r="P96" s="103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87"/>
      <c r="R96" s="787"/>
      <c r="S96" s="787"/>
      <c r="T96" s="788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202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800"/>
      <c r="B97" s="794"/>
      <c r="C97" s="794"/>
      <c r="D97" s="794"/>
      <c r="E97" s="794"/>
      <c r="F97" s="794"/>
      <c r="G97" s="794"/>
      <c r="H97" s="794"/>
      <c r="I97" s="794"/>
      <c r="J97" s="794"/>
      <c r="K97" s="794"/>
      <c r="L97" s="794"/>
      <c r="M97" s="794"/>
      <c r="N97" s="794"/>
      <c r="O97" s="801"/>
      <c r="P97" s="781" t="s">
        <v>71</v>
      </c>
      <c r="Q97" s="782"/>
      <c r="R97" s="782"/>
      <c r="S97" s="782"/>
      <c r="T97" s="782"/>
      <c r="U97" s="782"/>
      <c r="V97" s="783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x14ac:dyDescent="0.2">
      <c r="A98" s="794"/>
      <c r="B98" s="794"/>
      <c r="C98" s="794"/>
      <c r="D98" s="794"/>
      <c r="E98" s="794"/>
      <c r="F98" s="794"/>
      <c r="G98" s="794"/>
      <c r="H98" s="794"/>
      <c r="I98" s="794"/>
      <c r="J98" s="794"/>
      <c r="K98" s="794"/>
      <c r="L98" s="794"/>
      <c r="M98" s="794"/>
      <c r="N98" s="794"/>
      <c r="O98" s="801"/>
      <c r="P98" s="781" t="s">
        <v>71</v>
      </c>
      <c r="Q98" s="782"/>
      <c r="R98" s="782"/>
      <c r="S98" s="782"/>
      <c r="T98" s="782"/>
      <c r="U98" s="782"/>
      <c r="V98" s="783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customHeight="1" x14ac:dyDescent="0.25">
      <c r="A99" s="811" t="s">
        <v>218</v>
      </c>
      <c r="B99" s="794"/>
      <c r="C99" s="794"/>
      <c r="D99" s="794"/>
      <c r="E99" s="794"/>
      <c r="F99" s="794"/>
      <c r="G99" s="794"/>
      <c r="H99" s="794"/>
      <c r="I99" s="794"/>
      <c r="J99" s="794"/>
      <c r="K99" s="794"/>
      <c r="L99" s="794"/>
      <c r="M99" s="794"/>
      <c r="N99" s="794"/>
      <c r="O99" s="794"/>
      <c r="P99" s="794"/>
      <c r="Q99" s="794"/>
      <c r="R99" s="794"/>
      <c r="S99" s="794"/>
      <c r="T99" s="794"/>
      <c r="U99" s="794"/>
      <c r="V99" s="794"/>
      <c r="W99" s="794"/>
      <c r="X99" s="794"/>
      <c r="Y99" s="794"/>
      <c r="Z99" s="794"/>
      <c r="AA99" s="770"/>
      <c r="AB99" s="770"/>
      <c r="AC99" s="770"/>
    </row>
    <row r="100" spans="1:68" ht="37.5" customHeight="1" x14ac:dyDescent="0.25">
      <c r="A100" s="54" t="s">
        <v>219</v>
      </c>
      <c r="B100" s="54" t="s">
        <v>220</v>
      </c>
      <c r="C100" s="31">
        <v>4301060366</v>
      </c>
      <c r="D100" s="784">
        <v>4680115881532</v>
      </c>
      <c r="E100" s="785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5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7"/>
      <c r="R100" s="787"/>
      <c r="S100" s="787"/>
      <c r="T100" s="788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221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219</v>
      </c>
      <c r="B101" s="54" t="s">
        <v>222</v>
      </c>
      <c r="C101" s="31">
        <v>4301060371</v>
      </c>
      <c r="D101" s="784">
        <v>4680115881532</v>
      </c>
      <c r="E101" s="785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130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787"/>
      <c r="R101" s="787"/>
      <c r="S101" s="787"/>
      <c r="T101" s="788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221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223</v>
      </c>
      <c r="B102" s="54" t="s">
        <v>224</v>
      </c>
      <c r="C102" s="31">
        <v>4301060351</v>
      </c>
      <c r="D102" s="784">
        <v>4680115881464</v>
      </c>
      <c r="E102" s="785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76</v>
      </c>
      <c r="L102" s="32"/>
      <c r="M102" s="33" t="s">
        <v>118</v>
      </c>
      <c r="N102" s="33"/>
      <c r="O102" s="32">
        <v>30</v>
      </c>
      <c r="P102" s="1135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787"/>
      <c r="R102" s="787"/>
      <c r="S102" s="787"/>
      <c r="T102" s="788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225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800"/>
      <c r="B103" s="794"/>
      <c r="C103" s="794"/>
      <c r="D103" s="794"/>
      <c r="E103" s="794"/>
      <c r="F103" s="794"/>
      <c r="G103" s="794"/>
      <c r="H103" s="794"/>
      <c r="I103" s="794"/>
      <c r="J103" s="794"/>
      <c r="K103" s="794"/>
      <c r="L103" s="794"/>
      <c r="M103" s="794"/>
      <c r="N103" s="794"/>
      <c r="O103" s="801"/>
      <c r="P103" s="781" t="s">
        <v>71</v>
      </c>
      <c r="Q103" s="782"/>
      <c r="R103" s="782"/>
      <c r="S103" s="782"/>
      <c r="T103" s="782"/>
      <c r="U103" s="782"/>
      <c r="V103" s="783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x14ac:dyDescent="0.2">
      <c r="A104" s="794"/>
      <c r="B104" s="794"/>
      <c r="C104" s="794"/>
      <c r="D104" s="794"/>
      <c r="E104" s="794"/>
      <c r="F104" s="794"/>
      <c r="G104" s="794"/>
      <c r="H104" s="794"/>
      <c r="I104" s="794"/>
      <c r="J104" s="794"/>
      <c r="K104" s="794"/>
      <c r="L104" s="794"/>
      <c r="M104" s="794"/>
      <c r="N104" s="794"/>
      <c r="O104" s="801"/>
      <c r="P104" s="781" t="s">
        <v>71</v>
      </c>
      <c r="Q104" s="782"/>
      <c r="R104" s="782"/>
      <c r="S104" s="782"/>
      <c r="T104" s="782"/>
      <c r="U104" s="782"/>
      <c r="V104" s="783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customHeight="1" x14ac:dyDescent="0.25">
      <c r="A105" s="793" t="s">
        <v>226</v>
      </c>
      <c r="B105" s="794"/>
      <c r="C105" s="794"/>
      <c r="D105" s="794"/>
      <c r="E105" s="794"/>
      <c r="F105" s="794"/>
      <c r="G105" s="794"/>
      <c r="H105" s="794"/>
      <c r="I105" s="794"/>
      <c r="J105" s="794"/>
      <c r="K105" s="794"/>
      <c r="L105" s="794"/>
      <c r="M105" s="794"/>
      <c r="N105" s="794"/>
      <c r="O105" s="794"/>
      <c r="P105" s="794"/>
      <c r="Q105" s="794"/>
      <c r="R105" s="794"/>
      <c r="S105" s="794"/>
      <c r="T105" s="794"/>
      <c r="U105" s="794"/>
      <c r="V105" s="794"/>
      <c r="W105" s="794"/>
      <c r="X105" s="794"/>
      <c r="Y105" s="794"/>
      <c r="Z105" s="794"/>
      <c r="AA105" s="772"/>
      <c r="AB105" s="772"/>
      <c r="AC105" s="772"/>
    </row>
    <row r="106" spans="1:68" ht="14.25" customHeight="1" x14ac:dyDescent="0.25">
      <c r="A106" s="811" t="s">
        <v>114</v>
      </c>
      <c r="B106" s="794"/>
      <c r="C106" s="794"/>
      <c r="D106" s="794"/>
      <c r="E106" s="794"/>
      <c r="F106" s="794"/>
      <c r="G106" s="794"/>
      <c r="H106" s="794"/>
      <c r="I106" s="794"/>
      <c r="J106" s="794"/>
      <c r="K106" s="794"/>
      <c r="L106" s="794"/>
      <c r="M106" s="794"/>
      <c r="N106" s="794"/>
      <c r="O106" s="794"/>
      <c r="P106" s="794"/>
      <c r="Q106" s="794"/>
      <c r="R106" s="794"/>
      <c r="S106" s="794"/>
      <c r="T106" s="794"/>
      <c r="U106" s="794"/>
      <c r="V106" s="794"/>
      <c r="W106" s="794"/>
      <c r="X106" s="794"/>
      <c r="Y106" s="794"/>
      <c r="Z106" s="794"/>
      <c r="AA106" s="770"/>
      <c r="AB106" s="770"/>
      <c r="AC106" s="770"/>
    </row>
    <row r="107" spans="1:68" ht="27" customHeight="1" x14ac:dyDescent="0.25">
      <c r="A107" s="54" t="s">
        <v>227</v>
      </c>
      <c r="B107" s="54" t="s">
        <v>228</v>
      </c>
      <c r="C107" s="31">
        <v>4301011468</v>
      </c>
      <c r="D107" s="784">
        <v>4680115881327</v>
      </c>
      <c r="E107" s="785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117</v>
      </c>
      <c r="L107" s="32"/>
      <c r="M107" s="33" t="s">
        <v>155</v>
      </c>
      <c r="N107" s="33"/>
      <c r="O107" s="32">
        <v>50</v>
      </c>
      <c r="P107" s="112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7"/>
      <c r="R107" s="787"/>
      <c r="S107" s="787"/>
      <c r="T107" s="788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229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230</v>
      </c>
      <c r="B108" s="54" t="s">
        <v>231</v>
      </c>
      <c r="C108" s="31">
        <v>4301011476</v>
      </c>
      <c r="D108" s="784">
        <v>4680115881518</v>
      </c>
      <c r="E108" s="785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76</v>
      </c>
      <c r="L108" s="32"/>
      <c r="M108" s="33" t="s">
        <v>118</v>
      </c>
      <c r="N108" s="33"/>
      <c r="O108" s="32">
        <v>50</v>
      </c>
      <c r="P108" s="10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7"/>
      <c r="R108" s="787"/>
      <c r="S108" s="787"/>
      <c r="T108" s="788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232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233</v>
      </c>
      <c r="B109" s="54" t="s">
        <v>234</v>
      </c>
      <c r="C109" s="31">
        <v>4301012007</v>
      </c>
      <c r="D109" s="784">
        <v>4680115881303</v>
      </c>
      <c r="E109" s="785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76</v>
      </c>
      <c r="L109" s="32"/>
      <c r="M109" s="33" t="s">
        <v>155</v>
      </c>
      <c r="N109" s="33"/>
      <c r="O109" s="32">
        <v>50</v>
      </c>
      <c r="P109" s="107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787"/>
      <c r="R109" s="787"/>
      <c r="S109" s="787"/>
      <c r="T109" s="788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235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236</v>
      </c>
      <c r="B110" s="54" t="s">
        <v>237</v>
      </c>
      <c r="C110" s="31">
        <v>4301011443</v>
      </c>
      <c r="D110" s="784">
        <v>4680115881303</v>
      </c>
      <c r="E110" s="785"/>
      <c r="F110" s="776">
        <v>0.45</v>
      </c>
      <c r="G110" s="32">
        <v>10</v>
      </c>
      <c r="H110" s="776">
        <v>4.5</v>
      </c>
      <c r="I110" s="776">
        <v>4.71</v>
      </c>
      <c r="J110" s="32">
        <v>132</v>
      </c>
      <c r="K110" s="32" t="s">
        <v>76</v>
      </c>
      <c r="L110" s="32" t="s">
        <v>128</v>
      </c>
      <c r="M110" s="33" t="s">
        <v>155</v>
      </c>
      <c r="N110" s="33"/>
      <c r="O110" s="32">
        <v>50</v>
      </c>
      <c r="P110" s="11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7"/>
      <c r="R110" s="787"/>
      <c r="S110" s="787"/>
      <c r="T110" s="788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 t="s">
        <v>129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800"/>
      <c r="B111" s="794"/>
      <c r="C111" s="794"/>
      <c r="D111" s="794"/>
      <c r="E111" s="794"/>
      <c r="F111" s="794"/>
      <c r="G111" s="794"/>
      <c r="H111" s="794"/>
      <c r="I111" s="794"/>
      <c r="J111" s="794"/>
      <c r="K111" s="794"/>
      <c r="L111" s="794"/>
      <c r="M111" s="794"/>
      <c r="N111" s="794"/>
      <c r="O111" s="801"/>
      <c r="P111" s="781" t="s">
        <v>71</v>
      </c>
      <c r="Q111" s="782"/>
      <c r="R111" s="782"/>
      <c r="S111" s="782"/>
      <c r="T111" s="782"/>
      <c r="U111" s="782"/>
      <c r="V111" s="783"/>
      <c r="W111" s="37" t="s">
        <v>72</v>
      </c>
      <c r="X111" s="779">
        <f>IFERROR(X107/H107,"0")+IFERROR(X108/H108,"0")+IFERROR(X109/H109,"0")+IFERROR(X110/H110,"0")</f>
        <v>0</v>
      </c>
      <c r="Y111" s="779">
        <f>IFERROR(Y107/H107,"0")+IFERROR(Y108/H108,"0")+IFERROR(Y109/H109,"0")+IFERROR(Y110/H110,"0")</f>
        <v>0</v>
      </c>
      <c r="Z111" s="779">
        <f>IFERROR(IF(Z107="",0,Z107),"0")+IFERROR(IF(Z108="",0,Z108),"0")+IFERROR(IF(Z109="",0,Z109),"0")+IFERROR(IF(Z110="",0,Z110),"0")</f>
        <v>0</v>
      </c>
      <c r="AA111" s="780"/>
      <c r="AB111" s="780"/>
      <c r="AC111" s="780"/>
    </row>
    <row r="112" spans="1:68" x14ac:dyDescent="0.2">
      <c r="A112" s="794"/>
      <c r="B112" s="794"/>
      <c r="C112" s="794"/>
      <c r="D112" s="794"/>
      <c r="E112" s="794"/>
      <c r="F112" s="794"/>
      <c r="G112" s="794"/>
      <c r="H112" s="794"/>
      <c r="I112" s="794"/>
      <c r="J112" s="794"/>
      <c r="K112" s="794"/>
      <c r="L112" s="794"/>
      <c r="M112" s="794"/>
      <c r="N112" s="794"/>
      <c r="O112" s="801"/>
      <c r="P112" s="781" t="s">
        <v>71</v>
      </c>
      <c r="Q112" s="782"/>
      <c r="R112" s="782"/>
      <c r="S112" s="782"/>
      <c r="T112" s="782"/>
      <c r="U112" s="782"/>
      <c r="V112" s="783"/>
      <c r="W112" s="37" t="s">
        <v>69</v>
      </c>
      <c r="X112" s="779">
        <f>IFERROR(SUM(X107:X110),"0")</f>
        <v>0</v>
      </c>
      <c r="Y112" s="779">
        <f>IFERROR(SUM(Y107:Y110),"0")</f>
        <v>0</v>
      </c>
      <c r="Z112" s="37"/>
      <c r="AA112" s="780"/>
      <c r="AB112" s="780"/>
      <c r="AC112" s="780"/>
    </row>
    <row r="113" spans="1:68" ht="14.25" customHeight="1" x14ac:dyDescent="0.25">
      <c r="A113" s="811" t="s">
        <v>73</v>
      </c>
      <c r="B113" s="794"/>
      <c r="C113" s="794"/>
      <c r="D113" s="794"/>
      <c r="E113" s="794"/>
      <c r="F113" s="794"/>
      <c r="G113" s="794"/>
      <c r="H113" s="794"/>
      <c r="I113" s="794"/>
      <c r="J113" s="794"/>
      <c r="K113" s="794"/>
      <c r="L113" s="794"/>
      <c r="M113" s="794"/>
      <c r="N113" s="794"/>
      <c r="O113" s="794"/>
      <c r="P113" s="794"/>
      <c r="Q113" s="794"/>
      <c r="R113" s="794"/>
      <c r="S113" s="794"/>
      <c r="T113" s="794"/>
      <c r="U113" s="794"/>
      <c r="V113" s="794"/>
      <c r="W113" s="794"/>
      <c r="X113" s="794"/>
      <c r="Y113" s="794"/>
      <c r="Z113" s="794"/>
      <c r="AA113" s="770"/>
      <c r="AB113" s="770"/>
      <c r="AC113" s="770"/>
    </row>
    <row r="114" spans="1:68" ht="27" customHeight="1" x14ac:dyDescent="0.25">
      <c r="A114" s="54" t="s">
        <v>238</v>
      </c>
      <c r="B114" s="54" t="s">
        <v>239</v>
      </c>
      <c r="C114" s="31">
        <v>4301051546</v>
      </c>
      <c r="D114" s="784">
        <v>4607091386967</v>
      </c>
      <c r="E114" s="785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117</v>
      </c>
      <c r="L114" s="32"/>
      <c r="M114" s="33" t="s">
        <v>118</v>
      </c>
      <c r="N114" s="33"/>
      <c r="O114" s="32">
        <v>45</v>
      </c>
      <c r="P114" s="111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7"/>
      <c r="R114" s="787"/>
      <c r="S114" s="787"/>
      <c r="T114" s="788"/>
      <c r="U114" s="34"/>
      <c r="V114" s="34"/>
      <c r="W114" s="35" t="s">
        <v>69</v>
      </c>
      <c r="X114" s="777">
        <v>100</v>
      </c>
      <c r="Y114" s="778">
        <f t="shared" ref="Y114:Y119" si="26">IFERROR(IF(X114="",0,CEILING((X114/$H114),1)*$H114),"")</f>
        <v>100.80000000000001</v>
      </c>
      <c r="Z114" s="36">
        <f>IFERROR(IF(Y114=0,"",ROUNDUP(Y114/H114,0)*0.02175),"")</f>
        <v>0.26100000000000001</v>
      </c>
      <c r="AA114" s="56"/>
      <c r="AB114" s="57"/>
      <c r="AC114" s="173" t="s">
        <v>240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106.71428571428572</v>
      </c>
      <c r="BN114" s="64">
        <f t="shared" ref="BN114:BN119" si="28">IFERROR(Y114*I114/H114,"0")</f>
        <v>107.56800000000001</v>
      </c>
      <c r="BO114" s="64">
        <f t="shared" ref="BO114:BO119" si="29">IFERROR(1/J114*(X114/H114),"0")</f>
        <v>0.21258503401360543</v>
      </c>
      <c r="BP114" s="64">
        <f t="shared" ref="BP114:BP119" si="30">IFERROR(1/J114*(Y114/H114),"0")</f>
        <v>0.21428571428571427</v>
      </c>
    </row>
    <row r="115" spans="1:68" ht="27" customHeight="1" x14ac:dyDescent="0.25">
      <c r="A115" s="54" t="s">
        <v>238</v>
      </c>
      <c r="B115" s="54" t="s">
        <v>241</v>
      </c>
      <c r="C115" s="31">
        <v>4301051437</v>
      </c>
      <c r="D115" s="784">
        <v>4607091386967</v>
      </c>
      <c r="E115" s="785"/>
      <c r="F115" s="776">
        <v>1.35</v>
      </c>
      <c r="G115" s="32">
        <v>6</v>
      </c>
      <c r="H115" s="776">
        <v>8.1</v>
      </c>
      <c r="I115" s="776">
        <v>8.6639999999999997</v>
      </c>
      <c r="J115" s="32">
        <v>56</v>
      </c>
      <c r="K115" s="32" t="s">
        <v>117</v>
      </c>
      <c r="L115" s="32"/>
      <c r="M115" s="33" t="s">
        <v>118</v>
      </c>
      <c r="N115" s="33"/>
      <c r="O115" s="32">
        <v>45</v>
      </c>
      <c r="P115" s="1016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5" s="787"/>
      <c r="R115" s="787"/>
      <c r="S115" s="787"/>
      <c r="T115" s="788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240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242</v>
      </c>
      <c r="B116" s="54" t="s">
        <v>243</v>
      </c>
      <c r="C116" s="31">
        <v>4301051436</v>
      </c>
      <c r="D116" s="784">
        <v>4607091385731</v>
      </c>
      <c r="E116" s="785"/>
      <c r="F116" s="776">
        <v>0.45</v>
      </c>
      <c r="G116" s="32">
        <v>6</v>
      </c>
      <c r="H116" s="776">
        <v>2.7</v>
      </c>
      <c r="I116" s="776">
        <v>2.972</v>
      </c>
      <c r="J116" s="32">
        <v>156</v>
      </c>
      <c r="K116" s="32" t="s">
        <v>76</v>
      </c>
      <c r="L116" s="32" t="s">
        <v>150</v>
      </c>
      <c r="M116" s="33" t="s">
        <v>118</v>
      </c>
      <c r="N116" s="33"/>
      <c r="O116" s="32">
        <v>45</v>
      </c>
      <c r="P116" s="883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87"/>
      <c r="R116" s="787"/>
      <c r="S116" s="787"/>
      <c r="T116" s="788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IFERROR(IF(Y116=0,"",ROUNDUP(Y116/H116,0)*0.00753),"")</f>
        <v/>
      </c>
      <c r="AA116" s="56"/>
      <c r="AB116" s="57"/>
      <c r="AC116" s="177" t="s">
        <v>244</v>
      </c>
      <c r="AG116" s="64"/>
      <c r="AJ116" s="68" t="s">
        <v>152</v>
      </c>
      <c r="AK116" s="68">
        <v>421.2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245</v>
      </c>
      <c r="B117" s="54" t="s">
        <v>246</v>
      </c>
      <c r="C117" s="31">
        <v>4301051438</v>
      </c>
      <c r="D117" s="784">
        <v>4680115880894</v>
      </c>
      <c r="E117" s="785"/>
      <c r="F117" s="776">
        <v>0.33</v>
      </c>
      <c r="G117" s="32">
        <v>6</v>
      </c>
      <c r="H117" s="776">
        <v>1.98</v>
      </c>
      <c r="I117" s="776">
        <v>2.258</v>
      </c>
      <c r="J117" s="32">
        <v>156</v>
      </c>
      <c r="K117" s="32" t="s">
        <v>76</v>
      </c>
      <c r="L117" s="32"/>
      <c r="M117" s="33" t="s">
        <v>118</v>
      </c>
      <c r="N117" s="33"/>
      <c r="O117" s="32">
        <v>45</v>
      </c>
      <c r="P117" s="93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7"/>
      <c r="R117" s="787"/>
      <c r="S117" s="787"/>
      <c r="T117" s="788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IFERROR(IF(Y117=0,"",ROUNDUP(Y117/H117,0)*0.00753),"")</f>
        <v/>
      </c>
      <c r="AA117" s="56"/>
      <c r="AB117" s="57"/>
      <c r="AC117" s="179" t="s">
        <v>247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248</v>
      </c>
      <c r="B118" s="54" t="s">
        <v>249</v>
      </c>
      <c r="C118" s="31">
        <v>4301051687</v>
      </c>
      <c r="D118" s="784">
        <v>4680115880214</v>
      </c>
      <c r="E118" s="785"/>
      <c r="F118" s="776">
        <v>0.45</v>
      </c>
      <c r="G118" s="32">
        <v>4</v>
      </c>
      <c r="H118" s="776">
        <v>1.8</v>
      </c>
      <c r="I118" s="776">
        <v>2.052</v>
      </c>
      <c r="J118" s="32">
        <v>156</v>
      </c>
      <c r="K118" s="32" t="s">
        <v>76</v>
      </c>
      <c r="L118" s="32"/>
      <c r="M118" s="33" t="s">
        <v>118</v>
      </c>
      <c r="N118" s="33"/>
      <c r="O118" s="32">
        <v>45</v>
      </c>
      <c r="P118" s="930" t="s">
        <v>250</v>
      </c>
      <c r="Q118" s="787"/>
      <c r="R118" s="787"/>
      <c r="S118" s="787"/>
      <c r="T118" s="788"/>
      <c r="U118" s="34" t="s">
        <v>251</v>
      </c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252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248</v>
      </c>
      <c r="B119" s="54" t="s">
        <v>253</v>
      </c>
      <c r="C119" s="31">
        <v>4301051439</v>
      </c>
      <c r="D119" s="784">
        <v>4680115880214</v>
      </c>
      <c r="E119" s="785"/>
      <c r="F119" s="776">
        <v>0.45</v>
      </c>
      <c r="G119" s="32">
        <v>6</v>
      </c>
      <c r="H119" s="776">
        <v>2.7</v>
      </c>
      <c r="I119" s="776">
        <v>2.988</v>
      </c>
      <c r="J119" s="32">
        <v>132</v>
      </c>
      <c r="K119" s="32" t="s">
        <v>76</v>
      </c>
      <c r="L119" s="32"/>
      <c r="M119" s="33" t="s">
        <v>118</v>
      </c>
      <c r="N119" s="33"/>
      <c r="O119" s="32">
        <v>45</v>
      </c>
      <c r="P119" s="94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787"/>
      <c r="R119" s="787"/>
      <c r="S119" s="787"/>
      <c r="T119" s="788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IFERROR(IF(Y119=0,"",ROUNDUP(Y119/H119,0)*0.00902),"")</f>
        <v/>
      </c>
      <c r="AA119" s="56"/>
      <c r="AB119" s="57"/>
      <c r="AC119" s="183" t="s">
        <v>254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800"/>
      <c r="B120" s="794"/>
      <c r="C120" s="794"/>
      <c r="D120" s="794"/>
      <c r="E120" s="794"/>
      <c r="F120" s="794"/>
      <c r="G120" s="794"/>
      <c r="H120" s="794"/>
      <c r="I120" s="794"/>
      <c r="J120" s="794"/>
      <c r="K120" s="794"/>
      <c r="L120" s="794"/>
      <c r="M120" s="794"/>
      <c r="N120" s="794"/>
      <c r="O120" s="801"/>
      <c r="P120" s="781" t="s">
        <v>71</v>
      </c>
      <c r="Q120" s="782"/>
      <c r="R120" s="782"/>
      <c r="S120" s="782"/>
      <c r="T120" s="782"/>
      <c r="U120" s="782"/>
      <c r="V120" s="783"/>
      <c r="W120" s="37" t="s">
        <v>72</v>
      </c>
      <c r="X120" s="779">
        <f>IFERROR(X114/H114,"0")+IFERROR(X115/H115,"0")+IFERROR(X116/H116,"0")+IFERROR(X117/H117,"0")+IFERROR(X118/H118,"0")+IFERROR(X119/H119,"0")</f>
        <v>11.904761904761905</v>
      </c>
      <c r="Y120" s="779">
        <f>IFERROR(Y114/H114,"0")+IFERROR(Y115/H115,"0")+IFERROR(Y116/H116,"0")+IFERROR(Y117/H117,"0")+IFERROR(Y118/H118,"0")+IFERROR(Y119/H119,"0")</f>
        <v>12</v>
      </c>
      <c r="Z120" s="779">
        <f>IFERROR(IF(Z114="",0,Z114),"0")+IFERROR(IF(Z115="",0,Z115),"0")+IFERROR(IF(Z116="",0,Z116),"0")+IFERROR(IF(Z117="",0,Z117),"0")+IFERROR(IF(Z118="",0,Z118),"0")+IFERROR(IF(Z119="",0,Z119),"0")</f>
        <v>0.26100000000000001</v>
      </c>
      <c r="AA120" s="780"/>
      <c r="AB120" s="780"/>
      <c r="AC120" s="780"/>
    </row>
    <row r="121" spans="1:68" x14ac:dyDescent="0.2">
      <c r="A121" s="794"/>
      <c r="B121" s="794"/>
      <c r="C121" s="794"/>
      <c r="D121" s="794"/>
      <c r="E121" s="794"/>
      <c r="F121" s="794"/>
      <c r="G121" s="794"/>
      <c r="H121" s="794"/>
      <c r="I121" s="794"/>
      <c r="J121" s="794"/>
      <c r="K121" s="794"/>
      <c r="L121" s="794"/>
      <c r="M121" s="794"/>
      <c r="N121" s="794"/>
      <c r="O121" s="801"/>
      <c r="P121" s="781" t="s">
        <v>71</v>
      </c>
      <c r="Q121" s="782"/>
      <c r="R121" s="782"/>
      <c r="S121" s="782"/>
      <c r="T121" s="782"/>
      <c r="U121" s="782"/>
      <c r="V121" s="783"/>
      <c r="W121" s="37" t="s">
        <v>69</v>
      </c>
      <c r="X121" s="779">
        <f>IFERROR(SUM(X114:X119),"0")</f>
        <v>100</v>
      </c>
      <c r="Y121" s="779">
        <f>IFERROR(SUM(Y114:Y119),"0")</f>
        <v>100.80000000000001</v>
      </c>
      <c r="Z121" s="37"/>
      <c r="AA121" s="780"/>
      <c r="AB121" s="780"/>
      <c r="AC121" s="780"/>
    </row>
    <row r="122" spans="1:68" ht="16.5" customHeight="1" x14ac:dyDescent="0.25">
      <c r="A122" s="793" t="s">
        <v>255</v>
      </c>
      <c r="B122" s="794"/>
      <c r="C122" s="794"/>
      <c r="D122" s="794"/>
      <c r="E122" s="794"/>
      <c r="F122" s="794"/>
      <c r="G122" s="794"/>
      <c r="H122" s="794"/>
      <c r="I122" s="794"/>
      <c r="J122" s="794"/>
      <c r="K122" s="794"/>
      <c r="L122" s="794"/>
      <c r="M122" s="794"/>
      <c r="N122" s="794"/>
      <c r="O122" s="794"/>
      <c r="P122" s="794"/>
      <c r="Q122" s="794"/>
      <c r="R122" s="794"/>
      <c r="S122" s="794"/>
      <c r="T122" s="794"/>
      <c r="U122" s="794"/>
      <c r="V122" s="794"/>
      <c r="W122" s="794"/>
      <c r="X122" s="794"/>
      <c r="Y122" s="794"/>
      <c r="Z122" s="794"/>
      <c r="AA122" s="772"/>
      <c r="AB122" s="772"/>
      <c r="AC122" s="772"/>
    </row>
    <row r="123" spans="1:68" ht="14.25" customHeight="1" x14ac:dyDescent="0.25">
      <c r="A123" s="811" t="s">
        <v>114</v>
      </c>
      <c r="B123" s="794"/>
      <c r="C123" s="794"/>
      <c r="D123" s="794"/>
      <c r="E123" s="794"/>
      <c r="F123" s="794"/>
      <c r="G123" s="794"/>
      <c r="H123" s="794"/>
      <c r="I123" s="794"/>
      <c r="J123" s="794"/>
      <c r="K123" s="794"/>
      <c r="L123" s="794"/>
      <c r="M123" s="794"/>
      <c r="N123" s="794"/>
      <c r="O123" s="794"/>
      <c r="P123" s="794"/>
      <c r="Q123" s="794"/>
      <c r="R123" s="794"/>
      <c r="S123" s="794"/>
      <c r="T123" s="794"/>
      <c r="U123" s="794"/>
      <c r="V123" s="794"/>
      <c r="W123" s="794"/>
      <c r="X123" s="794"/>
      <c r="Y123" s="794"/>
      <c r="Z123" s="794"/>
      <c r="AA123" s="770"/>
      <c r="AB123" s="770"/>
      <c r="AC123" s="770"/>
    </row>
    <row r="124" spans="1:68" ht="16.5" customHeight="1" x14ac:dyDescent="0.25">
      <c r="A124" s="54" t="s">
        <v>256</v>
      </c>
      <c r="B124" s="54" t="s">
        <v>257</v>
      </c>
      <c r="C124" s="31">
        <v>4301011703</v>
      </c>
      <c r="D124" s="784">
        <v>4680115882133</v>
      </c>
      <c r="E124" s="785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117</v>
      </c>
      <c r="L124" s="32"/>
      <c r="M124" s="33" t="s">
        <v>121</v>
      </c>
      <c r="N124" s="33"/>
      <c r="O124" s="32">
        <v>50</v>
      </c>
      <c r="P124" s="120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7"/>
      <c r="R124" s="787"/>
      <c r="S124" s="787"/>
      <c r="T124" s="788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258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256</v>
      </c>
      <c r="B125" s="54" t="s">
        <v>259</v>
      </c>
      <c r="C125" s="31">
        <v>4301011514</v>
      </c>
      <c r="D125" s="784">
        <v>4680115882133</v>
      </c>
      <c r="E125" s="785"/>
      <c r="F125" s="776">
        <v>1.35</v>
      </c>
      <c r="G125" s="32">
        <v>8</v>
      </c>
      <c r="H125" s="776">
        <v>10.8</v>
      </c>
      <c r="I125" s="776">
        <v>11.28</v>
      </c>
      <c r="J125" s="32">
        <v>56</v>
      </c>
      <c r="K125" s="32" t="s">
        <v>117</v>
      </c>
      <c r="L125" s="32"/>
      <c r="M125" s="33" t="s">
        <v>121</v>
      </c>
      <c r="N125" s="33"/>
      <c r="O125" s="32">
        <v>50</v>
      </c>
      <c r="P125" s="110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7"/>
      <c r="R125" s="787"/>
      <c r="S125" s="787"/>
      <c r="T125" s="788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260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261</v>
      </c>
      <c r="B126" s="54" t="s">
        <v>262</v>
      </c>
      <c r="C126" s="31">
        <v>4301011417</v>
      </c>
      <c r="D126" s="784">
        <v>4680115880269</v>
      </c>
      <c r="E126" s="785"/>
      <c r="F126" s="776">
        <v>0.375</v>
      </c>
      <c r="G126" s="32">
        <v>10</v>
      </c>
      <c r="H126" s="776">
        <v>3.75</v>
      </c>
      <c r="I126" s="776">
        <v>3.96</v>
      </c>
      <c r="J126" s="32">
        <v>132</v>
      </c>
      <c r="K126" s="32" t="s">
        <v>76</v>
      </c>
      <c r="L126" s="32" t="s">
        <v>128</v>
      </c>
      <c r="M126" s="33" t="s">
        <v>118</v>
      </c>
      <c r="N126" s="33"/>
      <c r="O126" s="32">
        <v>50</v>
      </c>
      <c r="P126" s="121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7"/>
      <c r="R126" s="787"/>
      <c r="S126" s="787"/>
      <c r="T126" s="788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260</v>
      </c>
      <c r="AG126" s="64"/>
      <c r="AJ126" s="68" t="s">
        <v>129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263</v>
      </c>
      <c r="B127" s="54" t="s">
        <v>264</v>
      </c>
      <c r="C127" s="31">
        <v>4301011415</v>
      </c>
      <c r="D127" s="784">
        <v>4680115880429</v>
      </c>
      <c r="E127" s="785"/>
      <c r="F127" s="776">
        <v>0.45</v>
      </c>
      <c r="G127" s="32">
        <v>10</v>
      </c>
      <c r="H127" s="776">
        <v>4.5</v>
      </c>
      <c r="I127" s="776">
        <v>4.71</v>
      </c>
      <c r="J127" s="32">
        <v>132</v>
      </c>
      <c r="K127" s="32" t="s">
        <v>76</v>
      </c>
      <c r="L127" s="32"/>
      <c r="M127" s="33" t="s">
        <v>118</v>
      </c>
      <c r="N127" s="33"/>
      <c r="O127" s="32">
        <v>50</v>
      </c>
      <c r="P127" s="114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7"/>
      <c r="R127" s="787"/>
      <c r="S127" s="787"/>
      <c r="T127" s="788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260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265</v>
      </c>
      <c r="B128" s="54" t="s">
        <v>266</v>
      </c>
      <c r="C128" s="31">
        <v>4301011462</v>
      </c>
      <c r="D128" s="784">
        <v>4680115881457</v>
      </c>
      <c r="E128" s="785"/>
      <c r="F128" s="776">
        <v>0.75</v>
      </c>
      <c r="G128" s="32">
        <v>6</v>
      </c>
      <c r="H128" s="776">
        <v>4.5</v>
      </c>
      <c r="I128" s="776">
        <v>4.71</v>
      </c>
      <c r="J128" s="32">
        <v>132</v>
      </c>
      <c r="K128" s="32" t="s">
        <v>76</v>
      </c>
      <c r="L128" s="32"/>
      <c r="M128" s="33" t="s">
        <v>118</v>
      </c>
      <c r="N128" s="33"/>
      <c r="O128" s="32">
        <v>50</v>
      </c>
      <c r="P128" s="115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7"/>
      <c r="R128" s="787"/>
      <c r="S128" s="787"/>
      <c r="T128" s="788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260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800"/>
      <c r="B129" s="794"/>
      <c r="C129" s="794"/>
      <c r="D129" s="794"/>
      <c r="E129" s="794"/>
      <c r="F129" s="794"/>
      <c r="G129" s="794"/>
      <c r="H129" s="794"/>
      <c r="I129" s="794"/>
      <c r="J129" s="794"/>
      <c r="K129" s="794"/>
      <c r="L129" s="794"/>
      <c r="M129" s="794"/>
      <c r="N129" s="794"/>
      <c r="O129" s="801"/>
      <c r="P129" s="781" t="s">
        <v>71</v>
      </c>
      <c r="Q129" s="782"/>
      <c r="R129" s="782"/>
      <c r="S129" s="782"/>
      <c r="T129" s="782"/>
      <c r="U129" s="782"/>
      <c r="V129" s="783"/>
      <c r="W129" s="37" t="s">
        <v>72</v>
      </c>
      <c r="X129" s="779">
        <f>IFERROR(X124/H124,"0")+IFERROR(X125/H125,"0")+IFERROR(X126/H126,"0")+IFERROR(X127/H127,"0")+IFERROR(X128/H128,"0")</f>
        <v>0</v>
      </c>
      <c r="Y129" s="779">
        <f>IFERROR(Y124/H124,"0")+IFERROR(Y125/H125,"0")+IFERROR(Y126/H126,"0")+IFERROR(Y127/H127,"0")+IFERROR(Y128/H128,"0")</f>
        <v>0</v>
      </c>
      <c r="Z129" s="779">
        <f>IFERROR(IF(Z124="",0,Z124),"0")+IFERROR(IF(Z125="",0,Z125),"0")+IFERROR(IF(Z126="",0,Z126),"0")+IFERROR(IF(Z127="",0,Z127),"0")+IFERROR(IF(Z128="",0,Z128),"0")</f>
        <v>0</v>
      </c>
      <c r="AA129" s="780"/>
      <c r="AB129" s="780"/>
      <c r="AC129" s="780"/>
    </row>
    <row r="130" spans="1:68" x14ac:dyDescent="0.2">
      <c r="A130" s="794"/>
      <c r="B130" s="794"/>
      <c r="C130" s="794"/>
      <c r="D130" s="794"/>
      <c r="E130" s="794"/>
      <c r="F130" s="794"/>
      <c r="G130" s="794"/>
      <c r="H130" s="794"/>
      <c r="I130" s="794"/>
      <c r="J130" s="794"/>
      <c r="K130" s="794"/>
      <c r="L130" s="794"/>
      <c r="M130" s="794"/>
      <c r="N130" s="794"/>
      <c r="O130" s="801"/>
      <c r="P130" s="781" t="s">
        <v>71</v>
      </c>
      <c r="Q130" s="782"/>
      <c r="R130" s="782"/>
      <c r="S130" s="782"/>
      <c r="T130" s="782"/>
      <c r="U130" s="782"/>
      <c r="V130" s="783"/>
      <c r="W130" s="37" t="s">
        <v>69</v>
      </c>
      <c r="X130" s="779">
        <f>IFERROR(SUM(X124:X128),"0")</f>
        <v>0</v>
      </c>
      <c r="Y130" s="779">
        <f>IFERROR(SUM(Y124:Y128),"0")</f>
        <v>0</v>
      </c>
      <c r="Z130" s="37"/>
      <c r="AA130" s="780"/>
      <c r="AB130" s="780"/>
      <c r="AC130" s="780"/>
    </row>
    <row r="131" spans="1:68" ht="14.25" customHeight="1" x14ac:dyDescent="0.25">
      <c r="A131" s="811" t="s">
        <v>172</v>
      </c>
      <c r="B131" s="794"/>
      <c r="C131" s="794"/>
      <c r="D131" s="794"/>
      <c r="E131" s="794"/>
      <c r="F131" s="794"/>
      <c r="G131" s="794"/>
      <c r="H131" s="794"/>
      <c r="I131" s="794"/>
      <c r="J131" s="794"/>
      <c r="K131" s="794"/>
      <c r="L131" s="794"/>
      <c r="M131" s="794"/>
      <c r="N131" s="794"/>
      <c r="O131" s="794"/>
      <c r="P131" s="794"/>
      <c r="Q131" s="794"/>
      <c r="R131" s="794"/>
      <c r="S131" s="794"/>
      <c r="T131" s="794"/>
      <c r="U131" s="794"/>
      <c r="V131" s="794"/>
      <c r="W131" s="794"/>
      <c r="X131" s="794"/>
      <c r="Y131" s="794"/>
      <c r="Z131" s="794"/>
      <c r="AA131" s="770"/>
      <c r="AB131" s="770"/>
      <c r="AC131" s="770"/>
    </row>
    <row r="132" spans="1:68" ht="16.5" customHeight="1" x14ac:dyDescent="0.25">
      <c r="A132" s="54" t="s">
        <v>267</v>
      </c>
      <c r="B132" s="54" t="s">
        <v>268</v>
      </c>
      <c r="C132" s="31">
        <v>4301020345</v>
      </c>
      <c r="D132" s="784">
        <v>4680115881488</v>
      </c>
      <c r="E132" s="785"/>
      <c r="F132" s="776">
        <v>1.35</v>
      </c>
      <c r="G132" s="32">
        <v>8</v>
      </c>
      <c r="H132" s="776">
        <v>10.8</v>
      </c>
      <c r="I132" s="776">
        <v>11.28</v>
      </c>
      <c r="J132" s="32">
        <v>56</v>
      </c>
      <c r="K132" s="32" t="s">
        <v>117</v>
      </c>
      <c r="L132" s="32"/>
      <c r="M132" s="33" t="s">
        <v>121</v>
      </c>
      <c r="N132" s="33"/>
      <c r="O132" s="32">
        <v>55</v>
      </c>
      <c r="P132" s="963" t="s">
        <v>269</v>
      </c>
      <c r="Q132" s="787"/>
      <c r="R132" s="787"/>
      <c r="S132" s="787"/>
      <c r="T132" s="788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270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267</v>
      </c>
      <c r="B133" s="54" t="s">
        <v>271</v>
      </c>
      <c r="C133" s="31">
        <v>4301020235</v>
      </c>
      <c r="D133" s="784">
        <v>4680115881488</v>
      </c>
      <c r="E133" s="785"/>
      <c r="F133" s="776">
        <v>1.35</v>
      </c>
      <c r="G133" s="32">
        <v>8</v>
      </c>
      <c r="H133" s="776">
        <v>10.8</v>
      </c>
      <c r="I133" s="776">
        <v>11.28</v>
      </c>
      <c r="J133" s="32">
        <v>56</v>
      </c>
      <c r="K133" s="32" t="s">
        <v>117</v>
      </c>
      <c r="L133" s="32"/>
      <c r="M133" s="33" t="s">
        <v>121</v>
      </c>
      <c r="N133" s="33"/>
      <c r="O133" s="32">
        <v>50</v>
      </c>
      <c r="P133" s="1140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3" s="787"/>
      <c r="R133" s="787"/>
      <c r="S133" s="787"/>
      <c r="T133" s="788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197" t="s">
        <v>272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273</v>
      </c>
      <c r="B134" s="54" t="s">
        <v>274</v>
      </c>
      <c r="C134" s="31">
        <v>4301020258</v>
      </c>
      <c r="D134" s="784">
        <v>4680115882775</v>
      </c>
      <c r="E134" s="785"/>
      <c r="F134" s="776">
        <v>0.3</v>
      </c>
      <c r="G134" s="32">
        <v>8</v>
      </c>
      <c r="H134" s="776">
        <v>2.4</v>
      </c>
      <c r="I134" s="776">
        <v>2.5</v>
      </c>
      <c r="J134" s="32">
        <v>234</v>
      </c>
      <c r="K134" s="32" t="s">
        <v>67</v>
      </c>
      <c r="L134" s="32"/>
      <c r="M134" s="33" t="s">
        <v>118</v>
      </c>
      <c r="N134" s="33"/>
      <c r="O134" s="32">
        <v>50</v>
      </c>
      <c r="P134" s="119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87"/>
      <c r="R134" s="787"/>
      <c r="S134" s="787"/>
      <c r="T134" s="788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272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273</v>
      </c>
      <c r="B135" s="54" t="s">
        <v>275</v>
      </c>
      <c r="C135" s="31">
        <v>4301020346</v>
      </c>
      <c r="D135" s="784">
        <v>4680115882775</v>
      </c>
      <c r="E135" s="785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121</v>
      </c>
      <c r="N135" s="33"/>
      <c r="O135" s="32">
        <v>55</v>
      </c>
      <c r="P135" s="1146" t="s">
        <v>276</v>
      </c>
      <c r="Q135" s="787"/>
      <c r="R135" s="787"/>
      <c r="S135" s="787"/>
      <c r="T135" s="788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277</v>
      </c>
      <c r="B136" s="54" t="s">
        <v>278</v>
      </c>
      <c r="C136" s="31">
        <v>4301020344</v>
      </c>
      <c r="D136" s="784">
        <v>4680115880658</v>
      </c>
      <c r="E136" s="785"/>
      <c r="F136" s="776">
        <v>0.4</v>
      </c>
      <c r="G136" s="32">
        <v>6</v>
      </c>
      <c r="H136" s="776">
        <v>2.4</v>
      </c>
      <c r="I136" s="776">
        <v>2.6</v>
      </c>
      <c r="J136" s="32">
        <v>156</v>
      </c>
      <c r="K136" s="32" t="s">
        <v>76</v>
      </c>
      <c r="L136" s="32"/>
      <c r="M136" s="33" t="s">
        <v>121</v>
      </c>
      <c r="N136" s="33"/>
      <c r="O136" s="32">
        <v>55</v>
      </c>
      <c r="P136" s="1187" t="s">
        <v>279</v>
      </c>
      <c r="Q136" s="787"/>
      <c r="R136" s="787"/>
      <c r="S136" s="787"/>
      <c r="T136" s="788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IFERROR(IF(Y136=0,"",ROUNDUP(Y136/H136,0)*0.00753),"")</f>
        <v/>
      </c>
      <c r="AA136" s="56"/>
      <c r="AB136" s="57"/>
      <c r="AC136" s="203" t="s">
        <v>270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800"/>
      <c r="B137" s="794"/>
      <c r="C137" s="794"/>
      <c r="D137" s="794"/>
      <c r="E137" s="794"/>
      <c r="F137" s="794"/>
      <c r="G137" s="794"/>
      <c r="H137" s="794"/>
      <c r="I137" s="794"/>
      <c r="J137" s="794"/>
      <c r="K137" s="794"/>
      <c r="L137" s="794"/>
      <c r="M137" s="794"/>
      <c r="N137" s="794"/>
      <c r="O137" s="801"/>
      <c r="P137" s="781" t="s">
        <v>71</v>
      </c>
      <c r="Q137" s="782"/>
      <c r="R137" s="782"/>
      <c r="S137" s="782"/>
      <c r="T137" s="782"/>
      <c r="U137" s="782"/>
      <c r="V137" s="783"/>
      <c r="W137" s="37" t="s">
        <v>72</v>
      </c>
      <c r="X137" s="779">
        <f>IFERROR(X132/H132,"0")+IFERROR(X133/H133,"0")+IFERROR(X134/H134,"0")+IFERROR(X135/H135,"0")+IFERROR(X136/H136,"0")</f>
        <v>0</v>
      </c>
      <c r="Y137" s="779">
        <f>IFERROR(Y132/H132,"0")+IFERROR(Y133/H133,"0")+IFERROR(Y134/H134,"0")+IFERROR(Y135/H135,"0")+IFERROR(Y136/H136,"0")</f>
        <v>0</v>
      </c>
      <c r="Z137" s="779">
        <f>IFERROR(IF(Z132="",0,Z132),"0")+IFERROR(IF(Z133="",0,Z133),"0")+IFERROR(IF(Z134="",0,Z134),"0")+IFERROR(IF(Z135="",0,Z135),"0")+IFERROR(IF(Z136="",0,Z136),"0")</f>
        <v>0</v>
      </c>
      <c r="AA137" s="780"/>
      <c r="AB137" s="780"/>
      <c r="AC137" s="780"/>
    </row>
    <row r="138" spans="1:68" x14ac:dyDescent="0.2">
      <c r="A138" s="794"/>
      <c r="B138" s="794"/>
      <c r="C138" s="794"/>
      <c r="D138" s="794"/>
      <c r="E138" s="794"/>
      <c r="F138" s="794"/>
      <c r="G138" s="794"/>
      <c r="H138" s="794"/>
      <c r="I138" s="794"/>
      <c r="J138" s="794"/>
      <c r="K138" s="794"/>
      <c r="L138" s="794"/>
      <c r="M138" s="794"/>
      <c r="N138" s="794"/>
      <c r="O138" s="801"/>
      <c r="P138" s="781" t="s">
        <v>71</v>
      </c>
      <c r="Q138" s="782"/>
      <c r="R138" s="782"/>
      <c r="S138" s="782"/>
      <c r="T138" s="782"/>
      <c r="U138" s="782"/>
      <c r="V138" s="783"/>
      <c r="W138" s="37" t="s">
        <v>69</v>
      </c>
      <c r="X138" s="779">
        <f>IFERROR(SUM(X132:X136),"0")</f>
        <v>0</v>
      </c>
      <c r="Y138" s="779">
        <f>IFERROR(SUM(Y132:Y136),"0")</f>
        <v>0</v>
      </c>
      <c r="Z138" s="37"/>
      <c r="AA138" s="780"/>
      <c r="AB138" s="780"/>
      <c r="AC138" s="780"/>
    </row>
    <row r="139" spans="1:68" ht="14.25" customHeight="1" x14ac:dyDescent="0.25">
      <c r="A139" s="811" t="s">
        <v>73</v>
      </c>
      <c r="B139" s="794"/>
      <c r="C139" s="794"/>
      <c r="D139" s="794"/>
      <c r="E139" s="794"/>
      <c r="F139" s="794"/>
      <c r="G139" s="794"/>
      <c r="H139" s="794"/>
      <c r="I139" s="794"/>
      <c r="J139" s="794"/>
      <c r="K139" s="794"/>
      <c r="L139" s="794"/>
      <c r="M139" s="794"/>
      <c r="N139" s="794"/>
      <c r="O139" s="794"/>
      <c r="P139" s="794"/>
      <c r="Q139" s="794"/>
      <c r="R139" s="794"/>
      <c r="S139" s="794"/>
      <c r="T139" s="794"/>
      <c r="U139" s="794"/>
      <c r="V139" s="794"/>
      <c r="W139" s="794"/>
      <c r="X139" s="794"/>
      <c r="Y139" s="794"/>
      <c r="Z139" s="794"/>
      <c r="AA139" s="770"/>
      <c r="AB139" s="770"/>
      <c r="AC139" s="770"/>
    </row>
    <row r="140" spans="1:68" ht="27" customHeight="1" x14ac:dyDescent="0.25">
      <c r="A140" s="54" t="s">
        <v>280</v>
      </c>
      <c r="B140" s="54" t="s">
        <v>281</v>
      </c>
      <c r="C140" s="31">
        <v>4301051612</v>
      </c>
      <c r="D140" s="784">
        <v>4607091385168</v>
      </c>
      <c r="E140" s="785"/>
      <c r="F140" s="776">
        <v>1.4</v>
      </c>
      <c r="G140" s="32">
        <v>6</v>
      </c>
      <c r="H140" s="776">
        <v>8.4</v>
      </c>
      <c r="I140" s="776">
        <v>8.9580000000000002</v>
      </c>
      <c r="J140" s="32">
        <v>56</v>
      </c>
      <c r="K140" s="32" t="s">
        <v>117</v>
      </c>
      <c r="L140" s="32"/>
      <c r="M140" s="33" t="s">
        <v>68</v>
      </c>
      <c r="N140" s="33"/>
      <c r="O140" s="32">
        <v>45</v>
      </c>
      <c r="P140" s="99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7"/>
      <c r="R140" s="787"/>
      <c r="S140" s="787"/>
      <c r="T140" s="788"/>
      <c r="U140" s="34"/>
      <c r="V140" s="34"/>
      <c r="W140" s="35" t="s">
        <v>69</v>
      </c>
      <c r="X140" s="777">
        <v>0</v>
      </c>
      <c r="Y140" s="778">
        <f t="shared" ref="Y140:Y146" si="31">IFERROR(IF(X140="",0,CEILING((X140/$H140),1)*$H140),"")</f>
        <v>0</v>
      </c>
      <c r="Z140" s="36" t="str">
        <f>IFERROR(IF(Y140=0,"",ROUNDUP(Y140/H140,0)*0.02175),"")</f>
        <v/>
      </c>
      <c r="AA140" s="56"/>
      <c r="AB140" s="57"/>
      <c r="AC140" s="205" t="s">
        <v>282</v>
      </c>
      <c r="AG140" s="64"/>
      <c r="AJ140" s="68"/>
      <c r="AK140" s="68">
        <v>0</v>
      </c>
      <c r="BB140" s="206" t="s">
        <v>1</v>
      </c>
      <c r="BM140" s="64">
        <f t="shared" ref="BM140:BM146" si="32">IFERROR(X140*I140/H140,"0")</f>
        <v>0</v>
      </c>
      <c r="BN140" s="64">
        <f t="shared" ref="BN140:BN146" si="33">IFERROR(Y140*I140/H140,"0")</f>
        <v>0</v>
      </c>
      <c r="BO140" s="64">
        <f t="shared" ref="BO140:BO146" si="34">IFERROR(1/J140*(X140/H140),"0")</f>
        <v>0</v>
      </c>
      <c r="BP140" s="64">
        <f t="shared" ref="BP140:BP146" si="35">IFERROR(1/J140*(Y140/H140),"0")</f>
        <v>0</v>
      </c>
    </row>
    <row r="141" spans="1:68" ht="27" customHeight="1" x14ac:dyDescent="0.25">
      <c r="A141" s="54" t="s">
        <v>280</v>
      </c>
      <c r="B141" s="54" t="s">
        <v>283</v>
      </c>
      <c r="C141" s="31">
        <v>4301051360</v>
      </c>
      <c r="D141" s="784">
        <v>4607091385168</v>
      </c>
      <c r="E141" s="785"/>
      <c r="F141" s="776">
        <v>1.35</v>
      </c>
      <c r="G141" s="32">
        <v>6</v>
      </c>
      <c r="H141" s="776">
        <v>8.1</v>
      </c>
      <c r="I141" s="776">
        <v>8.6579999999999995</v>
      </c>
      <c r="J141" s="32">
        <v>56</v>
      </c>
      <c r="K141" s="32" t="s">
        <v>117</v>
      </c>
      <c r="L141" s="32"/>
      <c r="M141" s="33" t="s">
        <v>118</v>
      </c>
      <c r="N141" s="33"/>
      <c r="O141" s="32">
        <v>45</v>
      </c>
      <c r="P141" s="102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87"/>
      <c r="R141" s="787"/>
      <c r="S141" s="787"/>
      <c r="T141" s="788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284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285</v>
      </c>
      <c r="B142" s="54" t="s">
        <v>286</v>
      </c>
      <c r="C142" s="31">
        <v>4301051742</v>
      </c>
      <c r="D142" s="784">
        <v>4680115884540</v>
      </c>
      <c r="E142" s="785"/>
      <c r="F142" s="776">
        <v>1.4</v>
      </c>
      <c r="G142" s="32">
        <v>6</v>
      </c>
      <c r="H142" s="776">
        <v>8.4</v>
      </c>
      <c r="I142" s="776">
        <v>8.8800000000000008</v>
      </c>
      <c r="J142" s="32">
        <v>56</v>
      </c>
      <c r="K142" s="32" t="s">
        <v>117</v>
      </c>
      <c r="L142" s="32"/>
      <c r="M142" s="33" t="s">
        <v>118</v>
      </c>
      <c r="N142" s="33"/>
      <c r="O142" s="32">
        <v>45</v>
      </c>
      <c r="P142" s="933" t="s">
        <v>287</v>
      </c>
      <c r="Q142" s="787"/>
      <c r="R142" s="787"/>
      <c r="S142" s="787"/>
      <c r="T142" s="788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288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289</v>
      </c>
      <c r="B143" s="54" t="s">
        <v>290</v>
      </c>
      <c r="C143" s="31">
        <v>4301051362</v>
      </c>
      <c r="D143" s="784">
        <v>4607091383256</v>
      </c>
      <c r="E143" s="785"/>
      <c r="F143" s="776">
        <v>0.33</v>
      </c>
      <c r="G143" s="32">
        <v>6</v>
      </c>
      <c r="H143" s="776">
        <v>1.98</v>
      </c>
      <c r="I143" s="776">
        <v>2.246</v>
      </c>
      <c r="J143" s="32">
        <v>156</v>
      </c>
      <c r="K143" s="32" t="s">
        <v>76</v>
      </c>
      <c r="L143" s="32"/>
      <c r="M143" s="33" t="s">
        <v>118</v>
      </c>
      <c r="N143" s="33"/>
      <c r="O143" s="32">
        <v>45</v>
      </c>
      <c r="P143" s="1031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787"/>
      <c r="R143" s="787"/>
      <c r="S143" s="787"/>
      <c r="T143" s="788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IFERROR(IF(Y143=0,"",ROUNDUP(Y143/H143,0)*0.00753),"")</f>
        <v/>
      </c>
      <c r="AA143" s="56"/>
      <c r="AB143" s="57"/>
      <c r="AC143" s="211" t="s">
        <v>291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292</v>
      </c>
      <c r="B144" s="54" t="s">
        <v>293</v>
      </c>
      <c r="C144" s="31">
        <v>4301051358</v>
      </c>
      <c r="D144" s="784">
        <v>4607091385748</v>
      </c>
      <c r="E144" s="785"/>
      <c r="F144" s="776">
        <v>0.45</v>
      </c>
      <c r="G144" s="32">
        <v>6</v>
      </c>
      <c r="H144" s="776">
        <v>2.7</v>
      </c>
      <c r="I144" s="776">
        <v>2.972</v>
      </c>
      <c r="J144" s="32">
        <v>156</v>
      </c>
      <c r="K144" s="32" t="s">
        <v>76</v>
      </c>
      <c r="L144" s="32" t="s">
        <v>150</v>
      </c>
      <c r="M144" s="33" t="s">
        <v>118</v>
      </c>
      <c r="N144" s="33"/>
      <c r="O144" s="32">
        <v>45</v>
      </c>
      <c r="P144" s="7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787"/>
      <c r="R144" s="787"/>
      <c r="S144" s="787"/>
      <c r="T144" s="788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291</v>
      </c>
      <c r="AG144" s="64"/>
      <c r="AJ144" s="68" t="s">
        <v>152</v>
      </c>
      <c r="AK144" s="68">
        <v>421.2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16.5" customHeight="1" x14ac:dyDescent="0.25">
      <c r="A145" s="54" t="s">
        <v>294</v>
      </c>
      <c r="B145" s="54" t="s">
        <v>295</v>
      </c>
      <c r="C145" s="31">
        <v>4301051740</v>
      </c>
      <c r="D145" s="784">
        <v>4680115884533</v>
      </c>
      <c r="E145" s="785"/>
      <c r="F145" s="776">
        <v>0.3</v>
      </c>
      <c r="G145" s="32">
        <v>6</v>
      </c>
      <c r="H145" s="776">
        <v>1.8</v>
      </c>
      <c r="I145" s="776">
        <v>2</v>
      </c>
      <c r="J145" s="32">
        <v>156</v>
      </c>
      <c r="K145" s="32" t="s">
        <v>76</v>
      </c>
      <c r="L145" s="32"/>
      <c r="M145" s="33" t="s">
        <v>118</v>
      </c>
      <c r="N145" s="33"/>
      <c r="O145" s="32">
        <v>45</v>
      </c>
      <c r="P145" s="84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787"/>
      <c r="R145" s="787"/>
      <c r="S145" s="787"/>
      <c r="T145" s="788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296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customHeight="1" x14ac:dyDescent="0.25">
      <c r="A146" s="54" t="s">
        <v>297</v>
      </c>
      <c r="B146" s="54" t="s">
        <v>298</v>
      </c>
      <c r="C146" s="31">
        <v>4301051480</v>
      </c>
      <c r="D146" s="784">
        <v>4680115882645</v>
      </c>
      <c r="E146" s="785"/>
      <c r="F146" s="776">
        <v>0.3</v>
      </c>
      <c r="G146" s="32">
        <v>6</v>
      </c>
      <c r="H146" s="776">
        <v>1.8</v>
      </c>
      <c r="I146" s="776">
        <v>2.66</v>
      </c>
      <c r="J146" s="32">
        <v>156</v>
      </c>
      <c r="K146" s="32" t="s">
        <v>76</v>
      </c>
      <c r="L146" s="32"/>
      <c r="M146" s="33" t="s">
        <v>68</v>
      </c>
      <c r="N146" s="33"/>
      <c r="O146" s="32">
        <v>40</v>
      </c>
      <c r="P146" s="116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787"/>
      <c r="R146" s="787"/>
      <c r="S146" s="787"/>
      <c r="T146" s="788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299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x14ac:dyDescent="0.2">
      <c r="A147" s="800"/>
      <c r="B147" s="794"/>
      <c r="C147" s="794"/>
      <c r="D147" s="794"/>
      <c r="E147" s="794"/>
      <c r="F147" s="794"/>
      <c r="G147" s="794"/>
      <c r="H147" s="794"/>
      <c r="I147" s="794"/>
      <c r="J147" s="794"/>
      <c r="K147" s="794"/>
      <c r="L147" s="794"/>
      <c r="M147" s="794"/>
      <c r="N147" s="794"/>
      <c r="O147" s="801"/>
      <c r="P147" s="781" t="s">
        <v>71</v>
      </c>
      <c r="Q147" s="782"/>
      <c r="R147" s="782"/>
      <c r="S147" s="782"/>
      <c r="T147" s="782"/>
      <c r="U147" s="782"/>
      <c r="V147" s="783"/>
      <c r="W147" s="37" t="s">
        <v>72</v>
      </c>
      <c r="X147" s="779">
        <f>IFERROR(X140/H140,"0")+IFERROR(X141/H141,"0")+IFERROR(X142/H142,"0")+IFERROR(X143/H143,"0")+IFERROR(X144/H144,"0")+IFERROR(X145/H145,"0")+IFERROR(X146/H146,"0")</f>
        <v>0</v>
      </c>
      <c r="Y147" s="779">
        <f>IFERROR(Y140/H140,"0")+IFERROR(Y141/H141,"0")+IFERROR(Y142/H142,"0")+IFERROR(Y143/H143,"0")+IFERROR(Y144/H144,"0")+IFERROR(Y145/H145,"0")+IFERROR(Y146/H146,"0")</f>
        <v>0</v>
      </c>
      <c r="Z147" s="779">
        <f>IFERROR(IF(Z140="",0,Z140),"0")+IFERROR(IF(Z141="",0,Z141),"0")+IFERROR(IF(Z142="",0,Z142),"0")+IFERROR(IF(Z143="",0,Z143),"0")+IFERROR(IF(Z144="",0,Z144),"0")+IFERROR(IF(Z145="",0,Z145),"0")+IFERROR(IF(Z146="",0,Z146),"0")</f>
        <v>0</v>
      </c>
      <c r="AA147" s="780"/>
      <c r="AB147" s="780"/>
      <c r="AC147" s="780"/>
    </row>
    <row r="148" spans="1:68" x14ac:dyDescent="0.2">
      <c r="A148" s="794"/>
      <c r="B148" s="794"/>
      <c r="C148" s="794"/>
      <c r="D148" s="794"/>
      <c r="E148" s="794"/>
      <c r="F148" s="794"/>
      <c r="G148" s="794"/>
      <c r="H148" s="794"/>
      <c r="I148" s="794"/>
      <c r="J148" s="794"/>
      <c r="K148" s="794"/>
      <c r="L148" s="794"/>
      <c r="M148" s="794"/>
      <c r="N148" s="794"/>
      <c r="O148" s="801"/>
      <c r="P148" s="781" t="s">
        <v>71</v>
      </c>
      <c r="Q148" s="782"/>
      <c r="R148" s="782"/>
      <c r="S148" s="782"/>
      <c r="T148" s="782"/>
      <c r="U148" s="782"/>
      <c r="V148" s="783"/>
      <c r="W148" s="37" t="s">
        <v>69</v>
      </c>
      <c r="X148" s="779">
        <f>IFERROR(SUM(X140:X146),"0")</f>
        <v>0</v>
      </c>
      <c r="Y148" s="779">
        <f>IFERROR(SUM(Y140:Y146),"0")</f>
        <v>0</v>
      </c>
      <c r="Z148" s="37"/>
      <c r="AA148" s="780"/>
      <c r="AB148" s="780"/>
      <c r="AC148" s="780"/>
    </row>
    <row r="149" spans="1:68" ht="14.25" customHeight="1" x14ac:dyDescent="0.25">
      <c r="A149" s="811" t="s">
        <v>218</v>
      </c>
      <c r="B149" s="794"/>
      <c r="C149" s="794"/>
      <c r="D149" s="794"/>
      <c r="E149" s="794"/>
      <c r="F149" s="794"/>
      <c r="G149" s="794"/>
      <c r="H149" s="794"/>
      <c r="I149" s="794"/>
      <c r="J149" s="794"/>
      <c r="K149" s="794"/>
      <c r="L149" s="794"/>
      <c r="M149" s="794"/>
      <c r="N149" s="794"/>
      <c r="O149" s="794"/>
      <c r="P149" s="794"/>
      <c r="Q149" s="794"/>
      <c r="R149" s="794"/>
      <c r="S149" s="794"/>
      <c r="T149" s="794"/>
      <c r="U149" s="794"/>
      <c r="V149" s="794"/>
      <c r="W149" s="794"/>
      <c r="X149" s="794"/>
      <c r="Y149" s="794"/>
      <c r="Z149" s="794"/>
      <c r="AA149" s="770"/>
      <c r="AB149" s="770"/>
      <c r="AC149" s="770"/>
    </row>
    <row r="150" spans="1:68" ht="37.5" customHeight="1" x14ac:dyDescent="0.25">
      <c r="A150" s="54" t="s">
        <v>300</v>
      </c>
      <c r="B150" s="54" t="s">
        <v>301</v>
      </c>
      <c r="C150" s="31">
        <v>4301060356</v>
      </c>
      <c r="D150" s="784">
        <v>4680115882652</v>
      </c>
      <c r="E150" s="785"/>
      <c r="F150" s="776">
        <v>0.33</v>
      </c>
      <c r="G150" s="32">
        <v>6</v>
      </c>
      <c r="H150" s="776">
        <v>1.98</v>
      </c>
      <c r="I150" s="776">
        <v>2.84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1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787"/>
      <c r="R150" s="787"/>
      <c r="S150" s="787"/>
      <c r="T150" s="788"/>
      <c r="U150" s="34"/>
      <c r="V150" s="34"/>
      <c r="W150" s="35" t="s">
        <v>69</v>
      </c>
      <c r="X150" s="777">
        <v>0</v>
      </c>
      <c r="Y150" s="7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302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303</v>
      </c>
      <c r="B151" s="54" t="s">
        <v>304</v>
      </c>
      <c r="C151" s="31">
        <v>4301060309</v>
      </c>
      <c r="D151" s="784">
        <v>4680115880238</v>
      </c>
      <c r="E151" s="785"/>
      <c r="F151" s="776">
        <v>0.33</v>
      </c>
      <c r="G151" s="32">
        <v>6</v>
      </c>
      <c r="H151" s="776">
        <v>1.98</v>
      </c>
      <c r="I151" s="776">
        <v>2.258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0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787"/>
      <c r="R151" s="787"/>
      <c r="S151" s="787"/>
      <c r="T151" s="788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305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800"/>
      <c r="B152" s="794"/>
      <c r="C152" s="794"/>
      <c r="D152" s="794"/>
      <c r="E152" s="794"/>
      <c r="F152" s="794"/>
      <c r="G152" s="794"/>
      <c r="H152" s="794"/>
      <c r="I152" s="794"/>
      <c r="J152" s="794"/>
      <c r="K152" s="794"/>
      <c r="L152" s="794"/>
      <c r="M152" s="794"/>
      <c r="N152" s="794"/>
      <c r="O152" s="801"/>
      <c r="P152" s="781" t="s">
        <v>71</v>
      </c>
      <c r="Q152" s="782"/>
      <c r="R152" s="782"/>
      <c r="S152" s="782"/>
      <c r="T152" s="782"/>
      <c r="U152" s="782"/>
      <c r="V152" s="783"/>
      <c r="W152" s="37" t="s">
        <v>72</v>
      </c>
      <c r="X152" s="779">
        <f>IFERROR(X150/H150,"0")+IFERROR(X151/H151,"0")</f>
        <v>0</v>
      </c>
      <c r="Y152" s="779">
        <f>IFERROR(Y150/H150,"0")+IFERROR(Y151/H151,"0")</f>
        <v>0</v>
      </c>
      <c r="Z152" s="779">
        <f>IFERROR(IF(Z150="",0,Z150),"0")+IFERROR(IF(Z151="",0,Z151),"0")</f>
        <v>0</v>
      </c>
      <c r="AA152" s="780"/>
      <c r="AB152" s="780"/>
      <c r="AC152" s="780"/>
    </row>
    <row r="153" spans="1:68" x14ac:dyDescent="0.2">
      <c r="A153" s="794"/>
      <c r="B153" s="794"/>
      <c r="C153" s="794"/>
      <c r="D153" s="794"/>
      <c r="E153" s="794"/>
      <c r="F153" s="794"/>
      <c r="G153" s="794"/>
      <c r="H153" s="794"/>
      <c r="I153" s="794"/>
      <c r="J153" s="794"/>
      <c r="K153" s="794"/>
      <c r="L153" s="794"/>
      <c r="M153" s="794"/>
      <c r="N153" s="794"/>
      <c r="O153" s="801"/>
      <c r="P153" s="781" t="s">
        <v>71</v>
      </c>
      <c r="Q153" s="782"/>
      <c r="R153" s="782"/>
      <c r="S153" s="782"/>
      <c r="T153" s="782"/>
      <c r="U153" s="782"/>
      <c r="V153" s="783"/>
      <c r="W153" s="37" t="s">
        <v>69</v>
      </c>
      <c r="X153" s="779">
        <f>IFERROR(SUM(X150:X151),"0")</f>
        <v>0</v>
      </c>
      <c r="Y153" s="779">
        <f>IFERROR(SUM(Y150:Y151),"0")</f>
        <v>0</v>
      </c>
      <c r="Z153" s="37"/>
      <c r="AA153" s="780"/>
      <c r="AB153" s="780"/>
      <c r="AC153" s="780"/>
    </row>
    <row r="154" spans="1:68" ht="16.5" customHeight="1" x14ac:dyDescent="0.25">
      <c r="A154" s="793" t="s">
        <v>306</v>
      </c>
      <c r="B154" s="794"/>
      <c r="C154" s="794"/>
      <c r="D154" s="794"/>
      <c r="E154" s="794"/>
      <c r="F154" s="794"/>
      <c r="G154" s="794"/>
      <c r="H154" s="794"/>
      <c r="I154" s="794"/>
      <c r="J154" s="794"/>
      <c r="K154" s="794"/>
      <c r="L154" s="794"/>
      <c r="M154" s="794"/>
      <c r="N154" s="794"/>
      <c r="O154" s="794"/>
      <c r="P154" s="794"/>
      <c r="Q154" s="794"/>
      <c r="R154" s="794"/>
      <c r="S154" s="794"/>
      <c r="T154" s="794"/>
      <c r="U154" s="794"/>
      <c r="V154" s="794"/>
      <c r="W154" s="794"/>
      <c r="X154" s="794"/>
      <c r="Y154" s="794"/>
      <c r="Z154" s="794"/>
      <c r="AA154" s="772"/>
      <c r="AB154" s="772"/>
      <c r="AC154" s="772"/>
    </row>
    <row r="155" spans="1:68" ht="14.25" customHeight="1" x14ac:dyDescent="0.25">
      <c r="A155" s="811" t="s">
        <v>114</v>
      </c>
      <c r="B155" s="794"/>
      <c r="C155" s="794"/>
      <c r="D155" s="794"/>
      <c r="E155" s="794"/>
      <c r="F155" s="794"/>
      <c r="G155" s="794"/>
      <c r="H155" s="794"/>
      <c r="I155" s="794"/>
      <c r="J155" s="794"/>
      <c r="K155" s="794"/>
      <c r="L155" s="794"/>
      <c r="M155" s="794"/>
      <c r="N155" s="794"/>
      <c r="O155" s="794"/>
      <c r="P155" s="794"/>
      <c r="Q155" s="794"/>
      <c r="R155" s="794"/>
      <c r="S155" s="794"/>
      <c r="T155" s="794"/>
      <c r="U155" s="794"/>
      <c r="V155" s="794"/>
      <c r="W155" s="794"/>
      <c r="X155" s="794"/>
      <c r="Y155" s="794"/>
      <c r="Z155" s="794"/>
      <c r="AA155" s="770"/>
      <c r="AB155" s="770"/>
      <c r="AC155" s="770"/>
    </row>
    <row r="156" spans="1:68" ht="27" customHeight="1" x14ac:dyDescent="0.25">
      <c r="A156" s="54" t="s">
        <v>307</v>
      </c>
      <c r="B156" s="54" t="s">
        <v>308</v>
      </c>
      <c r="C156" s="31">
        <v>4301011564</v>
      </c>
      <c r="D156" s="784">
        <v>4680115882577</v>
      </c>
      <c r="E156" s="785"/>
      <c r="F156" s="776">
        <v>0.4</v>
      </c>
      <c r="G156" s="32">
        <v>8</v>
      </c>
      <c r="H156" s="776">
        <v>3.2</v>
      </c>
      <c r="I156" s="776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5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7"/>
      <c r="R156" s="787"/>
      <c r="S156" s="787"/>
      <c r="T156" s="788"/>
      <c r="U156" s="34"/>
      <c r="V156" s="34"/>
      <c r="W156" s="35" t="s">
        <v>69</v>
      </c>
      <c r="X156" s="777">
        <v>0</v>
      </c>
      <c r="Y156" s="7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309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307</v>
      </c>
      <c r="B157" s="54" t="s">
        <v>310</v>
      </c>
      <c r="C157" s="31">
        <v>4301011562</v>
      </c>
      <c r="D157" s="784">
        <v>4680115882577</v>
      </c>
      <c r="E157" s="785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106</v>
      </c>
      <c r="N157" s="33"/>
      <c r="O157" s="32">
        <v>90</v>
      </c>
      <c r="P157" s="80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7"/>
      <c r="R157" s="787"/>
      <c r="S157" s="787"/>
      <c r="T157" s="788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309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800"/>
      <c r="B158" s="794"/>
      <c r="C158" s="794"/>
      <c r="D158" s="794"/>
      <c r="E158" s="794"/>
      <c r="F158" s="794"/>
      <c r="G158" s="794"/>
      <c r="H158" s="794"/>
      <c r="I158" s="794"/>
      <c r="J158" s="794"/>
      <c r="K158" s="794"/>
      <c r="L158" s="794"/>
      <c r="M158" s="794"/>
      <c r="N158" s="794"/>
      <c r="O158" s="801"/>
      <c r="P158" s="781" t="s">
        <v>71</v>
      </c>
      <c r="Q158" s="782"/>
      <c r="R158" s="782"/>
      <c r="S158" s="782"/>
      <c r="T158" s="782"/>
      <c r="U158" s="782"/>
      <c r="V158" s="783"/>
      <c r="W158" s="37" t="s">
        <v>72</v>
      </c>
      <c r="X158" s="779">
        <f>IFERROR(X156/H156,"0")+IFERROR(X157/H157,"0")</f>
        <v>0</v>
      </c>
      <c r="Y158" s="779">
        <f>IFERROR(Y156/H156,"0")+IFERROR(Y157/H157,"0")</f>
        <v>0</v>
      </c>
      <c r="Z158" s="779">
        <f>IFERROR(IF(Z156="",0,Z156),"0")+IFERROR(IF(Z157="",0,Z157),"0")</f>
        <v>0</v>
      </c>
      <c r="AA158" s="780"/>
      <c r="AB158" s="780"/>
      <c r="AC158" s="780"/>
    </row>
    <row r="159" spans="1:68" x14ac:dyDescent="0.2">
      <c r="A159" s="794"/>
      <c r="B159" s="794"/>
      <c r="C159" s="794"/>
      <c r="D159" s="794"/>
      <c r="E159" s="794"/>
      <c r="F159" s="794"/>
      <c r="G159" s="794"/>
      <c r="H159" s="794"/>
      <c r="I159" s="794"/>
      <c r="J159" s="794"/>
      <c r="K159" s="794"/>
      <c r="L159" s="794"/>
      <c r="M159" s="794"/>
      <c r="N159" s="794"/>
      <c r="O159" s="801"/>
      <c r="P159" s="781" t="s">
        <v>71</v>
      </c>
      <c r="Q159" s="782"/>
      <c r="R159" s="782"/>
      <c r="S159" s="782"/>
      <c r="T159" s="782"/>
      <c r="U159" s="782"/>
      <c r="V159" s="783"/>
      <c r="W159" s="37" t="s">
        <v>69</v>
      </c>
      <c r="X159" s="779">
        <f>IFERROR(SUM(X156:X157),"0")</f>
        <v>0</v>
      </c>
      <c r="Y159" s="779">
        <f>IFERROR(SUM(Y156:Y157),"0")</f>
        <v>0</v>
      </c>
      <c r="Z159" s="37"/>
      <c r="AA159" s="780"/>
      <c r="AB159" s="780"/>
      <c r="AC159" s="780"/>
    </row>
    <row r="160" spans="1:68" ht="14.25" customHeight="1" x14ac:dyDescent="0.25">
      <c r="A160" s="811" t="s">
        <v>64</v>
      </c>
      <c r="B160" s="794"/>
      <c r="C160" s="794"/>
      <c r="D160" s="794"/>
      <c r="E160" s="794"/>
      <c r="F160" s="794"/>
      <c r="G160" s="794"/>
      <c r="H160" s="794"/>
      <c r="I160" s="794"/>
      <c r="J160" s="794"/>
      <c r="K160" s="794"/>
      <c r="L160" s="794"/>
      <c r="M160" s="794"/>
      <c r="N160" s="794"/>
      <c r="O160" s="794"/>
      <c r="P160" s="794"/>
      <c r="Q160" s="794"/>
      <c r="R160" s="794"/>
      <c r="S160" s="794"/>
      <c r="T160" s="794"/>
      <c r="U160" s="794"/>
      <c r="V160" s="794"/>
      <c r="W160" s="794"/>
      <c r="X160" s="794"/>
      <c r="Y160" s="794"/>
      <c r="Z160" s="794"/>
      <c r="AA160" s="770"/>
      <c r="AB160" s="770"/>
      <c r="AC160" s="770"/>
    </row>
    <row r="161" spans="1:68" ht="27" customHeight="1" x14ac:dyDescent="0.25">
      <c r="A161" s="54" t="s">
        <v>311</v>
      </c>
      <c r="B161" s="54" t="s">
        <v>312</v>
      </c>
      <c r="C161" s="31">
        <v>4301031234</v>
      </c>
      <c r="D161" s="784">
        <v>4680115883444</v>
      </c>
      <c r="E161" s="785"/>
      <c r="F161" s="776">
        <v>0.35</v>
      </c>
      <c r="G161" s="32">
        <v>8</v>
      </c>
      <c r="H161" s="776">
        <v>2.8</v>
      </c>
      <c r="I161" s="776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104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7"/>
      <c r="R161" s="787"/>
      <c r="S161" s="787"/>
      <c r="T161" s="788"/>
      <c r="U161" s="34"/>
      <c r="V161" s="34"/>
      <c r="W161" s="35" t="s">
        <v>69</v>
      </c>
      <c r="X161" s="777">
        <v>0</v>
      </c>
      <c r="Y161" s="7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313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311</v>
      </c>
      <c r="B162" s="54" t="s">
        <v>314</v>
      </c>
      <c r="C162" s="31">
        <v>4301031235</v>
      </c>
      <c r="D162" s="784">
        <v>4680115883444</v>
      </c>
      <c r="E162" s="785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106</v>
      </c>
      <c r="N162" s="33"/>
      <c r="O162" s="32">
        <v>90</v>
      </c>
      <c r="P162" s="108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7"/>
      <c r="R162" s="787"/>
      <c r="S162" s="787"/>
      <c r="T162" s="788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313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800"/>
      <c r="B163" s="794"/>
      <c r="C163" s="794"/>
      <c r="D163" s="794"/>
      <c r="E163" s="794"/>
      <c r="F163" s="794"/>
      <c r="G163" s="794"/>
      <c r="H163" s="794"/>
      <c r="I163" s="794"/>
      <c r="J163" s="794"/>
      <c r="K163" s="794"/>
      <c r="L163" s="794"/>
      <c r="M163" s="794"/>
      <c r="N163" s="794"/>
      <c r="O163" s="801"/>
      <c r="P163" s="781" t="s">
        <v>71</v>
      </c>
      <c r="Q163" s="782"/>
      <c r="R163" s="782"/>
      <c r="S163" s="782"/>
      <c r="T163" s="782"/>
      <c r="U163" s="782"/>
      <c r="V163" s="783"/>
      <c r="W163" s="37" t="s">
        <v>72</v>
      </c>
      <c r="X163" s="779">
        <f>IFERROR(X161/H161,"0")+IFERROR(X162/H162,"0")</f>
        <v>0</v>
      </c>
      <c r="Y163" s="779">
        <f>IFERROR(Y161/H161,"0")+IFERROR(Y162/H162,"0")</f>
        <v>0</v>
      </c>
      <c r="Z163" s="779">
        <f>IFERROR(IF(Z161="",0,Z161),"0")+IFERROR(IF(Z162="",0,Z162),"0")</f>
        <v>0</v>
      </c>
      <c r="AA163" s="780"/>
      <c r="AB163" s="780"/>
      <c r="AC163" s="780"/>
    </row>
    <row r="164" spans="1:68" x14ac:dyDescent="0.2">
      <c r="A164" s="794"/>
      <c r="B164" s="794"/>
      <c r="C164" s="794"/>
      <c r="D164" s="794"/>
      <c r="E164" s="794"/>
      <c r="F164" s="794"/>
      <c r="G164" s="794"/>
      <c r="H164" s="794"/>
      <c r="I164" s="794"/>
      <c r="J164" s="794"/>
      <c r="K164" s="794"/>
      <c r="L164" s="794"/>
      <c r="M164" s="794"/>
      <c r="N164" s="794"/>
      <c r="O164" s="801"/>
      <c r="P164" s="781" t="s">
        <v>71</v>
      </c>
      <c r="Q164" s="782"/>
      <c r="R164" s="782"/>
      <c r="S164" s="782"/>
      <c r="T164" s="782"/>
      <c r="U164" s="782"/>
      <c r="V164" s="783"/>
      <c r="W164" s="37" t="s">
        <v>69</v>
      </c>
      <c r="X164" s="779">
        <f>IFERROR(SUM(X161:X162),"0")</f>
        <v>0</v>
      </c>
      <c r="Y164" s="779">
        <f>IFERROR(SUM(Y161:Y162),"0")</f>
        <v>0</v>
      </c>
      <c r="Z164" s="37"/>
      <c r="AA164" s="780"/>
      <c r="AB164" s="780"/>
      <c r="AC164" s="780"/>
    </row>
    <row r="165" spans="1:68" ht="14.25" customHeight="1" x14ac:dyDescent="0.25">
      <c r="A165" s="811" t="s">
        <v>73</v>
      </c>
      <c r="B165" s="794"/>
      <c r="C165" s="794"/>
      <c r="D165" s="794"/>
      <c r="E165" s="794"/>
      <c r="F165" s="794"/>
      <c r="G165" s="794"/>
      <c r="H165" s="794"/>
      <c r="I165" s="794"/>
      <c r="J165" s="794"/>
      <c r="K165" s="794"/>
      <c r="L165" s="794"/>
      <c r="M165" s="794"/>
      <c r="N165" s="794"/>
      <c r="O165" s="794"/>
      <c r="P165" s="794"/>
      <c r="Q165" s="794"/>
      <c r="R165" s="794"/>
      <c r="S165" s="794"/>
      <c r="T165" s="794"/>
      <c r="U165" s="794"/>
      <c r="V165" s="794"/>
      <c r="W165" s="794"/>
      <c r="X165" s="794"/>
      <c r="Y165" s="794"/>
      <c r="Z165" s="794"/>
      <c r="AA165" s="770"/>
      <c r="AB165" s="770"/>
      <c r="AC165" s="770"/>
    </row>
    <row r="166" spans="1:68" ht="16.5" customHeight="1" x14ac:dyDescent="0.25">
      <c r="A166" s="54" t="s">
        <v>315</v>
      </c>
      <c r="B166" s="54" t="s">
        <v>316</v>
      </c>
      <c r="C166" s="31">
        <v>4301051477</v>
      </c>
      <c r="D166" s="784">
        <v>4680115882584</v>
      </c>
      <c r="E166" s="785"/>
      <c r="F166" s="776">
        <v>0.33</v>
      </c>
      <c r="G166" s="32">
        <v>8</v>
      </c>
      <c r="H166" s="776">
        <v>2.64</v>
      </c>
      <c r="I166" s="776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88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87"/>
      <c r="R166" s="787"/>
      <c r="S166" s="787"/>
      <c r="T166" s="788"/>
      <c r="U166" s="34"/>
      <c r="V166" s="34"/>
      <c r="W166" s="35" t="s">
        <v>69</v>
      </c>
      <c r="X166" s="777">
        <v>0</v>
      </c>
      <c r="Y166" s="778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309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customHeight="1" x14ac:dyDescent="0.25">
      <c r="A167" s="54" t="s">
        <v>315</v>
      </c>
      <c r="B167" s="54" t="s">
        <v>317</v>
      </c>
      <c r="C167" s="31">
        <v>4301051476</v>
      </c>
      <c r="D167" s="784">
        <v>4680115882584</v>
      </c>
      <c r="E167" s="785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106</v>
      </c>
      <c r="N167" s="33"/>
      <c r="O167" s="32">
        <v>60</v>
      </c>
      <c r="P167" s="93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87"/>
      <c r="R167" s="787"/>
      <c r="S167" s="787"/>
      <c r="T167" s="788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309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800"/>
      <c r="B168" s="794"/>
      <c r="C168" s="794"/>
      <c r="D168" s="794"/>
      <c r="E168" s="794"/>
      <c r="F168" s="794"/>
      <c r="G168" s="794"/>
      <c r="H168" s="794"/>
      <c r="I168" s="794"/>
      <c r="J168" s="794"/>
      <c r="K168" s="794"/>
      <c r="L168" s="794"/>
      <c r="M168" s="794"/>
      <c r="N168" s="794"/>
      <c r="O168" s="801"/>
      <c r="P168" s="781" t="s">
        <v>71</v>
      </c>
      <c r="Q168" s="782"/>
      <c r="R168" s="782"/>
      <c r="S168" s="782"/>
      <c r="T168" s="782"/>
      <c r="U168" s="782"/>
      <c r="V168" s="783"/>
      <c r="W168" s="37" t="s">
        <v>72</v>
      </c>
      <c r="X168" s="779">
        <f>IFERROR(X166/H166,"0")+IFERROR(X167/H167,"0")</f>
        <v>0</v>
      </c>
      <c r="Y168" s="779">
        <f>IFERROR(Y166/H166,"0")+IFERROR(Y167/H167,"0")</f>
        <v>0</v>
      </c>
      <c r="Z168" s="779">
        <f>IFERROR(IF(Z166="",0,Z166),"0")+IFERROR(IF(Z167="",0,Z167),"0")</f>
        <v>0</v>
      </c>
      <c r="AA168" s="780"/>
      <c r="AB168" s="780"/>
      <c r="AC168" s="780"/>
    </row>
    <row r="169" spans="1:68" x14ac:dyDescent="0.2">
      <c r="A169" s="794"/>
      <c r="B169" s="794"/>
      <c r="C169" s="794"/>
      <c r="D169" s="794"/>
      <c r="E169" s="794"/>
      <c r="F169" s="794"/>
      <c r="G169" s="794"/>
      <c r="H169" s="794"/>
      <c r="I169" s="794"/>
      <c r="J169" s="794"/>
      <c r="K169" s="794"/>
      <c r="L169" s="794"/>
      <c r="M169" s="794"/>
      <c r="N169" s="794"/>
      <c r="O169" s="801"/>
      <c r="P169" s="781" t="s">
        <v>71</v>
      </c>
      <c r="Q169" s="782"/>
      <c r="R169" s="782"/>
      <c r="S169" s="782"/>
      <c r="T169" s="782"/>
      <c r="U169" s="782"/>
      <c r="V169" s="783"/>
      <c r="W169" s="37" t="s">
        <v>69</v>
      </c>
      <c r="X169" s="779">
        <f>IFERROR(SUM(X166:X167),"0")</f>
        <v>0</v>
      </c>
      <c r="Y169" s="779">
        <f>IFERROR(SUM(Y166:Y167),"0")</f>
        <v>0</v>
      </c>
      <c r="Z169" s="37"/>
      <c r="AA169" s="780"/>
      <c r="AB169" s="780"/>
      <c r="AC169" s="780"/>
    </row>
    <row r="170" spans="1:68" ht="16.5" customHeight="1" x14ac:dyDescent="0.25">
      <c r="A170" s="793" t="s">
        <v>112</v>
      </c>
      <c r="B170" s="794"/>
      <c r="C170" s="794"/>
      <c r="D170" s="794"/>
      <c r="E170" s="794"/>
      <c r="F170" s="794"/>
      <c r="G170" s="794"/>
      <c r="H170" s="794"/>
      <c r="I170" s="794"/>
      <c r="J170" s="794"/>
      <c r="K170" s="794"/>
      <c r="L170" s="794"/>
      <c r="M170" s="794"/>
      <c r="N170" s="794"/>
      <c r="O170" s="794"/>
      <c r="P170" s="794"/>
      <c r="Q170" s="794"/>
      <c r="R170" s="794"/>
      <c r="S170" s="794"/>
      <c r="T170" s="794"/>
      <c r="U170" s="794"/>
      <c r="V170" s="794"/>
      <c r="W170" s="794"/>
      <c r="X170" s="794"/>
      <c r="Y170" s="794"/>
      <c r="Z170" s="794"/>
      <c r="AA170" s="772"/>
      <c r="AB170" s="772"/>
      <c r="AC170" s="772"/>
    </row>
    <row r="171" spans="1:68" ht="14.25" customHeight="1" x14ac:dyDescent="0.25">
      <c r="A171" s="811" t="s">
        <v>114</v>
      </c>
      <c r="B171" s="794"/>
      <c r="C171" s="794"/>
      <c r="D171" s="794"/>
      <c r="E171" s="794"/>
      <c r="F171" s="794"/>
      <c r="G171" s="794"/>
      <c r="H171" s="794"/>
      <c r="I171" s="794"/>
      <c r="J171" s="794"/>
      <c r="K171" s="794"/>
      <c r="L171" s="794"/>
      <c r="M171" s="794"/>
      <c r="N171" s="794"/>
      <c r="O171" s="794"/>
      <c r="P171" s="794"/>
      <c r="Q171" s="794"/>
      <c r="R171" s="794"/>
      <c r="S171" s="794"/>
      <c r="T171" s="794"/>
      <c r="U171" s="794"/>
      <c r="V171" s="794"/>
      <c r="W171" s="794"/>
      <c r="X171" s="794"/>
      <c r="Y171" s="794"/>
      <c r="Z171" s="794"/>
      <c r="AA171" s="770"/>
      <c r="AB171" s="770"/>
      <c r="AC171" s="770"/>
    </row>
    <row r="172" spans="1:68" ht="27" customHeight="1" x14ac:dyDescent="0.25">
      <c r="A172" s="54" t="s">
        <v>318</v>
      </c>
      <c r="B172" s="54" t="s">
        <v>319</v>
      </c>
      <c r="C172" s="31">
        <v>4301011705</v>
      </c>
      <c r="D172" s="784">
        <v>4607091384604</v>
      </c>
      <c r="E172" s="785"/>
      <c r="F172" s="776">
        <v>0.4</v>
      </c>
      <c r="G172" s="32">
        <v>10</v>
      </c>
      <c r="H172" s="776">
        <v>4</v>
      </c>
      <c r="I172" s="776">
        <v>4.21</v>
      </c>
      <c r="J172" s="32">
        <v>132</v>
      </c>
      <c r="K172" s="32" t="s">
        <v>76</v>
      </c>
      <c r="L172" s="32"/>
      <c r="M172" s="33" t="s">
        <v>121</v>
      </c>
      <c r="N172" s="33"/>
      <c r="O172" s="32">
        <v>50</v>
      </c>
      <c r="P172" s="8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87"/>
      <c r="R172" s="787"/>
      <c r="S172" s="787"/>
      <c r="T172" s="788"/>
      <c r="U172" s="34"/>
      <c r="V172" s="34"/>
      <c r="W172" s="35" t="s">
        <v>69</v>
      </c>
      <c r="X172" s="777">
        <v>0</v>
      </c>
      <c r="Y172" s="778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320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800"/>
      <c r="B173" s="794"/>
      <c r="C173" s="794"/>
      <c r="D173" s="794"/>
      <c r="E173" s="794"/>
      <c r="F173" s="794"/>
      <c r="G173" s="794"/>
      <c r="H173" s="794"/>
      <c r="I173" s="794"/>
      <c r="J173" s="794"/>
      <c r="K173" s="794"/>
      <c r="L173" s="794"/>
      <c r="M173" s="794"/>
      <c r="N173" s="794"/>
      <c r="O173" s="801"/>
      <c r="P173" s="781" t="s">
        <v>71</v>
      </c>
      <c r="Q173" s="782"/>
      <c r="R173" s="782"/>
      <c r="S173" s="782"/>
      <c r="T173" s="782"/>
      <c r="U173" s="782"/>
      <c r="V173" s="783"/>
      <c r="W173" s="37" t="s">
        <v>72</v>
      </c>
      <c r="X173" s="779">
        <f>IFERROR(X172/H172,"0")</f>
        <v>0</v>
      </c>
      <c r="Y173" s="779">
        <f>IFERROR(Y172/H172,"0")</f>
        <v>0</v>
      </c>
      <c r="Z173" s="779">
        <f>IFERROR(IF(Z172="",0,Z172),"0")</f>
        <v>0</v>
      </c>
      <c r="AA173" s="780"/>
      <c r="AB173" s="780"/>
      <c r="AC173" s="780"/>
    </row>
    <row r="174" spans="1:68" x14ac:dyDescent="0.2">
      <c r="A174" s="794"/>
      <c r="B174" s="794"/>
      <c r="C174" s="794"/>
      <c r="D174" s="794"/>
      <c r="E174" s="794"/>
      <c r="F174" s="794"/>
      <c r="G174" s="794"/>
      <c r="H174" s="794"/>
      <c r="I174" s="794"/>
      <c r="J174" s="794"/>
      <c r="K174" s="794"/>
      <c r="L174" s="794"/>
      <c r="M174" s="794"/>
      <c r="N174" s="794"/>
      <c r="O174" s="801"/>
      <c r="P174" s="781" t="s">
        <v>71</v>
      </c>
      <c r="Q174" s="782"/>
      <c r="R174" s="782"/>
      <c r="S174" s="782"/>
      <c r="T174" s="782"/>
      <c r="U174" s="782"/>
      <c r="V174" s="783"/>
      <c r="W174" s="37" t="s">
        <v>69</v>
      </c>
      <c r="X174" s="779">
        <f>IFERROR(SUM(X172:X172),"0")</f>
        <v>0</v>
      </c>
      <c r="Y174" s="779">
        <f>IFERROR(SUM(Y172:Y172),"0")</f>
        <v>0</v>
      </c>
      <c r="Z174" s="37"/>
      <c r="AA174" s="780"/>
      <c r="AB174" s="780"/>
      <c r="AC174" s="780"/>
    </row>
    <row r="175" spans="1:68" ht="14.25" customHeight="1" x14ac:dyDescent="0.25">
      <c r="A175" s="811" t="s">
        <v>64</v>
      </c>
      <c r="B175" s="794"/>
      <c r="C175" s="794"/>
      <c r="D175" s="794"/>
      <c r="E175" s="794"/>
      <c r="F175" s="794"/>
      <c r="G175" s="794"/>
      <c r="H175" s="794"/>
      <c r="I175" s="794"/>
      <c r="J175" s="794"/>
      <c r="K175" s="794"/>
      <c r="L175" s="794"/>
      <c r="M175" s="794"/>
      <c r="N175" s="794"/>
      <c r="O175" s="794"/>
      <c r="P175" s="794"/>
      <c r="Q175" s="794"/>
      <c r="R175" s="794"/>
      <c r="S175" s="794"/>
      <c r="T175" s="794"/>
      <c r="U175" s="794"/>
      <c r="V175" s="794"/>
      <c r="W175" s="794"/>
      <c r="X175" s="794"/>
      <c r="Y175" s="794"/>
      <c r="Z175" s="794"/>
      <c r="AA175" s="770"/>
      <c r="AB175" s="770"/>
      <c r="AC175" s="770"/>
    </row>
    <row r="176" spans="1:68" ht="16.5" customHeight="1" x14ac:dyDescent="0.25">
      <c r="A176" s="54" t="s">
        <v>321</v>
      </c>
      <c r="B176" s="54" t="s">
        <v>322</v>
      </c>
      <c r="C176" s="31">
        <v>4301030895</v>
      </c>
      <c r="D176" s="784">
        <v>4607091387667</v>
      </c>
      <c r="E176" s="785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117</v>
      </c>
      <c r="L176" s="32"/>
      <c r="M176" s="33" t="s">
        <v>121</v>
      </c>
      <c r="N176" s="33"/>
      <c r="O176" s="32">
        <v>40</v>
      </c>
      <c r="P176" s="11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87"/>
      <c r="R176" s="787"/>
      <c r="S176" s="787"/>
      <c r="T176" s="788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323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324</v>
      </c>
      <c r="B177" s="54" t="s">
        <v>325</v>
      </c>
      <c r="C177" s="31">
        <v>4301030961</v>
      </c>
      <c r="D177" s="784">
        <v>4607091387636</v>
      </c>
      <c r="E177" s="785"/>
      <c r="F177" s="776">
        <v>0.7</v>
      </c>
      <c r="G177" s="32">
        <v>6</v>
      </c>
      <c r="H177" s="776">
        <v>4.2</v>
      </c>
      <c r="I177" s="776">
        <v>4.5</v>
      </c>
      <c r="J177" s="32">
        <v>132</v>
      </c>
      <c r="K177" s="32" t="s">
        <v>76</v>
      </c>
      <c r="L177" s="32"/>
      <c r="M177" s="33" t="s">
        <v>68</v>
      </c>
      <c r="N177" s="33"/>
      <c r="O177" s="32">
        <v>40</v>
      </c>
      <c r="P177" s="109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87"/>
      <c r="R177" s="787"/>
      <c r="S177" s="787"/>
      <c r="T177" s="788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326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customHeight="1" x14ac:dyDescent="0.25">
      <c r="A178" s="54" t="s">
        <v>327</v>
      </c>
      <c r="B178" s="54" t="s">
        <v>328</v>
      </c>
      <c r="C178" s="31">
        <v>4301030963</v>
      </c>
      <c r="D178" s="784">
        <v>4607091382426</v>
      </c>
      <c r="E178" s="785"/>
      <c r="F178" s="776">
        <v>0.9</v>
      </c>
      <c r="G178" s="32">
        <v>10</v>
      </c>
      <c r="H178" s="776">
        <v>9</v>
      </c>
      <c r="I178" s="776">
        <v>9.6300000000000008</v>
      </c>
      <c r="J178" s="32">
        <v>56</v>
      </c>
      <c r="K178" s="32" t="s">
        <v>117</v>
      </c>
      <c r="L178" s="32"/>
      <c r="M178" s="33" t="s">
        <v>68</v>
      </c>
      <c r="N178" s="33"/>
      <c r="O178" s="32">
        <v>40</v>
      </c>
      <c r="P178" s="11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87"/>
      <c r="R178" s="787"/>
      <c r="S178" s="787"/>
      <c r="T178" s="788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329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330</v>
      </c>
      <c r="B179" s="54" t="s">
        <v>331</v>
      </c>
      <c r="C179" s="31">
        <v>4301030962</v>
      </c>
      <c r="D179" s="784">
        <v>4607091386547</v>
      </c>
      <c r="E179" s="785"/>
      <c r="F179" s="776">
        <v>0.35</v>
      </c>
      <c r="G179" s="32">
        <v>8</v>
      </c>
      <c r="H179" s="776">
        <v>2.8</v>
      </c>
      <c r="I179" s="776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87"/>
      <c r="R179" s="787"/>
      <c r="S179" s="787"/>
      <c r="T179" s="788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326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332</v>
      </c>
      <c r="B180" s="54" t="s">
        <v>333</v>
      </c>
      <c r="C180" s="31">
        <v>4301030964</v>
      </c>
      <c r="D180" s="784">
        <v>4607091382464</v>
      </c>
      <c r="E180" s="785"/>
      <c r="F180" s="776">
        <v>0.35</v>
      </c>
      <c r="G180" s="32">
        <v>8</v>
      </c>
      <c r="H180" s="776">
        <v>2.8</v>
      </c>
      <c r="I180" s="776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87"/>
      <c r="R180" s="787"/>
      <c r="S180" s="787"/>
      <c r="T180" s="788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329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00"/>
      <c r="B181" s="794"/>
      <c r="C181" s="794"/>
      <c r="D181" s="794"/>
      <c r="E181" s="794"/>
      <c r="F181" s="794"/>
      <c r="G181" s="794"/>
      <c r="H181" s="794"/>
      <c r="I181" s="794"/>
      <c r="J181" s="794"/>
      <c r="K181" s="794"/>
      <c r="L181" s="794"/>
      <c r="M181" s="794"/>
      <c r="N181" s="794"/>
      <c r="O181" s="801"/>
      <c r="P181" s="781" t="s">
        <v>71</v>
      </c>
      <c r="Q181" s="782"/>
      <c r="R181" s="782"/>
      <c r="S181" s="782"/>
      <c r="T181" s="782"/>
      <c r="U181" s="782"/>
      <c r="V181" s="783"/>
      <c r="W181" s="37" t="s">
        <v>72</v>
      </c>
      <c r="X181" s="779">
        <f>IFERROR(X176/H176,"0")+IFERROR(X177/H177,"0")+IFERROR(X178/H178,"0")+IFERROR(X179/H179,"0")+IFERROR(X180/H180,"0")</f>
        <v>0</v>
      </c>
      <c r="Y181" s="779">
        <f>IFERROR(Y176/H176,"0")+IFERROR(Y177/H177,"0")+IFERROR(Y178/H178,"0")+IFERROR(Y179/H179,"0")+IFERROR(Y180/H180,"0")</f>
        <v>0</v>
      </c>
      <c r="Z181" s="779">
        <f>IFERROR(IF(Z176="",0,Z176),"0")+IFERROR(IF(Z177="",0,Z177),"0")+IFERROR(IF(Z178="",0,Z178),"0")+IFERROR(IF(Z179="",0,Z179),"0")+IFERROR(IF(Z180="",0,Z180),"0")</f>
        <v>0</v>
      </c>
      <c r="AA181" s="780"/>
      <c r="AB181" s="780"/>
      <c r="AC181" s="780"/>
    </row>
    <row r="182" spans="1:68" x14ac:dyDescent="0.2">
      <c r="A182" s="794"/>
      <c r="B182" s="794"/>
      <c r="C182" s="794"/>
      <c r="D182" s="794"/>
      <c r="E182" s="794"/>
      <c r="F182" s="794"/>
      <c r="G182" s="794"/>
      <c r="H182" s="794"/>
      <c r="I182" s="794"/>
      <c r="J182" s="794"/>
      <c r="K182" s="794"/>
      <c r="L182" s="794"/>
      <c r="M182" s="794"/>
      <c r="N182" s="794"/>
      <c r="O182" s="801"/>
      <c r="P182" s="781" t="s">
        <v>71</v>
      </c>
      <c r="Q182" s="782"/>
      <c r="R182" s="782"/>
      <c r="S182" s="782"/>
      <c r="T182" s="782"/>
      <c r="U182" s="782"/>
      <c r="V182" s="783"/>
      <c r="W182" s="37" t="s">
        <v>69</v>
      </c>
      <c r="X182" s="779">
        <f>IFERROR(SUM(X176:X180),"0")</f>
        <v>0</v>
      </c>
      <c r="Y182" s="779">
        <f>IFERROR(SUM(Y176:Y180),"0")</f>
        <v>0</v>
      </c>
      <c r="Z182" s="37"/>
      <c r="AA182" s="780"/>
      <c r="AB182" s="780"/>
      <c r="AC182" s="780"/>
    </row>
    <row r="183" spans="1:68" ht="14.25" customHeight="1" x14ac:dyDescent="0.25">
      <c r="A183" s="811" t="s">
        <v>73</v>
      </c>
      <c r="B183" s="794"/>
      <c r="C183" s="794"/>
      <c r="D183" s="794"/>
      <c r="E183" s="794"/>
      <c r="F183" s="794"/>
      <c r="G183" s="794"/>
      <c r="H183" s="794"/>
      <c r="I183" s="794"/>
      <c r="J183" s="794"/>
      <c r="K183" s="794"/>
      <c r="L183" s="794"/>
      <c r="M183" s="794"/>
      <c r="N183" s="794"/>
      <c r="O183" s="794"/>
      <c r="P183" s="794"/>
      <c r="Q183" s="794"/>
      <c r="R183" s="794"/>
      <c r="S183" s="794"/>
      <c r="T183" s="794"/>
      <c r="U183" s="794"/>
      <c r="V183" s="794"/>
      <c r="W183" s="794"/>
      <c r="X183" s="794"/>
      <c r="Y183" s="794"/>
      <c r="Z183" s="794"/>
      <c r="AA183" s="770"/>
      <c r="AB183" s="770"/>
      <c r="AC183" s="770"/>
    </row>
    <row r="184" spans="1:68" ht="16.5" customHeight="1" x14ac:dyDescent="0.25">
      <c r="A184" s="54" t="s">
        <v>334</v>
      </c>
      <c r="B184" s="54" t="s">
        <v>335</v>
      </c>
      <c r="C184" s="31">
        <v>4301051611</v>
      </c>
      <c r="D184" s="784">
        <v>4607091385304</v>
      </c>
      <c r="E184" s="785"/>
      <c r="F184" s="776">
        <v>1.4</v>
      </c>
      <c r="G184" s="32">
        <v>6</v>
      </c>
      <c r="H184" s="776">
        <v>8.4</v>
      </c>
      <c r="I184" s="776">
        <v>8.9640000000000004</v>
      </c>
      <c r="J184" s="32">
        <v>56</v>
      </c>
      <c r="K184" s="32" t="s">
        <v>117</v>
      </c>
      <c r="L184" s="32"/>
      <c r="M184" s="33" t="s">
        <v>68</v>
      </c>
      <c r="N184" s="33"/>
      <c r="O184" s="32">
        <v>40</v>
      </c>
      <c r="P184" s="8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787"/>
      <c r="R184" s="787"/>
      <c r="S184" s="787"/>
      <c r="T184" s="788"/>
      <c r="U184" s="34"/>
      <c r="V184" s="34"/>
      <c r="W184" s="35" t="s">
        <v>69</v>
      </c>
      <c r="X184" s="777">
        <v>0</v>
      </c>
      <c r="Y184" s="778">
        <f>IFERROR(IF(X184="",0,CEILING((X184/$H184),1)*$H184),"")</f>
        <v>0</v>
      </c>
      <c r="Z184" s="36" t="str">
        <f>IFERROR(IF(Y184=0,"",ROUNDUP(Y184/H184,0)*0.02175),"")</f>
        <v/>
      </c>
      <c r="AA184" s="56"/>
      <c r="AB184" s="57"/>
      <c r="AC184" s="247" t="s">
        <v>336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337</v>
      </c>
      <c r="B185" s="54" t="s">
        <v>338</v>
      </c>
      <c r="C185" s="31">
        <v>4301051653</v>
      </c>
      <c r="D185" s="784">
        <v>4607091386264</v>
      </c>
      <c r="E185" s="785"/>
      <c r="F185" s="776">
        <v>0.5</v>
      </c>
      <c r="G185" s="32">
        <v>6</v>
      </c>
      <c r="H185" s="776">
        <v>3</v>
      </c>
      <c r="I185" s="776">
        <v>3.278</v>
      </c>
      <c r="J185" s="32">
        <v>156</v>
      </c>
      <c r="K185" s="32" t="s">
        <v>76</v>
      </c>
      <c r="L185" s="32"/>
      <c r="M185" s="33" t="s">
        <v>118</v>
      </c>
      <c r="N185" s="33"/>
      <c r="O185" s="32">
        <v>31</v>
      </c>
      <c r="P185" s="9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7"/>
      <c r="R185" s="787"/>
      <c r="S185" s="787"/>
      <c r="T185" s="788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339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340</v>
      </c>
      <c r="B186" s="54" t="s">
        <v>341</v>
      </c>
      <c r="C186" s="31">
        <v>4301051313</v>
      </c>
      <c r="D186" s="784">
        <v>4607091385427</v>
      </c>
      <c r="E186" s="785"/>
      <c r="F186" s="776">
        <v>0.5</v>
      </c>
      <c r="G186" s="32">
        <v>6</v>
      </c>
      <c r="H186" s="776">
        <v>3</v>
      </c>
      <c r="I186" s="776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11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7"/>
      <c r="R186" s="787"/>
      <c r="S186" s="787"/>
      <c r="T186" s="788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336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00"/>
      <c r="B187" s="794"/>
      <c r="C187" s="794"/>
      <c r="D187" s="794"/>
      <c r="E187" s="794"/>
      <c r="F187" s="794"/>
      <c r="G187" s="794"/>
      <c r="H187" s="794"/>
      <c r="I187" s="794"/>
      <c r="J187" s="794"/>
      <c r="K187" s="794"/>
      <c r="L187" s="794"/>
      <c r="M187" s="794"/>
      <c r="N187" s="794"/>
      <c r="O187" s="801"/>
      <c r="P187" s="781" t="s">
        <v>71</v>
      </c>
      <c r="Q187" s="782"/>
      <c r="R187" s="782"/>
      <c r="S187" s="782"/>
      <c r="T187" s="782"/>
      <c r="U187" s="782"/>
      <c r="V187" s="783"/>
      <c r="W187" s="37" t="s">
        <v>72</v>
      </c>
      <c r="X187" s="779">
        <f>IFERROR(X184/H184,"0")+IFERROR(X185/H185,"0")+IFERROR(X186/H186,"0")</f>
        <v>0</v>
      </c>
      <c r="Y187" s="779">
        <f>IFERROR(Y184/H184,"0")+IFERROR(Y185/H185,"0")+IFERROR(Y186/H186,"0")</f>
        <v>0</v>
      </c>
      <c r="Z187" s="779">
        <f>IFERROR(IF(Z184="",0,Z184),"0")+IFERROR(IF(Z185="",0,Z185),"0")+IFERROR(IF(Z186="",0,Z186),"0")</f>
        <v>0</v>
      </c>
      <c r="AA187" s="780"/>
      <c r="AB187" s="780"/>
      <c r="AC187" s="780"/>
    </row>
    <row r="188" spans="1:68" x14ac:dyDescent="0.2">
      <c r="A188" s="794"/>
      <c r="B188" s="794"/>
      <c r="C188" s="794"/>
      <c r="D188" s="794"/>
      <c r="E188" s="794"/>
      <c r="F188" s="794"/>
      <c r="G188" s="794"/>
      <c r="H188" s="794"/>
      <c r="I188" s="794"/>
      <c r="J188" s="794"/>
      <c r="K188" s="794"/>
      <c r="L188" s="794"/>
      <c r="M188" s="794"/>
      <c r="N188" s="794"/>
      <c r="O188" s="801"/>
      <c r="P188" s="781" t="s">
        <v>71</v>
      </c>
      <c r="Q188" s="782"/>
      <c r="R188" s="782"/>
      <c r="S188" s="782"/>
      <c r="T188" s="782"/>
      <c r="U188" s="782"/>
      <c r="V188" s="783"/>
      <c r="W188" s="37" t="s">
        <v>69</v>
      </c>
      <c r="X188" s="779">
        <f>IFERROR(SUM(X184:X186),"0")</f>
        <v>0</v>
      </c>
      <c r="Y188" s="779">
        <f>IFERROR(SUM(Y184:Y186),"0")</f>
        <v>0</v>
      </c>
      <c r="Z188" s="37"/>
      <c r="AA188" s="780"/>
      <c r="AB188" s="780"/>
      <c r="AC188" s="780"/>
    </row>
    <row r="189" spans="1:68" ht="27.75" customHeight="1" x14ac:dyDescent="0.2">
      <c r="A189" s="824" t="s">
        <v>342</v>
      </c>
      <c r="B189" s="825"/>
      <c r="C189" s="825"/>
      <c r="D189" s="825"/>
      <c r="E189" s="825"/>
      <c r="F189" s="825"/>
      <c r="G189" s="825"/>
      <c r="H189" s="825"/>
      <c r="I189" s="825"/>
      <c r="J189" s="825"/>
      <c r="K189" s="825"/>
      <c r="L189" s="825"/>
      <c r="M189" s="825"/>
      <c r="N189" s="825"/>
      <c r="O189" s="825"/>
      <c r="P189" s="825"/>
      <c r="Q189" s="825"/>
      <c r="R189" s="825"/>
      <c r="S189" s="825"/>
      <c r="T189" s="825"/>
      <c r="U189" s="825"/>
      <c r="V189" s="825"/>
      <c r="W189" s="825"/>
      <c r="X189" s="825"/>
      <c r="Y189" s="825"/>
      <c r="Z189" s="825"/>
      <c r="AA189" s="48"/>
      <c r="AB189" s="48"/>
      <c r="AC189" s="48"/>
    </row>
    <row r="190" spans="1:68" ht="16.5" customHeight="1" x14ac:dyDescent="0.25">
      <c r="A190" s="793" t="s">
        <v>343</v>
      </c>
      <c r="B190" s="794"/>
      <c r="C190" s="794"/>
      <c r="D190" s="794"/>
      <c r="E190" s="794"/>
      <c r="F190" s="794"/>
      <c r="G190" s="794"/>
      <c r="H190" s="794"/>
      <c r="I190" s="794"/>
      <c r="J190" s="794"/>
      <c r="K190" s="794"/>
      <c r="L190" s="794"/>
      <c r="M190" s="794"/>
      <c r="N190" s="794"/>
      <c r="O190" s="794"/>
      <c r="P190" s="794"/>
      <c r="Q190" s="794"/>
      <c r="R190" s="794"/>
      <c r="S190" s="794"/>
      <c r="T190" s="794"/>
      <c r="U190" s="794"/>
      <c r="V190" s="794"/>
      <c r="W190" s="794"/>
      <c r="X190" s="794"/>
      <c r="Y190" s="794"/>
      <c r="Z190" s="794"/>
      <c r="AA190" s="772"/>
      <c r="AB190" s="772"/>
      <c r="AC190" s="772"/>
    </row>
    <row r="191" spans="1:68" ht="14.25" customHeight="1" x14ac:dyDescent="0.25">
      <c r="A191" s="811" t="s">
        <v>172</v>
      </c>
      <c r="B191" s="794"/>
      <c r="C191" s="794"/>
      <c r="D191" s="794"/>
      <c r="E191" s="794"/>
      <c r="F191" s="794"/>
      <c r="G191" s="794"/>
      <c r="H191" s="794"/>
      <c r="I191" s="794"/>
      <c r="J191" s="794"/>
      <c r="K191" s="794"/>
      <c r="L191" s="794"/>
      <c r="M191" s="794"/>
      <c r="N191" s="794"/>
      <c r="O191" s="794"/>
      <c r="P191" s="794"/>
      <c r="Q191" s="794"/>
      <c r="R191" s="794"/>
      <c r="S191" s="794"/>
      <c r="T191" s="794"/>
      <c r="U191" s="794"/>
      <c r="V191" s="794"/>
      <c r="W191" s="794"/>
      <c r="X191" s="794"/>
      <c r="Y191" s="794"/>
      <c r="Z191" s="794"/>
      <c r="AA191" s="770"/>
      <c r="AB191" s="770"/>
      <c r="AC191" s="770"/>
    </row>
    <row r="192" spans="1:68" ht="27" customHeight="1" x14ac:dyDescent="0.25">
      <c r="A192" s="54" t="s">
        <v>344</v>
      </c>
      <c r="B192" s="54" t="s">
        <v>345</v>
      </c>
      <c r="C192" s="31">
        <v>4301020323</v>
      </c>
      <c r="D192" s="784">
        <v>4680115886223</v>
      </c>
      <c r="E192" s="785"/>
      <c r="F192" s="776">
        <v>0.33</v>
      </c>
      <c r="G192" s="32">
        <v>6</v>
      </c>
      <c r="H192" s="776">
        <v>1.98</v>
      </c>
      <c r="I192" s="776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894" t="s">
        <v>346</v>
      </c>
      <c r="Q192" s="787"/>
      <c r="R192" s="787"/>
      <c r="S192" s="787"/>
      <c r="T192" s="788"/>
      <c r="U192" s="34"/>
      <c r="V192" s="34"/>
      <c r="W192" s="35" t="s">
        <v>69</v>
      </c>
      <c r="X192" s="777">
        <v>0</v>
      </c>
      <c r="Y192" s="778">
        <f>IFERROR(IF(X192="",0,CEILING((X192/$H192),1)*$H192),"")</f>
        <v>0</v>
      </c>
      <c r="Z192" s="36" t="str">
        <f>IFERROR(IF(Y192=0,"",ROUNDUP(Y192/H192,0)*0.00502),"")</f>
        <v/>
      </c>
      <c r="AA192" s="56"/>
      <c r="AB192" s="57"/>
      <c r="AC192" s="253" t="s">
        <v>347</v>
      </c>
      <c r="AG192" s="64"/>
      <c r="AJ192" s="68"/>
      <c r="AK192" s="68">
        <v>0</v>
      </c>
      <c r="BB192" s="25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800"/>
      <c r="B193" s="794"/>
      <c r="C193" s="794"/>
      <c r="D193" s="794"/>
      <c r="E193" s="794"/>
      <c r="F193" s="794"/>
      <c r="G193" s="794"/>
      <c r="H193" s="794"/>
      <c r="I193" s="794"/>
      <c r="J193" s="794"/>
      <c r="K193" s="794"/>
      <c r="L193" s="794"/>
      <c r="M193" s="794"/>
      <c r="N193" s="794"/>
      <c r="O193" s="801"/>
      <c r="P193" s="781" t="s">
        <v>71</v>
      </c>
      <c r="Q193" s="782"/>
      <c r="R193" s="782"/>
      <c r="S193" s="782"/>
      <c r="T193" s="782"/>
      <c r="U193" s="782"/>
      <c r="V193" s="783"/>
      <c r="W193" s="37" t="s">
        <v>72</v>
      </c>
      <c r="X193" s="779">
        <f>IFERROR(X192/H192,"0")</f>
        <v>0</v>
      </c>
      <c r="Y193" s="779">
        <f>IFERROR(Y192/H192,"0")</f>
        <v>0</v>
      </c>
      <c r="Z193" s="779">
        <f>IFERROR(IF(Z192="",0,Z192),"0")</f>
        <v>0</v>
      </c>
      <c r="AA193" s="780"/>
      <c r="AB193" s="780"/>
      <c r="AC193" s="780"/>
    </row>
    <row r="194" spans="1:68" x14ac:dyDescent="0.2">
      <c r="A194" s="794"/>
      <c r="B194" s="794"/>
      <c r="C194" s="794"/>
      <c r="D194" s="794"/>
      <c r="E194" s="794"/>
      <c r="F194" s="794"/>
      <c r="G194" s="794"/>
      <c r="H194" s="794"/>
      <c r="I194" s="794"/>
      <c r="J194" s="794"/>
      <c r="K194" s="794"/>
      <c r="L194" s="794"/>
      <c r="M194" s="794"/>
      <c r="N194" s="794"/>
      <c r="O194" s="801"/>
      <c r="P194" s="781" t="s">
        <v>71</v>
      </c>
      <c r="Q194" s="782"/>
      <c r="R194" s="782"/>
      <c r="S194" s="782"/>
      <c r="T194" s="782"/>
      <c r="U194" s="782"/>
      <c r="V194" s="783"/>
      <c r="W194" s="37" t="s">
        <v>69</v>
      </c>
      <c r="X194" s="779">
        <f>IFERROR(SUM(X192:X192),"0")</f>
        <v>0</v>
      </c>
      <c r="Y194" s="779">
        <f>IFERROR(SUM(Y192:Y192),"0")</f>
        <v>0</v>
      </c>
      <c r="Z194" s="37"/>
      <c r="AA194" s="780"/>
      <c r="AB194" s="780"/>
      <c r="AC194" s="780"/>
    </row>
    <row r="195" spans="1:68" ht="14.25" customHeight="1" x14ac:dyDescent="0.25">
      <c r="A195" s="811" t="s">
        <v>64</v>
      </c>
      <c r="B195" s="794"/>
      <c r="C195" s="794"/>
      <c r="D195" s="794"/>
      <c r="E195" s="794"/>
      <c r="F195" s="794"/>
      <c r="G195" s="794"/>
      <c r="H195" s="794"/>
      <c r="I195" s="794"/>
      <c r="J195" s="794"/>
      <c r="K195" s="794"/>
      <c r="L195" s="794"/>
      <c r="M195" s="794"/>
      <c r="N195" s="794"/>
      <c r="O195" s="794"/>
      <c r="P195" s="794"/>
      <c r="Q195" s="794"/>
      <c r="R195" s="794"/>
      <c r="S195" s="794"/>
      <c r="T195" s="794"/>
      <c r="U195" s="794"/>
      <c r="V195" s="794"/>
      <c r="W195" s="794"/>
      <c r="X195" s="794"/>
      <c r="Y195" s="794"/>
      <c r="Z195" s="794"/>
      <c r="AA195" s="770"/>
      <c r="AB195" s="770"/>
      <c r="AC195" s="770"/>
    </row>
    <row r="196" spans="1:68" ht="27" customHeight="1" x14ac:dyDescent="0.25">
      <c r="A196" s="54" t="s">
        <v>348</v>
      </c>
      <c r="B196" s="54" t="s">
        <v>349</v>
      </c>
      <c r="C196" s="31">
        <v>4301031191</v>
      </c>
      <c r="D196" s="784">
        <v>4680115880993</v>
      </c>
      <c r="E196" s="785"/>
      <c r="F196" s="776">
        <v>0.7</v>
      </c>
      <c r="G196" s="32">
        <v>6</v>
      </c>
      <c r="H196" s="776">
        <v>4.2</v>
      </c>
      <c r="I196" s="776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7"/>
      <c r="R196" s="787"/>
      <c r="S196" s="787"/>
      <c r="T196" s="788"/>
      <c r="U196" s="34"/>
      <c r="V196" s="34"/>
      <c r="W196" s="35" t="s">
        <v>69</v>
      </c>
      <c r="X196" s="777">
        <v>0</v>
      </c>
      <c r="Y196" s="778">
        <f t="shared" ref="Y196:Y203" si="36"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255" t="s">
        <v>350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0</v>
      </c>
      <c r="BN196" s="64">
        <f t="shared" ref="BN196:BN203" si="38">IFERROR(Y196*I196/H196,"0")</f>
        <v>0</v>
      </c>
      <c r="BO196" s="64">
        <f t="shared" ref="BO196:BO203" si="39">IFERROR(1/J196*(X196/H196),"0")</f>
        <v>0</v>
      </c>
      <c r="BP196" s="64">
        <f t="shared" ref="BP196:BP203" si="40">IFERROR(1/J196*(Y196/H196),"0")</f>
        <v>0</v>
      </c>
    </row>
    <row r="197" spans="1:68" ht="27" customHeight="1" x14ac:dyDescent="0.25">
      <c r="A197" s="54" t="s">
        <v>351</v>
      </c>
      <c r="B197" s="54" t="s">
        <v>352</v>
      </c>
      <c r="C197" s="31">
        <v>4301031204</v>
      </c>
      <c r="D197" s="784">
        <v>4680115881761</v>
      </c>
      <c r="E197" s="785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7"/>
      <c r="R197" s="787"/>
      <c r="S197" s="787"/>
      <c r="T197" s="788"/>
      <c r="U197" s="34"/>
      <c r="V197" s="34"/>
      <c r="W197" s="35" t="s">
        <v>69</v>
      </c>
      <c r="X197" s="777">
        <v>20</v>
      </c>
      <c r="Y197" s="778">
        <f t="shared" si="36"/>
        <v>21</v>
      </c>
      <c r="Z197" s="36">
        <f>IFERROR(IF(Y197=0,"",ROUNDUP(Y197/H197,0)*0.00753),"")</f>
        <v>3.7650000000000003E-2</v>
      </c>
      <c r="AA197" s="56"/>
      <c r="AB197" s="57"/>
      <c r="AC197" s="257" t="s">
        <v>353</v>
      </c>
      <c r="AG197" s="64"/>
      <c r="AJ197" s="68"/>
      <c r="AK197" s="68">
        <v>0</v>
      </c>
      <c r="BB197" s="258" t="s">
        <v>1</v>
      </c>
      <c r="BM197" s="64">
        <f t="shared" si="37"/>
        <v>21.238095238095237</v>
      </c>
      <c r="BN197" s="64">
        <f t="shared" si="38"/>
        <v>22.299999999999997</v>
      </c>
      <c r="BO197" s="64">
        <f t="shared" si="39"/>
        <v>3.0525030525030524E-2</v>
      </c>
      <c r="BP197" s="64">
        <f t="shared" si="40"/>
        <v>3.2051282051282048E-2</v>
      </c>
    </row>
    <row r="198" spans="1:68" ht="27" customHeight="1" x14ac:dyDescent="0.25">
      <c r="A198" s="54" t="s">
        <v>354</v>
      </c>
      <c r="B198" s="54" t="s">
        <v>355</v>
      </c>
      <c r="C198" s="31">
        <v>4301031201</v>
      </c>
      <c r="D198" s="784">
        <v>4680115881563</v>
      </c>
      <c r="E198" s="785"/>
      <c r="F198" s="776">
        <v>0.7</v>
      </c>
      <c r="G198" s="32">
        <v>6</v>
      </c>
      <c r="H198" s="776">
        <v>4.2</v>
      </c>
      <c r="I198" s="776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7"/>
      <c r="R198" s="787"/>
      <c r="S198" s="787"/>
      <c r="T198" s="788"/>
      <c r="U198" s="34"/>
      <c r="V198" s="34"/>
      <c r="W198" s="35" t="s">
        <v>69</v>
      </c>
      <c r="X198" s="777">
        <v>40</v>
      </c>
      <c r="Y198" s="778">
        <f t="shared" si="36"/>
        <v>42</v>
      </c>
      <c r="Z198" s="36">
        <f>IFERROR(IF(Y198=0,"",ROUNDUP(Y198/H198,0)*0.00753),"")</f>
        <v>7.5300000000000006E-2</v>
      </c>
      <c r="AA198" s="56"/>
      <c r="AB198" s="57"/>
      <c r="AC198" s="259" t="s">
        <v>356</v>
      </c>
      <c r="AG198" s="64"/>
      <c r="AJ198" s="68"/>
      <c r="AK198" s="68">
        <v>0</v>
      </c>
      <c r="BB198" s="260" t="s">
        <v>1</v>
      </c>
      <c r="BM198" s="64">
        <f t="shared" si="37"/>
        <v>41.904761904761905</v>
      </c>
      <c r="BN198" s="64">
        <f t="shared" si="38"/>
        <v>44</v>
      </c>
      <c r="BO198" s="64">
        <f t="shared" si="39"/>
        <v>6.1050061050061048E-2</v>
      </c>
      <c r="BP198" s="64">
        <f t="shared" si="40"/>
        <v>6.4102564102564097E-2</v>
      </c>
    </row>
    <row r="199" spans="1:68" ht="27" customHeight="1" x14ac:dyDescent="0.25">
      <c r="A199" s="54" t="s">
        <v>357</v>
      </c>
      <c r="B199" s="54" t="s">
        <v>358</v>
      </c>
      <c r="C199" s="31">
        <v>4301031199</v>
      </c>
      <c r="D199" s="784">
        <v>4680115880986</v>
      </c>
      <c r="E199" s="785"/>
      <c r="F199" s="776">
        <v>0.35</v>
      </c>
      <c r="G199" s="32">
        <v>6</v>
      </c>
      <c r="H199" s="776">
        <v>2.1</v>
      </c>
      <c r="I199" s="776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7"/>
      <c r="R199" s="787"/>
      <c r="S199" s="787"/>
      <c r="T199" s="788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350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359</v>
      </c>
      <c r="B200" s="54" t="s">
        <v>360</v>
      </c>
      <c r="C200" s="31">
        <v>4301031205</v>
      </c>
      <c r="D200" s="784">
        <v>4680115881785</v>
      </c>
      <c r="E200" s="785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7"/>
      <c r="R200" s="787"/>
      <c r="S200" s="787"/>
      <c r="T200" s="788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353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361</v>
      </c>
      <c r="B201" s="54" t="s">
        <v>362</v>
      </c>
      <c r="C201" s="31">
        <v>4301031202</v>
      </c>
      <c r="D201" s="784">
        <v>4680115881679</v>
      </c>
      <c r="E201" s="785"/>
      <c r="F201" s="776">
        <v>0.35</v>
      </c>
      <c r="G201" s="32">
        <v>6</v>
      </c>
      <c r="H201" s="776">
        <v>2.1</v>
      </c>
      <c r="I201" s="776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7"/>
      <c r="R201" s="787"/>
      <c r="S201" s="787"/>
      <c r="T201" s="788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363</v>
      </c>
      <c r="B202" s="54" t="s">
        <v>364</v>
      </c>
      <c r="C202" s="31">
        <v>4301031158</v>
      </c>
      <c r="D202" s="784">
        <v>4680115880191</v>
      </c>
      <c r="E202" s="785"/>
      <c r="F202" s="776">
        <v>0.4</v>
      </c>
      <c r="G202" s="32">
        <v>6</v>
      </c>
      <c r="H202" s="776">
        <v>2.4</v>
      </c>
      <c r="I202" s="776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12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7"/>
      <c r="R202" s="787"/>
      <c r="S202" s="787"/>
      <c r="T202" s="788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356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365</v>
      </c>
      <c r="B203" s="54" t="s">
        <v>366</v>
      </c>
      <c r="C203" s="31">
        <v>4301031245</v>
      </c>
      <c r="D203" s="784">
        <v>4680115883963</v>
      </c>
      <c r="E203" s="785"/>
      <c r="F203" s="776">
        <v>0.28000000000000003</v>
      </c>
      <c r="G203" s="32">
        <v>6</v>
      </c>
      <c r="H203" s="776">
        <v>1.68</v>
      </c>
      <c r="I203" s="776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9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7"/>
      <c r="R203" s="787"/>
      <c r="S203" s="787"/>
      <c r="T203" s="788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367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x14ac:dyDescent="0.2">
      <c r="A204" s="800"/>
      <c r="B204" s="794"/>
      <c r="C204" s="794"/>
      <c r="D204" s="794"/>
      <c r="E204" s="794"/>
      <c r="F204" s="794"/>
      <c r="G204" s="794"/>
      <c r="H204" s="794"/>
      <c r="I204" s="794"/>
      <c r="J204" s="794"/>
      <c r="K204" s="794"/>
      <c r="L204" s="794"/>
      <c r="M204" s="794"/>
      <c r="N204" s="794"/>
      <c r="O204" s="801"/>
      <c r="P204" s="781" t="s">
        <v>71</v>
      </c>
      <c r="Q204" s="782"/>
      <c r="R204" s="782"/>
      <c r="S204" s="782"/>
      <c r="T204" s="782"/>
      <c r="U204" s="782"/>
      <c r="V204" s="783"/>
      <c r="W204" s="37" t="s">
        <v>72</v>
      </c>
      <c r="X204" s="779">
        <f>IFERROR(X196/H196,"0")+IFERROR(X197/H197,"0")+IFERROR(X198/H198,"0")+IFERROR(X199/H199,"0")+IFERROR(X200/H200,"0")+IFERROR(X201/H201,"0")+IFERROR(X202/H202,"0")+IFERROR(X203/H203,"0")</f>
        <v>14.285714285714285</v>
      </c>
      <c r="Y204" s="779">
        <f>IFERROR(Y196/H196,"0")+IFERROR(Y197/H197,"0")+IFERROR(Y198/H198,"0")+IFERROR(Y199/H199,"0")+IFERROR(Y200/H200,"0")+IFERROR(Y201/H201,"0")+IFERROR(Y202/H202,"0")+IFERROR(Y203/H203,"0")</f>
        <v>15</v>
      </c>
      <c r="Z204" s="77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0.11295000000000001</v>
      </c>
      <c r="AA204" s="780"/>
      <c r="AB204" s="780"/>
      <c r="AC204" s="780"/>
    </row>
    <row r="205" spans="1:68" x14ac:dyDescent="0.2">
      <c r="A205" s="794"/>
      <c r="B205" s="794"/>
      <c r="C205" s="794"/>
      <c r="D205" s="794"/>
      <c r="E205" s="794"/>
      <c r="F205" s="794"/>
      <c r="G205" s="794"/>
      <c r="H205" s="794"/>
      <c r="I205" s="794"/>
      <c r="J205" s="794"/>
      <c r="K205" s="794"/>
      <c r="L205" s="794"/>
      <c r="M205" s="794"/>
      <c r="N205" s="794"/>
      <c r="O205" s="801"/>
      <c r="P205" s="781" t="s">
        <v>71</v>
      </c>
      <c r="Q205" s="782"/>
      <c r="R205" s="782"/>
      <c r="S205" s="782"/>
      <c r="T205" s="782"/>
      <c r="U205" s="782"/>
      <c r="V205" s="783"/>
      <c r="W205" s="37" t="s">
        <v>69</v>
      </c>
      <c r="X205" s="779">
        <f>IFERROR(SUM(X196:X203),"0")</f>
        <v>60</v>
      </c>
      <c r="Y205" s="779">
        <f>IFERROR(SUM(Y196:Y203),"0")</f>
        <v>63</v>
      </c>
      <c r="Z205" s="37"/>
      <c r="AA205" s="780"/>
      <c r="AB205" s="780"/>
      <c r="AC205" s="780"/>
    </row>
    <row r="206" spans="1:68" ht="16.5" customHeight="1" x14ac:dyDescent="0.25">
      <c r="A206" s="793" t="s">
        <v>368</v>
      </c>
      <c r="B206" s="794"/>
      <c r="C206" s="794"/>
      <c r="D206" s="794"/>
      <c r="E206" s="794"/>
      <c r="F206" s="794"/>
      <c r="G206" s="794"/>
      <c r="H206" s="794"/>
      <c r="I206" s="794"/>
      <c r="J206" s="794"/>
      <c r="K206" s="794"/>
      <c r="L206" s="794"/>
      <c r="M206" s="794"/>
      <c r="N206" s="794"/>
      <c r="O206" s="794"/>
      <c r="P206" s="794"/>
      <c r="Q206" s="794"/>
      <c r="R206" s="794"/>
      <c r="S206" s="794"/>
      <c r="T206" s="794"/>
      <c r="U206" s="794"/>
      <c r="V206" s="794"/>
      <c r="W206" s="794"/>
      <c r="X206" s="794"/>
      <c r="Y206" s="794"/>
      <c r="Z206" s="794"/>
      <c r="AA206" s="772"/>
      <c r="AB206" s="772"/>
      <c r="AC206" s="772"/>
    </row>
    <row r="207" spans="1:68" ht="14.25" customHeight="1" x14ac:dyDescent="0.25">
      <c r="A207" s="811" t="s">
        <v>114</v>
      </c>
      <c r="B207" s="794"/>
      <c r="C207" s="794"/>
      <c r="D207" s="794"/>
      <c r="E207" s="794"/>
      <c r="F207" s="794"/>
      <c r="G207" s="794"/>
      <c r="H207" s="794"/>
      <c r="I207" s="794"/>
      <c r="J207" s="794"/>
      <c r="K207" s="794"/>
      <c r="L207" s="794"/>
      <c r="M207" s="794"/>
      <c r="N207" s="794"/>
      <c r="O207" s="794"/>
      <c r="P207" s="794"/>
      <c r="Q207" s="794"/>
      <c r="R207" s="794"/>
      <c r="S207" s="794"/>
      <c r="T207" s="794"/>
      <c r="U207" s="794"/>
      <c r="V207" s="794"/>
      <c r="W207" s="794"/>
      <c r="X207" s="794"/>
      <c r="Y207" s="794"/>
      <c r="Z207" s="794"/>
      <c r="AA207" s="770"/>
      <c r="AB207" s="770"/>
      <c r="AC207" s="770"/>
    </row>
    <row r="208" spans="1:68" ht="27" customHeight="1" x14ac:dyDescent="0.25">
      <c r="A208" s="54" t="s">
        <v>369</v>
      </c>
      <c r="B208" s="54" t="s">
        <v>370</v>
      </c>
      <c r="C208" s="31">
        <v>4301011450</v>
      </c>
      <c r="D208" s="784">
        <v>4680115881402</v>
      </c>
      <c r="E208" s="785"/>
      <c r="F208" s="776">
        <v>1.35</v>
      </c>
      <c r="G208" s="32">
        <v>8</v>
      </c>
      <c r="H208" s="776">
        <v>10.8</v>
      </c>
      <c r="I208" s="776">
        <v>11.28</v>
      </c>
      <c r="J208" s="32">
        <v>56</v>
      </c>
      <c r="K208" s="32" t="s">
        <v>117</v>
      </c>
      <c r="L208" s="32"/>
      <c r="M208" s="33" t="s">
        <v>121</v>
      </c>
      <c r="N208" s="33"/>
      <c r="O208" s="32">
        <v>55</v>
      </c>
      <c r="P208" s="96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7"/>
      <c r="R208" s="787"/>
      <c r="S208" s="787"/>
      <c r="T208" s="788"/>
      <c r="U208" s="34"/>
      <c r="V208" s="34"/>
      <c r="W208" s="35" t="s">
        <v>69</v>
      </c>
      <c r="X208" s="777">
        <v>0</v>
      </c>
      <c r="Y208" s="778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371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customHeight="1" x14ac:dyDescent="0.25">
      <c r="A209" s="54" t="s">
        <v>372</v>
      </c>
      <c r="B209" s="54" t="s">
        <v>373</v>
      </c>
      <c r="C209" s="31">
        <v>4301011767</v>
      </c>
      <c r="D209" s="784">
        <v>4680115881396</v>
      </c>
      <c r="E209" s="785"/>
      <c r="F209" s="776">
        <v>0.45</v>
      </c>
      <c r="G209" s="32">
        <v>6</v>
      </c>
      <c r="H209" s="776">
        <v>2.7</v>
      </c>
      <c r="I209" s="776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8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7"/>
      <c r="R209" s="787"/>
      <c r="S209" s="787"/>
      <c r="T209" s="788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371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x14ac:dyDescent="0.2">
      <c r="A210" s="800"/>
      <c r="B210" s="794"/>
      <c r="C210" s="794"/>
      <c r="D210" s="794"/>
      <c r="E210" s="794"/>
      <c r="F210" s="794"/>
      <c r="G210" s="794"/>
      <c r="H210" s="794"/>
      <c r="I210" s="794"/>
      <c r="J210" s="794"/>
      <c r="K210" s="794"/>
      <c r="L210" s="794"/>
      <c r="M210" s="794"/>
      <c r="N210" s="794"/>
      <c r="O210" s="801"/>
      <c r="P210" s="781" t="s">
        <v>71</v>
      </c>
      <c r="Q210" s="782"/>
      <c r="R210" s="782"/>
      <c r="S210" s="782"/>
      <c r="T210" s="782"/>
      <c r="U210" s="782"/>
      <c r="V210" s="783"/>
      <c r="W210" s="37" t="s">
        <v>72</v>
      </c>
      <c r="X210" s="779">
        <f>IFERROR(X208/H208,"0")+IFERROR(X209/H209,"0")</f>
        <v>0</v>
      </c>
      <c r="Y210" s="779">
        <f>IFERROR(Y208/H208,"0")+IFERROR(Y209/H209,"0")</f>
        <v>0</v>
      </c>
      <c r="Z210" s="779">
        <f>IFERROR(IF(Z208="",0,Z208),"0")+IFERROR(IF(Z209="",0,Z209),"0")</f>
        <v>0</v>
      </c>
      <c r="AA210" s="780"/>
      <c r="AB210" s="780"/>
      <c r="AC210" s="780"/>
    </row>
    <row r="211" spans="1:68" x14ac:dyDescent="0.2">
      <c r="A211" s="794"/>
      <c r="B211" s="794"/>
      <c r="C211" s="794"/>
      <c r="D211" s="794"/>
      <c r="E211" s="794"/>
      <c r="F211" s="794"/>
      <c r="G211" s="794"/>
      <c r="H211" s="794"/>
      <c r="I211" s="794"/>
      <c r="J211" s="794"/>
      <c r="K211" s="794"/>
      <c r="L211" s="794"/>
      <c r="M211" s="794"/>
      <c r="N211" s="794"/>
      <c r="O211" s="801"/>
      <c r="P211" s="781" t="s">
        <v>71</v>
      </c>
      <c r="Q211" s="782"/>
      <c r="R211" s="782"/>
      <c r="S211" s="782"/>
      <c r="T211" s="782"/>
      <c r="U211" s="782"/>
      <c r="V211" s="783"/>
      <c r="W211" s="37" t="s">
        <v>69</v>
      </c>
      <c r="X211" s="779">
        <f>IFERROR(SUM(X208:X209),"0")</f>
        <v>0</v>
      </c>
      <c r="Y211" s="779">
        <f>IFERROR(SUM(Y208:Y209),"0")</f>
        <v>0</v>
      </c>
      <c r="Z211" s="37"/>
      <c r="AA211" s="780"/>
      <c r="AB211" s="780"/>
      <c r="AC211" s="780"/>
    </row>
    <row r="212" spans="1:68" ht="14.25" customHeight="1" x14ac:dyDescent="0.25">
      <c r="A212" s="811" t="s">
        <v>172</v>
      </c>
      <c r="B212" s="794"/>
      <c r="C212" s="794"/>
      <c r="D212" s="794"/>
      <c r="E212" s="794"/>
      <c r="F212" s="794"/>
      <c r="G212" s="794"/>
      <c r="H212" s="794"/>
      <c r="I212" s="794"/>
      <c r="J212" s="794"/>
      <c r="K212" s="794"/>
      <c r="L212" s="794"/>
      <c r="M212" s="794"/>
      <c r="N212" s="794"/>
      <c r="O212" s="794"/>
      <c r="P212" s="794"/>
      <c r="Q212" s="794"/>
      <c r="R212" s="794"/>
      <c r="S212" s="794"/>
      <c r="T212" s="794"/>
      <c r="U212" s="794"/>
      <c r="V212" s="794"/>
      <c r="W212" s="794"/>
      <c r="X212" s="794"/>
      <c r="Y212" s="794"/>
      <c r="Z212" s="794"/>
      <c r="AA212" s="770"/>
      <c r="AB212" s="770"/>
      <c r="AC212" s="770"/>
    </row>
    <row r="213" spans="1:68" ht="16.5" customHeight="1" x14ac:dyDescent="0.25">
      <c r="A213" s="54" t="s">
        <v>374</v>
      </c>
      <c r="B213" s="54" t="s">
        <v>375</v>
      </c>
      <c r="C213" s="31">
        <v>4301020262</v>
      </c>
      <c r="D213" s="784">
        <v>4680115882935</v>
      </c>
      <c r="E213" s="785"/>
      <c r="F213" s="776">
        <v>1.35</v>
      </c>
      <c r="G213" s="32">
        <v>8</v>
      </c>
      <c r="H213" s="776">
        <v>10.8</v>
      </c>
      <c r="I213" s="776">
        <v>11.28</v>
      </c>
      <c r="J213" s="32">
        <v>56</v>
      </c>
      <c r="K213" s="32" t="s">
        <v>117</v>
      </c>
      <c r="L213" s="32"/>
      <c r="M213" s="33" t="s">
        <v>118</v>
      </c>
      <c r="N213" s="33"/>
      <c r="O213" s="32">
        <v>50</v>
      </c>
      <c r="P213" s="80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7"/>
      <c r="R213" s="787"/>
      <c r="S213" s="787"/>
      <c r="T213" s="788"/>
      <c r="U213" s="34"/>
      <c r="V213" s="34"/>
      <c r="W213" s="35" t="s">
        <v>69</v>
      </c>
      <c r="X213" s="777">
        <v>0</v>
      </c>
      <c r="Y213" s="778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376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customHeight="1" x14ac:dyDescent="0.25">
      <c r="A214" s="54" t="s">
        <v>377</v>
      </c>
      <c r="B214" s="54" t="s">
        <v>378</v>
      </c>
      <c r="C214" s="31">
        <v>4301020220</v>
      </c>
      <c r="D214" s="784">
        <v>4680115880764</v>
      </c>
      <c r="E214" s="785"/>
      <c r="F214" s="776">
        <v>0.35</v>
      </c>
      <c r="G214" s="32">
        <v>6</v>
      </c>
      <c r="H214" s="776">
        <v>2.1</v>
      </c>
      <c r="I214" s="776">
        <v>2.2999999999999998</v>
      </c>
      <c r="J214" s="32">
        <v>156</v>
      </c>
      <c r="K214" s="32" t="s">
        <v>76</v>
      </c>
      <c r="L214" s="32"/>
      <c r="M214" s="33" t="s">
        <v>121</v>
      </c>
      <c r="N214" s="33"/>
      <c r="O214" s="32">
        <v>50</v>
      </c>
      <c r="P214" s="112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7"/>
      <c r="R214" s="787"/>
      <c r="S214" s="787"/>
      <c r="T214" s="788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IFERROR(IF(Y214=0,"",ROUNDUP(Y214/H214,0)*0.00753),"")</f>
        <v/>
      </c>
      <c r="AA214" s="56"/>
      <c r="AB214" s="57"/>
      <c r="AC214" s="277" t="s">
        <v>376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x14ac:dyDescent="0.2">
      <c r="A215" s="800"/>
      <c r="B215" s="794"/>
      <c r="C215" s="794"/>
      <c r="D215" s="794"/>
      <c r="E215" s="794"/>
      <c r="F215" s="794"/>
      <c r="G215" s="794"/>
      <c r="H215" s="794"/>
      <c r="I215" s="794"/>
      <c r="J215" s="794"/>
      <c r="K215" s="794"/>
      <c r="L215" s="794"/>
      <c r="M215" s="794"/>
      <c r="N215" s="794"/>
      <c r="O215" s="801"/>
      <c r="P215" s="781" t="s">
        <v>71</v>
      </c>
      <c r="Q215" s="782"/>
      <c r="R215" s="782"/>
      <c r="S215" s="782"/>
      <c r="T215" s="782"/>
      <c r="U215" s="782"/>
      <c r="V215" s="783"/>
      <c r="W215" s="37" t="s">
        <v>72</v>
      </c>
      <c r="X215" s="779">
        <f>IFERROR(X213/H213,"0")+IFERROR(X214/H214,"0")</f>
        <v>0</v>
      </c>
      <c r="Y215" s="779">
        <f>IFERROR(Y213/H213,"0")+IFERROR(Y214/H214,"0")</f>
        <v>0</v>
      </c>
      <c r="Z215" s="779">
        <f>IFERROR(IF(Z213="",0,Z213),"0")+IFERROR(IF(Z214="",0,Z214),"0")</f>
        <v>0</v>
      </c>
      <c r="AA215" s="780"/>
      <c r="AB215" s="780"/>
      <c r="AC215" s="780"/>
    </row>
    <row r="216" spans="1:68" x14ac:dyDescent="0.2">
      <c r="A216" s="794"/>
      <c r="B216" s="794"/>
      <c r="C216" s="794"/>
      <c r="D216" s="794"/>
      <c r="E216" s="794"/>
      <c r="F216" s="794"/>
      <c r="G216" s="794"/>
      <c r="H216" s="794"/>
      <c r="I216" s="794"/>
      <c r="J216" s="794"/>
      <c r="K216" s="794"/>
      <c r="L216" s="794"/>
      <c r="M216" s="794"/>
      <c r="N216" s="794"/>
      <c r="O216" s="801"/>
      <c r="P216" s="781" t="s">
        <v>71</v>
      </c>
      <c r="Q216" s="782"/>
      <c r="R216" s="782"/>
      <c r="S216" s="782"/>
      <c r="T216" s="782"/>
      <c r="U216" s="782"/>
      <c r="V216" s="783"/>
      <c r="W216" s="37" t="s">
        <v>69</v>
      </c>
      <c r="X216" s="779">
        <f>IFERROR(SUM(X213:X214),"0")</f>
        <v>0</v>
      </c>
      <c r="Y216" s="779">
        <f>IFERROR(SUM(Y213:Y214),"0")</f>
        <v>0</v>
      </c>
      <c r="Z216" s="37"/>
      <c r="AA216" s="780"/>
      <c r="AB216" s="780"/>
      <c r="AC216" s="780"/>
    </row>
    <row r="217" spans="1:68" ht="14.25" customHeight="1" x14ac:dyDescent="0.25">
      <c r="A217" s="811" t="s">
        <v>64</v>
      </c>
      <c r="B217" s="794"/>
      <c r="C217" s="794"/>
      <c r="D217" s="794"/>
      <c r="E217" s="794"/>
      <c r="F217" s="794"/>
      <c r="G217" s="794"/>
      <c r="H217" s="794"/>
      <c r="I217" s="794"/>
      <c r="J217" s="794"/>
      <c r="K217" s="794"/>
      <c r="L217" s="794"/>
      <c r="M217" s="794"/>
      <c r="N217" s="794"/>
      <c r="O217" s="794"/>
      <c r="P217" s="794"/>
      <c r="Q217" s="794"/>
      <c r="R217" s="794"/>
      <c r="S217" s="794"/>
      <c r="T217" s="794"/>
      <c r="U217" s="794"/>
      <c r="V217" s="794"/>
      <c r="W217" s="794"/>
      <c r="X217" s="794"/>
      <c r="Y217" s="794"/>
      <c r="Z217" s="794"/>
      <c r="AA217" s="770"/>
      <c r="AB217" s="770"/>
      <c r="AC217" s="770"/>
    </row>
    <row r="218" spans="1:68" ht="27" customHeight="1" x14ac:dyDescent="0.25">
      <c r="A218" s="54" t="s">
        <v>379</v>
      </c>
      <c r="B218" s="54" t="s">
        <v>380</v>
      </c>
      <c r="C218" s="31">
        <v>4301031224</v>
      </c>
      <c r="D218" s="784">
        <v>4680115882683</v>
      </c>
      <c r="E218" s="785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7"/>
      <c r="R218" s="787"/>
      <c r="S218" s="787"/>
      <c r="T218" s="788"/>
      <c r="U218" s="34"/>
      <c r="V218" s="34"/>
      <c r="W218" s="35" t="s">
        <v>69</v>
      </c>
      <c r="X218" s="777">
        <v>100</v>
      </c>
      <c r="Y218" s="778">
        <f t="shared" ref="Y218:Y225" si="41">IFERROR(IF(X218="",0,CEILING((X218/$H218),1)*$H218),"")</f>
        <v>102.60000000000001</v>
      </c>
      <c r="Z218" s="36">
        <f>IFERROR(IF(Y218=0,"",ROUNDUP(Y218/H218,0)*0.00902),"")</f>
        <v>0.17138</v>
      </c>
      <c r="AA218" s="56"/>
      <c r="AB218" s="57"/>
      <c r="AC218" s="279" t="s">
        <v>381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103.88888888888889</v>
      </c>
      <c r="BN218" s="64">
        <f t="shared" ref="BN218:BN225" si="43">IFERROR(Y218*I218/H218,"0")</f>
        <v>106.59000000000002</v>
      </c>
      <c r="BO218" s="64">
        <f t="shared" ref="BO218:BO225" si="44">IFERROR(1/J218*(X218/H218),"0")</f>
        <v>0.14029180695847362</v>
      </c>
      <c r="BP218" s="64">
        <f t="shared" ref="BP218:BP225" si="45">IFERROR(1/J218*(Y218/H218),"0")</f>
        <v>0.14393939393939395</v>
      </c>
    </row>
    <row r="219" spans="1:68" ht="27" customHeight="1" x14ac:dyDescent="0.25">
      <c r="A219" s="54" t="s">
        <v>382</v>
      </c>
      <c r="B219" s="54" t="s">
        <v>383</v>
      </c>
      <c r="C219" s="31">
        <v>4301031230</v>
      </c>
      <c r="D219" s="784">
        <v>4680115882690</v>
      </c>
      <c r="E219" s="785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7"/>
      <c r="R219" s="787"/>
      <c r="S219" s="787"/>
      <c r="T219" s="788"/>
      <c r="U219" s="34"/>
      <c r="V219" s="34"/>
      <c r="W219" s="35" t="s">
        <v>69</v>
      </c>
      <c r="X219" s="777">
        <v>250</v>
      </c>
      <c r="Y219" s="778">
        <f t="shared" si="41"/>
        <v>253.8</v>
      </c>
      <c r="Z219" s="36">
        <f>IFERROR(IF(Y219=0,"",ROUNDUP(Y219/H219,0)*0.00902),"")</f>
        <v>0.42393999999999998</v>
      </c>
      <c r="AA219" s="56"/>
      <c r="AB219" s="57"/>
      <c r="AC219" s="281" t="s">
        <v>384</v>
      </c>
      <c r="AG219" s="64"/>
      <c r="AJ219" s="68"/>
      <c r="AK219" s="68">
        <v>0</v>
      </c>
      <c r="BB219" s="282" t="s">
        <v>1</v>
      </c>
      <c r="BM219" s="64">
        <f t="shared" si="42"/>
        <v>259.72222222222223</v>
      </c>
      <c r="BN219" s="64">
        <f t="shared" si="43"/>
        <v>263.67</v>
      </c>
      <c r="BO219" s="64">
        <f t="shared" si="44"/>
        <v>0.35072951739618402</v>
      </c>
      <c r="BP219" s="64">
        <f t="shared" si="45"/>
        <v>0.35606060606060608</v>
      </c>
    </row>
    <row r="220" spans="1:68" ht="27" customHeight="1" x14ac:dyDescent="0.25">
      <c r="A220" s="54" t="s">
        <v>385</v>
      </c>
      <c r="B220" s="54" t="s">
        <v>386</v>
      </c>
      <c r="C220" s="31">
        <v>4301031220</v>
      </c>
      <c r="D220" s="784">
        <v>4680115882669</v>
      </c>
      <c r="E220" s="785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7"/>
      <c r="R220" s="787"/>
      <c r="S220" s="787"/>
      <c r="T220" s="788"/>
      <c r="U220" s="34"/>
      <c r="V220" s="34"/>
      <c r="W220" s="35" t="s">
        <v>69</v>
      </c>
      <c r="X220" s="777">
        <v>150</v>
      </c>
      <c r="Y220" s="778">
        <f t="shared" si="41"/>
        <v>151.20000000000002</v>
      </c>
      <c r="Z220" s="36">
        <f>IFERROR(IF(Y220=0,"",ROUNDUP(Y220/H220,0)*0.00902),"")</f>
        <v>0.25256000000000001</v>
      </c>
      <c r="AA220" s="56"/>
      <c r="AB220" s="57"/>
      <c r="AC220" s="283" t="s">
        <v>387</v>
      </c>
      <c r="AG220" s="64"/>
      <c r="AJ220" s="68"/>
      <c r="AK220" s="68">
        <v>0</v>
      </c>
      <c r="BB220" s="284" t="s">
        <v>1</v>
      </c>
      <c r="BM220" s="64">
        <f t="shared" si="42"/>
        <v>155.83333333333331</v>
      </c>
      <c r="BN220" s="64">
        <f t="shared" si="43"/>
        <v>157.08000000000001</v>
      </c>
      <c r="BO220" s="64">
        <f t="shared" si="44"/>
        <v>0.21043771043771042</v>
      </c>
      <c r="BP220" s="64">
        <f t="shared" si="45"/>
        <v>0.21212121212121213</v>
      </c>
    </row>
    <row r="221" spans="1:68" ht="27" customHeight="1" x14ac:dyDescent="0.25">
      <c r="A221" s="54" t="s">
        <v>388</v>
      </c>
      <c r="B221" s="54" t="s">
        <v>389</v>
      </c>
      <c r="C221" s="31">
        <v>4301031221</v>
      </c>
      <c r="D221" s="784">
        <v>4680115882676</v>
      </c>
      <c r="E221" s="785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7"/>
      <c r="R221" s="787"/>
      <c r="S221" s="787"/>
      <c r="T221" s="788"/>
      <c r="U221" s="34"/>
      <c r="V221" s="34"/>
      <c r="W221" s="35" t="s">
        <v>69</v>
      </c>
      <c r="X221" s="777">
        <v>200</v>
      </c>
      <c r="Y221" s="778">
        <f t="shared" si="41"/>
        <v>205.20000000000002</v>
      </c>
      <c r="Z221" s="36">
        <f>IFERROR(IF(Y221=0,"",ROUNDUP(Y221/H221,0)*0.00902),"")</f>
        <v>0.34276000000000001</v>
      </c>
      <c r="AA221" s="56"/>
      <c r="AB221" s="57"/>
      <c r="AC221" s="285" t="s">
        <v>390</v>
      </c>
      <c r="AG221" s="64"/>
      <c r="AJ221" s="68"/>
      <c r="AK221" s="68">
        <v>0</v>
      </c>
      <c r="BB221" s="286" t="s">
        <v>1</v>
      </c>
      <c r="BM221" s="64">
        <f t="shared" si="42"/>
        <v>207.77777777777777</v>
      </c>
      <c r="BN221" s="64">
        <f t="shared" si="43"/>
        <v>213.18000000000004</v>
      </c>
      <c r="BO221" s="64">
        <f t="shared" si="44"/>
        <v>0.28058361391694725</v>
      </c>
      <c r="BP221" s="64">
        <f t="shared" si="45"/>
        <v>0.2878787878787879</v>
      </c>
    </row>
    <row r="222" spans="1:68" ht="27" customHeight="1" x14ac:dyDescent="0.25">
      <c r="A222" s="54" t="s">
        <v>391</v>
      </c>
      <c r="B222" s="54" t="s">
        <v>392</v>
      </c>
      <c r="C222" s="31">
        <v>4301031223</v>
      </c>
      <c r="D222" s="784">
        <v>4680115884014</v>
      </c>
      <c r="E222" s="785"/>
      <c r="F222" s="776">
        <v>0.3</v>
      </c>
      <c r="G222" s="32">
        <v>6</v>
      </c>
      <c r="H222" s="776">
        <v>1.8</v>
      </c>
      <c r="I222" s="776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7"/>
      <c r="R222" s="787"/>
      <c r="S222" s="787"/>
      <c r="T222" s="788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381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393</v>
      </c>
      <c r="B223" s="54" t="s">
        <v>394</v>
      </c>
      <c r="C223" s="31">
        <v>4301031222</v>
      </c>
      <c r="D223" s="784">
        <v>4680115884007</v>
      </c>
      <c r="E223" s="785"/>
      <c r="F223" s="776">
        <v>0.3</v>
      </c>
      <c r="G223" s="32">
        <v>6</v>
      </c>
      <c r="H223" s="776">
        <v>1.8</v>
      </c>
      <c r="I223" s="776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7"/>
      <c r="R223" s="787"/>
      <c r="S223" s="787"/>
      <c r="T223" s="788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384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customHeight="1" x14ac:dyDescent="0.25">
      <c r="A224" s="54" t="s">
        <v>395</v>
      </c>
      <c r="B224" s="54" t="s">
        <v>396</v>
      </c>
      <c r="C224" s="31">
        <v>4301031229</v>
      </c>
      <c r="D224" s="784">
        <v>4680115884038</v>
      </c>
      <c r="E224" s="785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7"/>
      <c r="R224" s="787"/>
      <c r="S224" s="787"/>
      <c r="T224" s="788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387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397</v>
      </c>
      <c r="B225" s="54" t="s">
        <v>398</v>
      </c>
      <c r="C225" s="31">
        <v>4301031225</v>
      </c>
      <c r="D225" s="784">
        <v>4680115884021</v>
      </c>
      <c r="E225" s="785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8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7"/>
      <c r="R225" s="787"/>
      <c r="S225" s="787"/>
      <c r="T225" s="788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390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x14ac:dyDescent="0.2">
      <c r="A226" s="800"/>
      <c r="B226" s="794"/>
      <c r="C226" s="794"/>
      <c r="D226" s="794"/>
      <c r="E226" s="794"/>
      <c r="F226" s="794"/>
      <c r="G226" s="794"/>
      <c r="H226" s="794"/>
      <c r="I226" s="794"/>
      <c r="J226" s="794"/>
      <c r="K226" s="794"/>
      <c r="L226" s="794"/>
      <c r="M226" s="794"/>
      <c r="N226" s="794"/>
      <c r="O226" s="801"/>
      <c r="P226" s="781" t="s">
        <v>71</v>
      </c>
      <c r="Q226" s="782"/>
      <c r="R226" s="782"/>
      <c r="S226" s="782"/>
      <c r="T226" s="782"/>
      <c r="U226" s="782"/>
      <c r="V226" s="783"/>
      <c r="W226" s="37" t="s">
        <v>72</v>
      </c>
      <c r="X226" s="779">
        <f>IFERROR(X218/H218,"0")+IFERROR(X219/H219,"0")+IFERROR(X220/H220,"0")+IFERROR(X221/H221,"0")+IFERROR(X222/H222,"0")+IFERROR(X223/H223,"0")+IFERROR(X224/H224,"0")+IFERROR(X225/H225,"0")</f>
        <v>129.62962962962962</v>
      </c>
      <c r="Y226" s="779">
        <f>IFERROR(Y218/H218,"0")+IFERROR(Y219/H219,"0")+IFERROR(Y220/H220,"0")+IFERROR(Y221/H221,"0")+IFERROR(Y222/H222,"0")+IFERROR(Y223/H223,"0")+IFERROR(Y224/H224,"0")+IFERROR(Y225/H225,"0")</f>
        <v>132</v>
      </c>
      <c r="Z226" s="779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1.1906399999999999</v>
      </c>
      <c r="AA226" s="780"/>
      <c r="AB226" s="780"/>
      <c r="AC226" s="780"/>
    </row>
    <row r="227" spans="1:68" x14ac:dyDescent="0.2">
      <c r="A227" s="794"/>
      <c r="B227" s="794"/>
      <c r="C227" s="794"/>
      <c r="D227" s="794"/>
      <c r="E227" s="794"/>
      <c r="F227" s="794"/>
      <c r="G227" s="794"/>
      <c r="H227" s="794"/>
      <c r="I227" s="794"/>
      <c r="J227" s="794"/>
      <c r="K227" s="794"/>
      <c r="L227" s="794"/>
      <c r="M227" s="794"/>
      <c r="N227" s="794"/>
      <c r="O227" s="801"/>
      <c r="P227" s="781" t="s">
        <v>71</v>
      </c>
      <c r="Q227" s="782"/>
      <c r="R227" s="782"/>
      <c r="S227" s="782"/>
      <c r="T227" s="782"/>
      <c r="U227" s="782"/>
      <c r="V227" s="783"/>
      <c r="W227" s="37" t="s">
        <v>69</v>
      </c>
      <c r="X227" s="779">
        <f>IFERROR(SUM(X218:X225),"0")</f>
        <v>700</v>
      </c>
      <c r="Y227" s="779">
        <f>IFERROR(SUM(Y218:Y225),"0")</f>
        <v>712.80000000000007</v>
      </c>
      <c r="Z227" s="37"/>
      <c r="AA227" s="780"/>
      <c r="AB227" s="780"/>
      <c r="AC227" s="780"/>
    </row>
    <row r="228" spans="1:68" ht="14.25" customHeight="1" x14ac:dyDescent="0.25">
      <c r="A228" s="811" t="s">
        <v>73</v>
      </c>
      <c r="B228" s="794"/>
      <c r="C228" s="794"/>
      <c r="D228" s="794"/>
      <c r="E228" s="794"/>
      <c r="F228" s="794"/>
      <c r="G228" s="794"/>
      <c r="H228" s="794"/>
      <c r="I228" s="794"/>
      <c r="J228" s="794"/>
      <c r="K228" s="794"/>
      <c r="L228" s="794"/>
      <c r="M228" s="794"/>
      <c r="N228" s="794"/>
      <c r="O228" s="794"/>
      <c r="P228" s="794"/>
      <c r="Q228" s="794"/>
      <c r="R228" s="794"/>
      <c r="S228" s="794"/>
      <c r="T228" s="794"/>
      <c r="U228" s="794"/>
      <c r="V228" s="794"/>
      <c r="W228" s="794"/>
      <c r="X228" s="794"/>
      <c r="Y228" s="794"/>
      <c r="Z228" s="794"/>
      <c r="AA228" s="770"/>
      <c r="AB228" s="770"/>
      <c r="AC228" s="770"/>
    </row>
    <row r="229" spans="1:68" ht="27" customHeight="1" x14ac:dyDescent="0.25">
      <c r="A229" s="54" t="s">
        <v>399</v>
      </c>
      <c r="B229" s="54" t="s">
        <v>400</v>
      </c>
      <c r="C229" s="31">
        <v>4301051408</v>
      </c>
      <c r="D229" s="784">
        <v>4680115881594</v>
      </c>
      <c r="E229" s="785"/>
      <c r="F229" s="776">
        <v>1.35</v>
      </c>
      <c r="G229" s="32">
        <v>6</v>
      </c>
      <c r="H229" s="776">
        <v>8.1</v>
      </c>
      <c r="I229" s="776">
        <v>8.6639999999999997</v>
      </c>
      <c r="J229" s="32">
        <v>56</v>
      </c>
      <c r="K229" s="32" t="s">
        <v>117</v>
      </c>
      <c r="L229" s="32"/>
      <c r="M229" s="33" t="s">
        <v>118</v>
      </c>
      <c r="N229" s="33"/>
      <c r="O229" s="32">
        <v>40</v>
      </c>
      <c r="P229" s="10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7"/>
      <c r="R229" s="787"/>
      <c r="S229" s="787"/>
      <c r="T229" s="788"/>
      <c r="U229" s="34"/>
      <c r="V229" s="34"/>
      <c r="W229" s="35" t="s">
        <v>69</v>
      </c>
      <c r="X229" s="777">
        <v>0</v>
      </c>
      <c r="Y229" s="778">
        <f t="shared" ref="Y229:Y239" si="46">IFERROR(IF(X229="",0,CEILING((X229/$H229),1)*$H229),"")</f>
        <v>0</v>
      </c>
      <c r="Z229" s="36" t="str">
        <f>IFERROR(IF(Y229=0,"",ROUNDUP(Y229/H229,0)*0.02175),"")</f>
        <v/>
      </c>
      <c r="AA229" s="56"/>
      <c r="AB229" s="57"/>
      <c r="AC229" s="295" t="s">
        <v>401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0</v>
      </c>
      <c r="BN229" s="64">
        <f t="shared" ref="BN229:BN239" si="48">IFERROR(Y229*I229/H229,"0")</f>
        <v>0</v>
      </c>
      <c r="BO229" s="64">
        <f t="shared" ref="BO229:BO239" si="49">IFERROR(1/J229*(X229/H229),"0")</f>
        <v>0</v>
      </c>
      <c r="BP229" s="64">
        <f t="shared" ref="BP229:BP239" si="50">IFERROR(1/J229*(Y229/H229),"0")</f>
        <v>0</v>
      </c>
    </row>
    <row r="230" spans="1:68" ht="16.5" customHeight="1" x14ac:dyDescent="0.25">
      <c r="A230" s="54" t="s">
        <v>402</v>
      </c>
      <c r="B230" s="54" t="s">
        <v>403</v>
      </c>
      <c r="C230" s="31">
        <v>4301051754</v>
      </c>
      <c r="D230" s="784">
        <v>4680115880962</v>
      </c>
      <c r="E230" s="785"/>
      <c r="F230" s="776">
        <v>1.3</v>
      </c>
      <c r="G230" s="32">
        <v>6</v>
      </c>
      <c r="H230" s="776">
        <v>7.8</v>
      </c>
      <c r="I230" s="776">
        <v>8.3640000000000008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40</v>
      </c>
      <c r="P230" s="88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7"/>
      <c r="R230" s="787"/>
      <c r="S230" s="787"/>
      <c r="T230" s="788"/>
      <c r="U230" s="34"/>
      <c r="V230" s="34"/>
      <c r="W230" s="35" t="s">
        <v>69</v>
      </c>
      <c r="X230" s="777">
        <v>100</v>
      </c>
      <c r="Y230" s="778">
        <f t="shared" si="46"/>
        <v>101.39999999999999</v>
      </c>
      <c r="Z230" s="36">
        <f>IFERROR(IF(Y230=0,"",ROUNDUP(Y230/H230,0)*0.02175),"")</f>
        <v>0.28275</v>
      </c>
      <c r="AA230" s="56"/>
      <c r="AB230" s="57"/>
      <c r="AC230" s="297" t="s">
        <v>404</v>
      </c>
      <c r="AG230" s="64"/>
      <c r="AJ230" s="68"/>
      <c r="AK230" s="68">
        <v>0</v>
      </c>
      <c r="BB230" s="298" t="s">
        <v>1</v>
      </c>
      <c r="BM230" s="64">
        <f t="shared" si="47"/>
        <v>107.23076923076924</v>
      </c>
      <c r="BN230" s="64">
        <f t="shared" si="48"/>
        <v>108.732</v>
      </c>
      <c r="BO230" s="64">
        <f t="shared" si="49"/>
        <v>0.22893772893772893</v>
      </c>
      <c r="BP230" s="64">
        <f t="shared" si="50"/>
        <v>0.23214285714285712</v>
      </c>
    </row>
    <row r="231" spans="1:68" ht="37.5" customHeight="1" x14ac:dyDescent="0.25">
      <c r="A231" s="54" t="s">
        <v>405</v>
      </c>
      <c r="B231" s="54" t="s">
        <v>406</v>
      </c>
      <c r="C231" s="31">
        <v>4301051411</v>
      </c>
      <c r="D231" s="784">
        <v>4680115881617</v>
      </c>
      <c r="E231" s="785"/>
      <c r="F231" s="776">
        <v>1.35</v>
      </c>
      <c r="G231" s="32">
        <v>6</v>
      </c>
      <c r="H231" s="776">
        <v>8.1</v>
      </c>
      <c r="I231" s="776">
        <v>8.6460000000000008</v>
      </c>
      <c r="J231" s="32">
        <v>56</v>
      </c>
      <c r="K231" s="32" t="s">
        <v>117</v>
      </c>
      <c r="L231" s="32"/>
      <c r="M231" s="33" t="s">
        <v>118</v>
      </c>
      <c r="N231" s="33"/>
      <c r="O231" s="32">
        <v>40</v>
      </c>
      <c r="P231" s="791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787"/>
      <c r="R231" s="787"/>
      <c r="S231" s="787"/>
      <c r="T231" s="788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408</v>
      </c>
      <c r="B232" s="54" t="s">
        <v>409</v>
      </c>
      <c r="C232" s="31">
        <v>4301051632</v>
      </c>
      <c r="D232" s="784">
        <v>4680115880573</v>
      </c>
      <c r="E232" s="785"/>
      <c r="F232" s="776">
        <v>1.45</v>
      </c>
      <c r="G232" s="32">
        <v>6</v>
      </c>
      <c r="H232" s="776">
        <v>8.6999999999999993</v>
      </c>
      <c r="I232" s="776">
        <v>9.2639999999999993</v>
      </c>
      <c r="J232" s="32">
        <v>56</v>
      </c>
      <c r="K232" s="32" t="s">
        <v>117</v>
      </c>
      <c r="L232" s="32"/>
      <c r="M232" s="33" t="s">
        <v>68</v>
      </c>
      <c r="N232" s="33"/>
      <c r="O232" s="32">
        <v>45</v>
      </c>
      <c r="P232" s="103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7"/>
      <c r="R232" s="787"/>
      <c r="S232" s="787"/>
      <c r="T232" s="788"/>
      <c r="U232" s="34"/>
      <c r="V232" s="34"/>
      <c r="W232" s="35" t="s">
        <v>69</v>
      </c>
      <c r="X232" s="777">
        <v>50</v>
      </c>
      <c r="Y232" s="778">
        <f t="shared" si="46"/>
        <v>52.199999999999996</v>
      </c>
      <c r="Z232" s="36">
        <f>IFERROR(IF(Y232=0,"",ROUNDUP(Y232/H232,0)*0.02175),"")</f>
        <v>0.1305</v>
      </c>
      <c r="AA232" s="56"/>
      <c r="AB232" s="57"/>
      <c r="AC232" s="301" t="s">
        <v>410</v>
      </c>
      <c r="AG232" s="64"/>
      <c r="AJ232" s="68"/>
      <c r="AK232" s="68">
        <v>0</v>
      </c>
      <c r="BB232" s="302" t="s">
        <v>1</v>
      </c>
      <c r="BM232" s="64">
        <f t="shared" si="47"/>
        <v>53.241379310344833</v>
      </c>
      <c r="BN232" s="64">
        <f t="shared" si="48"/>
        <v>55.583999999999996</v>
      </c>
      <c r="BO232" s="64">
        <f t="shared" si="49"/>
        <v>0.10262725779967159</v>
      </c>
      <c r="BP232" s="64">
        <f t="shared" si="50"/>
        <v>0.10714285714285714</v>
      </c>
    </row>
    <row r="233" spans="1:68" ht="27" customHeight="1" x14ac:dyDescent="0.25">
      <c r="A233" s="54" t="s">
        <v>411</v>
      </c>
      <c r="B233" s="54" t="s">
        <v>412</v>
      </c>
      <c r="C233" s="31">
        <v>4301051407</v>
      </c>
      <c r="D233" s="784">
        <v>4680115882195</v>
      </c>
      <c r="E233" s="785"/>
      <c r="F233" s="776">
        <v>0.4</v>
      </c>
      <c r="G233" s="32">
        <v>6</v>
      </c>
      <c r="H233" s="776">
        <v>2.4</v>
      </c>
      <c r="I233" s="776">
        <v>2.69</v>
      </c>
      <c r="J233" s="32">
        <v>156</v>
      </c>
      <c r="K233" s="32" t="s">
        <v>76</v>
      </c>
      <c r="L233" s="32"/>
      <c r="M233" s="33" t="s">
        <v>118</v>
      </c>
      <c r="N233" s="33"/>
      <c r="O233" s="32">
        <v>40</v>
      </c>
      <c r="P233" s="102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7"/>
      <c r="R233" s="787"/>
      <c r="S233" s="787"/>
      <c r="T233" s="788"/>
      <c r="U233" s="34"/>
      <c r="V233" s="34"/>
      <c r="W233" s="35" t="s">
        <v>69</v>
      </c>
      <c r="X233" s="777">
        <v>216</v>
      </c>
      <c r="Y233" s="778">
        <f t="shared" si="46"/>
        <v>216</v>
      </c>
      <c r="Z233" s="36">
        <f t="shared" ref="Z233:Z239" si="51">IFERROR(IF(Y233=0,"",ROUNDUP(Y233/H233,0)*0.00753),"")</f>
        <v>0.67769999999999997</v>
      </c>
      <c r="AA233" s="56"/>
      <c r="AB233" s="57"/>
      <c r="AC233" s="303" t="s">
        <v>401</v>
      </c>
      <c r="AG233" s="64"/>
      <c r="AJ233" s="68"/>
      <c r="AK233" s="68">
        <v>0</v>
      </c>
      <c r="BB233" s="304" t="s">
        <v>1</v>
      </c>
      <c r="BM233" s="64">
        <f t="shared" si="47"/>
        <v>242.1</v>
      </c>
      <c r="BN233" s="64">
        <f t="shared" si="48"/>
        <v>242.1</v>
      </c>
      <c r="BO233" s="64">
        <f t="shared" si="49"/>
        <v>0.57692307692307687</v>
      </c>
      <c r="BP233" s="64">
        <f t="shared" si="50"/>
        <v>0.57692307692307687</v>
      </c>
    </row>
    <row r="234" spans="1:68" ht="37.5" customHeight="1" x14ac:dyDescent="0.25">
      <c r="A234" s="54" t="s">
        <v>413</v>
      </c>
      <c r="B234" s="54" t="s">
        <v>414</v>
      </c>
      <c r="C234" s="31">
        <v>4301051752</v>
      </c>
      <c r="D234" s="784">
        <v>4680115882607</v>
      </c>
      <c r="E234" s="785"/>
      <c r="F234" s="776">
        <v>0.3</v>
      </c>
      <c r="G234" s="32">
        <v>6</v>
      </c>
      <c r="H234" s="776">
        <v>1.8</v>
      </c>
      <c r="I234" s="776">
        <v>2.0720000000000001</v>
      </c>
      <c r="J234" s="32">
        <v>156</v>
      </c>
      <c r="K234" s="32" t="s">
        <v>76</v>
      </c>
      <c r="L234" s="32"/>
      <c r="M234" s="33" t="s">
        <v>155</v>
      </c>
      <c r="N234" s="33"/>
      <c r="O234" s="32">
        <v>45</v>
      </c>
      <c r="P234" s="8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7"/>
      <c r="R234" s="787"/>
      <c r="S234" s="787"/>
      <c r="T234" s="788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415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416</v>
      </c>
      <c r="B235" s="54" t="s">
        <v>417</v>
      </c>
      <c r="C235" s="31">
        <v>4301051630</v>
      </c>
      <c r="D235" s="784">
        <v>4680115880092</v>
      </c>
      <c r="E235" s="785"/>
      <c r="F235" s="776">
        <v>0.4</v>
      </c>
      <c r="G235" s="32">
        <v>6</v>
      </c>
      <c r="H235" s="776">
        <v>2.4</v>
      </c>
      <c r="I235" s="776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3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7"/>
      <c r="R235" s="787"/>
      <c r="S235" s="787"/>
      <c r="T235" s="788"/>
      <c r="U235" s="34"/>
      <c r="V235" s="34"/>
      <c r="W235" s="35" t="s">
        <v>69</v>
      </c>
      <c r="X235" s="777">
        <v>192</v>
      </c>
      <c r="Y235" s="778">
        <f t="shared" si="46"/>
        <v>192</v>
      </c>
      <c r="Z235" s="36">
        <f t="shared" si="51"/>
        <v>0.60240000000000005</v>
      </c>
      <c r="AA235" s="56"/>
      <c r="AB235" s="57"/>
      <c r="AC235" s="307" t="s">
        <v>418</v>
      </c>
      <c r="AG235" s="64"/>
      <c r="AJ235" s="68"/>
      <c r="AK235" s="68">
        <v>0</v>
      </c>
      <c r="BB235" s="308" t="s">
        <v>1</v>
      </c>
      <c r="BM235" s="64">
        <f t="shared" si="47"/>
        <v>213.76000000000002</v>
      </c>
      <c r="BN235" s="64">
        <f t="shared" si="48"/>
        <v>213.76000000000002</v>
      </c>
      <c r="BO235" s="64">
        <f t="shared" si="49"/>
        <v>0.51282051282051277</v>
      </c>
      <c r="BP235" s="64">
        <f t="shared" si="50"/>
        <v>0.51282051282051277</v>
      </c>
    </row>
    <row r="236" spans="1:68" ht="27" customHeight="1" x14ac:dyDescent="0.25">
      <c r="A236" s="54" t="s">
        <v>419</v>
      </c>
      <c r="B236" s="54" t="s">
        <v>420</v>
      </c>
      <c r="C236" s="31">
        <v>4301051631</v>
      </c>
      <c r="D236" s="784">
        <v>4680115880221</v>
      </c>
      <c r="E236" s="785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4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7"/>
      <c r="R236" s="787"/>
      <c r="S236" s="787"/>
      <c r="T236" s="788"/>
      <c r="U236" s="34"/>
      <c r="V236" s="34"/>
      <c r="W236" s="35" t="s">
        <v>69</v>
      </c>
      <c r="X236" s="777">
        <v>144</v>
      </c>
      <c r="Y236" s="778">
        <f t="shared" si="46"/>
        <v>144</v>
      </c>
      <c r="Z236" s="36">
        <f t="shared" si="51"/>
        <v>0.45180000000000003</v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160.32000000000002</v>
      </c>
      <c r="BN236" s="64">
        <f t="shared" si="48"/>
        <v>160.32000000000002</v>
      </c>
      <c r="BO236" s="64">
        <f t="shared" si="49"/>
        <v>0.38461538461538458</v>
      </c>
      <c r="BP236" s="64">
        <f t="shared" si="50"/>
        <v>0.38461538461538458</v>
      </c>
    </row>
    <row r="237" spans="1:68" ht="27" customHeight="1" x14ac:dyDescent="0.25">
      <c r="A237" s="54" t="s">
        <v>421</v>
      </c>
      <c r="B237" s="54" t="s">
        <v>422</v>
      </c>
      <c r="C237" s="31">
        <v>4301051749</v>
      </c>
      <c r="D237" s="784">
        <v>4680115882942</v>
      </c>
      <c r="E237" s="785"/>
      <c r="F237" s="776">
        <v>0.3</v>
      </c>
      <c r="G237" s="32">
        <v>6</v>
      </c>
      <c r="H237" s="776">
        <v>1.8</v>
      </c>
      <c r="I237" s="776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6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7"/>
      <c r="R237" s="787"/>
      <c r="S237" s="787"/>
      <c r="T237" s="788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423</v>
      </c>
      <c r="B238" s="54" t="s">
        <v>424</v>
      </c>
      <c r="C238" s="31">
        <v>4301051753</v>
      </c>
      <c r="D238" s="784">
        <v>4680115880504</v>
      </c>
      <c r="E238" s="785"/>
      <c r="F238" s="776">
        <v>0.4</v>
      </c>
      <c r="G238" s="32">
        <v>6</v>
      </c>
      <c r="H238" s="776">
        <v>2.4</v>
      </c>
      <c r="I238" s="776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1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7"/>
      <c r="R238" s="787"/>
      <c r="S238" s="787"/>
      <c r="T238" s="788"/>
      <c r="U238" s="34"/>
      <c r="V238" s="34"/>
      <c r="W238" s="35" t="s">
        <v>69</v>
      </c>
      <c r="X238" s="777">
        <v>144</v>
      </c>
      <c r="Y238" s="778">
        <f t="shared" si="46"/>
        <v>144</v>
      </c>
      <c r="Z238" s="36">
        <f t="shared" si="51"/>
        <v>0.45180000000000003</v>
      </c>
      <c r="AA238" s="56"/>
      <c r="AB238" s="57"/>
      <c r="AC238" s="313" t="s">
        <v>404</v>
      </c>
      <c r="AG238" s="64"/>
      <c r="AJ238" s="68"/>
      <c r="AK238" s="68">
        <v>0</v>
      </c>
      <c r="BB238" s="314" t="s">
        <v>1</v>
      </c>
      <c r="BM238" s="64">
        <f t="shared" si="47"/>
        <v>160.32000000000002</v>
      </c>
      <c r="BN238" s="64">
        <f t="shared" si="48"/>
        <v>160.32000000000002</v>
      </c>
      <c r="BO238" s="64">
        <f t="shared" si="49"/>
        <v>0.38461538461538458</v>
      </c>
      <c r="BP238" s="64">
        <f t="shared" si="50"/>
        <v>0.38461538461538458</v>
      </c>
    </row>
    <row r="239" spans="1:68" ht="27" customHeight="1" x14ac:dyDescent="0.25">
      <c r="A239" s="54" t="s">
        <v>425</v>
      </c>
      <c r="B239" s="54" t="s">
        <v>426</v>
      </c>
      <c r="C239" s="31">
        <v>4301051410</v>
      </c>
      <c r="D239" s="784">
        <v>4680115882164</v>
      </c>
      <c r="E239" s="785"/>
      <c r="F239" s="776">
        <v>0.4</v>
      </c>
      <c r="G239" s="32">
        <v>6</v>
      </c>
      <c r="H239" s="776">
        <v>2.4</v>
      </c>
      <c r="I239" s="776">
        <v>2.6779999999999999</v>
      </c>
      <c r="J239" s="32">
        <v>156</v>
      </c>
      <c r="K239" s="32" t="s">
        <v>76</v>
      </c>
      <c r="L239" s="32"/>
      <c r="M239" s="33" t="s">
        <v>118</v>
      </c>
      <c r="N239" s="33"/>
      <c r="O239" s="32">
        <v>40</v>
      </c>
      <c r="P239" s="96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7"/>
      <c r="R239" s="787"/>
      <c r="S239" s="787"/>
      <c r="T239" s="788"/>
      <c r="U239" s="34"/>
      <c r="V239" s="34"/>
      <c r="W239" s="35" t="s">
        <v>69</v>
      </c>
      <c r="X239" s="777">
        <v>168</v>
      </c>
      <c r="Y239" s="778">
        <f t="shared" si="46"/>
        <v>168</v>
      </c>
      <c r="Z239" s="36">
        <f t="shared" si="51"/>
        <v>0.52710000000000001</v>
      </c>
      <c r="AA239" s="56"/>
      <c r="AB239" s="57"/>
      <c r="AC239" s="315" t="s">
        <v>427</v>
      </c>
      <c r="AG239" s="64"/>
      <c r="AJ239" s="68"/>
      <c r="AK239" s="68">
        <v>0</v>
      </c>
      <c r="BB239" s="316" t="s">
        <v>1</v>
      </c>
      <c r="BM239" s="64">
        <f t="shared" si="47"/>
        <v>187.46</v>
      </c>
      <c r="BN239" s="64">
        <f t="shared" si="48"/>
        <v>187.46</v>
      </c>
      <c r="BO239" s="64">
        <f t="shared" si="49"/>
        <v>0.44871794871794868</v>
      </c>
      <c r="BP239" s="64">
        <f t="shared" si="50"/>
        <v>0.44871794871794868</v>
      </c>
    </row>
    <row r="240" spans="1:68" x14ac:dyDescent="0.2">
      <c r="A240" s="800"/>
      <c r="B240" s="794"/>
      <c r="C240" s="794"/>
      <c r="D240" s="794"/>
      <c r="E240" s="794"/>
      <c r="F240" s="794"/>
      <c r="G240" s="794"/>
      <c r="H240" s="794"/>
      <c r="I240" s="794"/>
      <c r="J240" s="794"/>
      <c r="K240" s="794"/>
      <c r="L240" s="794"/>
      <c r="M240" s="794"/>
      <c r="N240" s="794"/>
      <c r="O240" s="801"/>
      <c r="P240" s="781" t="s">
        <v>71</v>
      </c>
      <c r="Q240" s="782"/>
      <c r="R240" s="782"/>
      <c r="S240" s="782"/>
      <c r="T240" s="782"/>
      <c r="U240" s="782"/>
      <c r="V240" s="783"/>
      <c r="W240" s="37" t="s">
        <v>72</v>
      </c>
      <c r="X240" s="779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378.56763925729445</v>
      </c>
      <c r="Y240" s="779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379</v>
      </c>
      <c r="Z240" s="779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3.12405</v>
      </c>
      <c r="AA240" s="780"/>
      <c r="AB240" s="780"/>
      <c r="AC240" s="780"/>
    </row>
    <row r="241" spans="1:68" x14ac:dyDescent="0.2">
      <c r="A241" s="794"/>
      <c r="B241" s="794"/>
      <c r="C241" s="794"/>
      <c r="D241" s="794"/>
      <c r="E241" s="794"/>
      <c r="F241" s="794"/>
      <c r="G241" s="794"/>
      <c r="H241" s="794"/>
      <c r="I241" s="794"/>
      <c r="J241" s="794"/>
      <c r="K241" s="794"/>
      <c r="L241" s="794"/>
      <c r="M241" s="794"/>
      <c r="N241" s="794"/>
      <c r="O241" s="801"/>
      <c r="P241" s="781" t="s">
        <v>71</v>
      </c>
      <c r="Q241" s="782"/>
      <c r="R241" s="782"/>
      <c r="S241" s="782"/>
      <c r="T241" s="782"/>
      <c r="U241" s="782"/>
      <c r="V241" s="783"/>
      <c r="W241" s="37" t="s">
        <v>69</v>
      </c>
      <c r="X241" s="779">
        <f>IFERROR(SUM(X229:X239),"0")</f>
        <v>1014</v>
      </c>
      <c r="Y241" s="779">
        <f>IFERROR(SUM(Y229:Y239),"0")</f>
        <v>1017.6</v>
      </c>
      <c r="Z241" s="37"/>
      <c r="AA241" s="780"/>
      <c r="AB241" s="780"/>
      <c r="AC241" s="780"/>
    </row>
    <row r="242" spans="1:68" ht="14.25" customHeight="1" x14ac:dyDescent="0.25">
      <c r="A242" s="811" t="s">
        <v>218</v>
      </c>
      <c r="B242" s="794"/>
      <c r="C242" s="794"/>
      <c r="D242" s="794"/>
      <c r="E242" s="794"/>
      <c r="F242" s="794"/>
      <c r="G242" s="794"/>
      <c r="H242" s="794"/>
      <c r="I242" s="794"/>
      <c r="J242" s="794"/>
      <c r="K242" s="794"/>
      <c r="L242" s="794"/>
      <c r="M242" s="794"/>
      <c r="N242" s="794"/>
      <c r="O242" s="794"/>
      <c r="P242" s="794"/>
      <c r="Q242" s="794"/>
      <c r="R242" s="794"/>
      <c r="S242" s="794"/>
      <c r="T242" s="794"/>
      <c r="U242" s="794"/>
      <c r="V242" s="794"/>
      <c r="W242" s="794"/>
      <c r="X242" s="794"/>
      <c r="Y242" s="794"/>
      <c r="Z242" s="794"/>
      <c r="AA242" s="770"/>
      <c r="AB242" s="770"/>
      <c r="AC242" s="770"/>
    </row>
    <row r="243" spans="1:68" ht="16.5" customHeight="1" x14ac:dyDescent="0.25">
      <c r="A243" s="54" t="s">
        <v>428</v>
      </c>
      <c r="B243" s="54" t="s">
        <v>429</v>
      </c>
      <c r="C243" s="31">
        <v>4301060360</v>
      </c>
      <c r="D243" s="784">
        <v>4680115882874</v>
      </c>
      <c r="E243" s="785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119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7"/>
      <c r="R243" s="787"/>
      <c r="S243" s="787"/>
      <c r="T243" s="788"/>
      <c r="U243" s="34"/>
      <c r="V243" s="34"/>
      <c r="W243" s="35" t="s">
        <v>69</v>
      </c>
      <c r="X243" s="777">
        <v>0</v>
      </c>
      <c r="Y243" s="778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430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customHeight="1" x14ac:dyDescent="0.25">
      <c r="A244" s="54" t="s">
        <v>428</v>
      </c>
      <c r="B244" s="54" t="s">
        <v>431</v>
      </c>
      <c r="C244" s="31">
        <v>4301060404</v>
      </c>
      <c r="D244" s="784">
        <v>4680115882874</v>
      </c>
      <c r="E244" s="785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7"/>
      <c r="R244" s="787"/>
      <c r="S244" s="787"/>
      <c r="T244" s="788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432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433</v>
      </c>
      <c r="B245" s="54" t="s">
        <v>434</v>
      </c>
      <c r="C245" s="31">
        <v>4301060359</v>
      </c>
      <c r="D245" s="784">
        <v>4680115884434</v>
      </c>
      <c r="E245" s="785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10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7"/>
      <c r="R245" s="787"/>
      <c r="S245" s="787"/>
      <c r="T245" s="788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435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436</v>
      </c>
      <c r="B246" s="54" t="s">
        <v>437</v>
      </c>
      <c r="C246" s="31">
        <v>4301060375</v>
      </c>
      <c r="D246" s="784">
        <v>4680115880818</v>
      </c>
      <c r="E246" s="785"/>
      <c r="F246" s="776">
        <v>0.4</v>
      </c>
      <c r="G246" s="32">
        <v>6</v>
      </c>
      <c r="H246" s="776">
        <v>2.4</v>
      </c>
      <c r="I246" s="776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94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7"/>
      <c r="R246" s="787"/>
      <c r="S246" s="787"/>
      <c r="T246" s="788"/>
      <c r="U246" s="34"/>
      <c r="V246" s="34"/>
      <c r="W246" s="35" t="s">
        <v>69</v>
      </c>
      <c r="X246" s="777">
        <v>19.2</v>
      </c>
      <c r="Y246" s="778">
        <f>IFERROR(IF(X246="",0,CEILING((X246/$H246),1)*$H246),"")</f>
        <v>19.2</v>
      </c>
      <c r="Z246" s="36">
        <f>IFERROR(IF(Y246=0,"",ROUNDUP(Y246/H246,0)*0.00753),"")</f>
        <v>6.0240000000000002E-2</v>
      </c>
      <c r="AA246" s="56"/>
      <c r="AB246" s="57"/>
      <c r="AC246" s="323" t="s">
        <v>438</v>
      </c>
      <c r="AG246" s="64"/>
      <c r="AJ246" s="68"/>
      <c r="AK246" s="68">
        <v>0</v>
      </c>
      <c r="BB246" s="324" t="s">
        <v>1</v>
      </c>
      <c r="BM246" s="64">
        <f>IFERROR(X246*I246/H246,"0")</f>
        <v>21.376000000000001</v>
      </c>
      <c r="BN246" s="64">
        <f>IFERROR(Y246*I246/H246,"0")</f>
        <v>21.376000000000001</v>
      </c>
      <c r="BO246" s="64">
        <f>IFERROR(1/J246*(X246/H246),"0")</f>
        <v>5.128205128205128E-2</v>
      </c>
      <c r="BP246" s="64">
        <f>IFERROR(1/J246*(Y246/H246),"0")</f>
        <v>5.128205128205128E-2</v>
      </c>
    </row>
    <row r="247" spans="1:68" ht="27" customHeight="1" x14ac:dyDescent="0.25">
      <c r="A247" s="54" t="s">
        <v>439</v>
      </c>
      <c r="B247" s="54" t="s">
        <v>440</v>
      </c>
      <c r="C247" s="31">
        <v>4301060389</v>
      </c>
      <c r="D247" s="784">
        <v>4680115880801</v>
      </c>
      <c r="E247" s="785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118</v>
      </c>
      <c r="N247" s="33"/>
      <c r="O247" s="32">
        <v>40</v>
      </c>
      <c r="P247" s="111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787"/>
      <c r="R247" s="787"/>
      <c r="S247" s="787"/>
      <c r="T247" s="788"/>
      <c r="U247" s="34"/>
      <c r="V247" s="34"/>
      <c r="W247" s="35" t="s">
        <v>69</v>
      </c>
      <c r="X247" s="777">
        <v>19.2</v>
      </c>
      <c r="Y247" s="778">
        <f>IFERROR(IF(X247="",0,CEILING((X247/$H247),1)*$H247),"")</f>
        <v>19.2</v>
      </c>
      <c r="Z247" s="36">
        <f>IFERROR(IF(Y247=0,"",ROUNDUP(Y247/H247,0)*0.00753),"")</f>
        <v>6.0240000000000002E-2</v>
      </c>
      <c r="AA247" s="56"/>
      <c r="AB247" s="57"/>
      <c r="AC247" s="325" t="s">
        <v>441</v>
      </c>
      <c r="AG247" s="64"/>
      <c r="AJ247" s="68"/>
      <c r="AK247" s="68">
        <v>0</v>
      </c>
      <c r="BB247" s="326" t="s">
        <v>1</v>
      </c>
      <c r="BM247" s="64">
        <f>IFERROR(X247*I247/H247,"0")</f>
        <v>21.376000000000001</v>
      </c>
      <c r="BN247" s="64">
        <f>IFERROR(Y247*I247/H247,"0")</f>
        <v>21.376000000000001</v>
      </c>
      <c r="BO247" s="64">
        <f>IFERROR(1/J247*(X247/H247),"0")</f>
        <v>5.128205128205128E-2</v>
      </c>
      <c r="BP247" s="64">
        <f>IFERROR(1/J247*(Y247/H247),"0")</f>
        <v>5.128205128205128E-2</v>
      </c>
    </row>
    <row r="248" spans="1:68" x14ac:dyDescent="0.2">
      <c r="A248" s="800"/>
      <c r="B248" s="794"/>
      <c r="C248" s="794"/>
      <c r="D248" s="794"/>
      <c r="E248" s="794"/>
      <c r="F248" s="794"/>
      <c r="G248" s="794"/>
      <c r="H248" s="794"/>
      <c r="I248" s="794"/>
      <c r="J248" s="794"/>
      <c r="K248" s="794"/>
      <c r="L248" s="794"/>
      <c r="M248" s="794"/>
      <c r="N248" s="794"/>
      <c r="O248" s="801"/>
      <c r="P248" s="781" t="s">
        <v>71</v>
      </c>
      <c r="Q248" s="782"/>
      <c r="R248" s="782"/>
      <c r="S248" s="782"/>
      <c r="T248" s="782"/>
      <c r="U248" s="782"/>
      <c r="V248" s="783"/>
      <c r="W248" s="37" t="s">
        <v>72</v>
      </c>
      <c r="X248" s="779">
        <f>IFERROR(X243/H243,"0")+IFERROR(X244/H244,"0")+IFERROR(X245/H245,"0")+IFERROR(X246/H246,"0")+IFERROR(X247/H247,"0")</f>
        <v>16</v>
      </c>
      <c r="Y248" s="779">
        <f>IFERROR(Y243/H243,"0")+IFERROR(Y244/H244,"0")+IFERROR(Y245/H245,"0")+IFERROR(Y246/H246,"0")+IFERROR(Y247/H247,"0")</f>
        <v>16</v>
      </c>
      <c r="Z248" s="779">
        <f>IFERROR(IF(Z243="",0,Z243),"0")+IFERROR(IF(Z244="",0,Z244),"0")+IFERROR(IF(Z245="",0,Z245),"0")+IFERROR(IF(Z246="",0,Z246),"0")+IFERROR(IF(Z247="",0,Z247),"0")</f>
        <v>0.12048</v>
      </c>
      <c r="AA248" s="780"/>
      <c r="AB248" s="780"/>
      <c r="AC248" s="780"/>
    </row>
    <row r="249" spans="1:68" x14ac:dyDescent="0.2">
      <c r="A249" s="794"/>
      <c r="B249" s="794"/>
      <c r="C249" s="794"/>
      <c r="D249" s="794"/>
      <c r="E249" s="794"/>
      <c r="F249" s="794"/>
      <c r="G249" s="794"/>
      <c r="H249" s="794"/>
      <c r="I249" s="794"/>
      <c r="J249" s="794"/>
      <c r="K249" s="794"/>
      <c r="L249" s="794"/>
      <c r="M249" s="794"/>
      <c r="N249" s="794"/>
      <c r="O249" s="801"/>
      <c r="P249" s="781" t="s">
        <v>71</v>
      </c>
      <c r="Q249" s="782"/>
      <c r="R249" s="782"/>
      <c r="S249" s="782"/>
      <c r="T249" s="782"/>
      <c r="U249" s="782"/>
      <c r="V249" s="783"/>
      <c r="W249" s="37" t="s">
        <v>69</v>
      </c>
      <c r="X249" s="779">
        <f>IFERROR(SUM(X243:X247),"0")</f>
        <v>38.4</v>
      </c>
      <c r="Y249" s="779">
        <f>IFERROR(SUM(Y243:Y247),"0")</f>
        <v>38.4</v>
      </c>
      <c r="Z249" s="37"/>
      <c r="AA249" s="780"/>
      <c r="AB249" s="780"/>
      <c r="AC249" s="780"/>
    </row>
    <row r="250" spans="1:68" ht="16.5" customHeight="1" x14ac:dyDescent="0.25">
      <c r="A250" s="793" t="s">
        <v>442</v>
      </c>
      <c r="B250" s="794"/>
      <c r="C250" s="794"/>
      <c r="D250" s="794"/>
      <c r="E250" s="794"/>
      <c r="F250" s="794"/>
      <c r="G250" s="794"/>
      <c r="H250" s="794"/>
      <c r="I250" s="794"/>
      <c r="J250" s="794"/>
      <c r="K250" s="794"/>
      <c r="L250" s="794"/>
      <c r="M250" s="794"/>
      <c r="N250" s="794"/>
      <c r="O250" s="794"/>
      <c r="P250" s="794"/>
      <c r="Q250" s="794"/>
      <c r="R250" s="794"/>
      <c r="S250" s="794"/>
      <c r="T250" s="794"/>
      <c r="U250" s="794"/>
      <c r="V250" s="794"/>
      <c r="W250" s="794"/>
      <c r="X250" s="794"/>
      <c r="Y250" s="794"/>
      <c r="Z250" s="794"/>
      <c r="AA250" s="772"/>
      <c r="AB250" s="772"/>
      <c r="AC250" s="772"/>
    </row>
    <row r="251" spans="1:68" ht="14.25" customHeight="1" x14ac:dyDescent="0.25">
      <c r="A251" s="811" t="s">
        <v>114</v>
      </c>
      <c r="B251" s="794"/>
      <c r="C251" s="794"/>
      <c r="D251" s="794"/>
      <c r="E251" s="794"/>
      <c r="F251" s="794"/>
      <c r="G251" s="794"/>
      <c r="H251" s="794"/>
      <c r="I251" s="794"/>
      <c r="J251" s="794"/>
      <c r="K251" s="794"/>
      <c r="L251" s="794"/>
      <c r="M251" s="794"/>
      <c r="N251" s="794"/>
      <c r="O251" s="794"/>
      <c r="P251" s="794"/>
      <c r="Q251" s="794"/>
      <c r="R251" s="794"/>
      <c r="S251" s="794"/>
      <c r="T251" s="794"/>
      <c r="U251" s="794"/>
      <c r="V251" s="794"/>
      <c r="W251" s="794"/>
      <c r="X251" s="794"/>
      <c r="Y251" s="794"/>
      <c r="Z251" s="794"/>
      <c r="AA251" s="770"/>
      <c r="AB251" s="770"/>
      <c r="AC251" s="770"/>
    </row>
    <row r="252" spans="1:68" ht="27" customHeight="1" x14ac:dyDescent="0.25">
      <c r="A252" s="54" t="s">
        <v>443</v>
      </c>
      <c r="B252" s="54" t="s">
        <v>444</v>
      </c>
      <c r="C252" s="31">
        <v>4301011717</v>
      </c>
      <c r="D252" s="784">
        <v>4680115884274</v>
      </c>
      <c r="E252" s="785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117</v>
      </c>
      <c r="L252" s="32"/>
      <c r="M252" s="33" t="s">
        <v>121</v>
      </c>
      <c r="N252" s="33"/>
      <c r="O252" s="32">
        <v>55</v>
      </c>
      <c r="P252" s="83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7"/>
      <c r="R252" s="787"/>
      <c r="S252" s="787"/>
      <c r="T252" s="788"/>
      <c r="U252" s="34"/>
      <c r="V252" s="34"/>
      <c r="W252" s="35" t="s">
        <v>69</v>
      </c>
      <c r="X252" s="777">
        <v>0</v>
      </c>
      <c r="Y252" s="778">
        <f t="shared" ref="Y252:Y259" si="52">IFERROR(IF(X252="",0,CEILING((X252/$H252),1)*$H252),"")</f>
        <v>0</v>
      </c>
      <c r="Z252" s="36" t="str">
        <f>IFERROR(IF(Y252=0,"",ROUNDUP(Y252/H252,0)*0.02175),"")</f>
        <v/>
      </c>
      <c r="AA252" s="56"/>
      <c r="AB252" s="57"/>
      <c r="AC252" s="327" t="s">
        <v>445</v>
      </c>
      <c r="AG252" s="64"/>
      <c r="AJ252" s="68"/>
      <c r="AK252" s="68">
        <v>0</v>
      </c>
      <c r="BB252" s="328" t="s">
        <v>1</v>
      </c>
      <c r="BM252" s="64">
        <f t="shared" ref="BM252:BM259" si="53">IFERROR(X252*I252/H252,"0")</f>
        <v>0</v>
      </c>
      <c r="BN252" s="64">
        <f t="shared" ref="BN252:BN259" si="54">IFERROR(Y252*I252/H252,"0")</f>
        <v>0</v>
      </c>
      <c r="BO252" s="64">
        <f t="shared" ref="BO252:BO259" si="55">IFERROR(1/J252*(X252/H252),"0")</f>
        <v>0</v>
      </c>
      <c r="BP252" s="64">
        <f t="shared" ref="BP252:BP259" si="56">IFERROR(1/J252*(Y252/H252),"0")</f>
        <v>0</v>
      </c>
    </row>
    <row r="253" spans="1:68" ht="27" customHeight="1" x14ac:dyDescent="0.25">
      <c r="A253" s="54" t="s">
        <v>443</v>
      </c>
      <c r="B253" s="54" t="s">
        <v>446</v>
      </c>
      <c r="C253" s="31">
        <v>4301011945</v>
      </c>
      <c r="D253" s="784">
        <v>4680115884274</v>
      </c>
      <c r="E253" s="785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117</v>
      </c>
      <c r="L253" s="32"/>
      <c r="M253" s="33" t="s">
        <v>147</v>
      </c>
      <c r="N253" s="33"/>
      <c r="O253" s="32">
        <v>55</v>
      </c>
      <c r="P253" s="116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7"/>
      <c r="R253" s="787"/>
      <c r="S253" s="787"/>
      <c r="T253" s="788"/>
      <c r="U253" s="34"/>
      <c r="V253" s="34"/>
      <c r="W253" s="35" t="s">
        <v>69</v>
      </c>
      <c r="X253" s="777">
        <v>0</v>
      </c>
      <c r="Y253" s="778">
        <f t="shared" si="52"/>
        <v>0</v>
      </c>
      <c r="Z253" s="36" t="str">
        <f>IFERROR(IF(Y253=0,"",ROUNDUP(Y253/H253,0)*0.02039),"")</f>
        <v/>
      </c>
      <c r="AA253" s="56"/>
      <c r="AB253" s="57"/>
      <c r="AC253" s="329" t="s">
        <v>447</v>
      </c>
      <c r="AG253" s="64"/>
      <c r="AJ253" s="68"/>
      <c r="AK253" s="68">
        <v>0</v>
      </c>
      <c r="BB253" s="330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customHeight="1" x14ac:dyDescent="0.25">
      <c r="A254" s="54" t="s">
        <v>448</v>
      </c>
      <c r="B254" s="54" t="s">
        <v>449</v>
      </c>
      <c r="C254" s="31">
        <v>4301011719</v>
      </c>
      <c r="D254" s="784">
        <v>4680115884298</v>
      </c>
      <c r="E254" s="785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117</v>
      </c>
      <c r="L254" s="32"/>
      <c r="M254" s="33" t="s">
        <v>121</v>
      </c>
      <c r="N254" s="33"/>
      <c r="O254" s="32">
        <v>55</v>
      </c>
      <c r="P254" s="106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7"/>
      <c r="R254" s="787"/>
      <c r="S254" s="787"/>
      <c r="T254" s="788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450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451</v>
      </c>
      <c r="B255" s="54" t="s">
        <v>452</v>
      </c>
      <c r="C255" s="31">
        <v>4301011733</v>
      </c>
      <c r="D255" s="784">
        <v>4680115884250</v>
      </c>
      <c r="E255" s="785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117</v>
      </c>
      <c r="L255" s="32"/>
      <c r="M255" s="33" t="s">
        <v>118</v>
      </c>
      <c r="N255" s="33"/>
      <c r="O255" s="32">
        <v>55</v>
      </c>
      <c r="P255" s="8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87"/>
      <c r="R255" s="787"/>
      <c r="S255" s="787"/>
      <c r="T255" s="788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453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451</v>
      </c>
      <c r="B256" s="54" t="s">
        <v>454</v>
      </c>
      <c r="C256" s="31">
        <v>4301011944</v>
      </c>
      <c r="D256" s="784">
        <v>4680115884250</v>
      </c>
      <c r="E256" s="785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117</v>
      </c>
      <c r="L256" s="32"/>
      <c r="M256" s="33" t="s">
        <v>147</v>
      </c>
      <c r="N256" s="33"/>
      <c r="O256" s="32">
        <v>55</v>
      </c>
      <c r="P256" s="107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7"/>
      <c r="R256" s="787"/>
      <c r="S256" s="787"/>
      <c r="T256" s="788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447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455</v>
      </c>
      <c r="B257" s="54" t="s">
        <v>456</v>
      </c>
      <c r="C257" s="31">
        <v>4301011718</v>
      </c>
      <c r="D257" s="784">
        <v>4680115884281</v>
      </c>
      <c r="E257" s="785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76</v>
      </c>
      <c r="L257" s="32"/>
      <c r="M257" s="33" t="s">
        <v>121</v>
      </c>
      <c r="N257" s="33"/>
      <c r="O257" s="32">
        <v>55</v>
      </c>
      <c r="P257" s="107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7"/>
      <c r="R257" s="787"/>
      <c r="S257" s="787"/>
      <c r="T257" s="788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IFERROR(IF(Y257=0,"",ROUNDUP(Y257/H257,0)*0.00902),"")</f>
        <v/>
      </c>
      <c r="AA257" s="56"/>
      <c r="AB257" s="57"/>
      <c r="AC257" s="337" t="s">
        <v>445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457</v>
      </c>
      <c r="B258" s="54" t="s">
        <v>458</v>
      </c>
      <c r="C258" s="31">
        <v>4301011720</v>
      </c>
      <c r="D258" s="784">
        <v>4680115884199</v>
      </c>
      <c r="E258" s="785"/>
      <c r="F258" s="776">
        <v>0.37</v>
      </c>
      <c r="G258" s="32">
        <v>10</v>
      </c>
      <c r="H258" s="776">
        <v>3.7</v>
      </c>
      <c r="I258" s="776">
        <v>3.91</v>
      </c>
      <c r="J258" s="32">
        <v>132</v>
      </c>
      <c r="K258" s="32" t="s">
        <v>76</v>
      </c>
      <c r="L258" s="32"/>
      <c r="M258" s="33" t="s">
        <v>121</v>
      </c>
      <c r="N258" s="33"/>
      <c r="O258" s="32">
        <v>55</v>
      </c>
      <c r="P258" s="9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7"/>
      <c r="R258" s="787"/>
      <c r="S258" s="787"/>
      <c r="T258" s="788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450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459</v>
      </c>
      <c r="B259" s="54" t="s">
        <v>460</v>
      </c>
      <c r="C259" s="31">
        <v>4301011716</v>
      </c>
      <c r="D259" s="784">
        <v>4680115884267</v>
      </c>
      <c r="E259" s="785"/>
      <c r="F259" s="776">
        <v>0.4</v>
      </c>
      <c r="G259" s="32">
        <v>10</v>
      </c>
      <c r="H259" s="776">
        <v>4</v>
      </c>
      <c r="I259" s="776">
        <v>4.21</v>
      </c>
      <c r="J259" s="32">
        <v>132</v>
      </c>
      <c r="K259" s="32" t="s">
        <v>76</v>
      </c>
      <c r="L259" s="32"/>
      <c r="M259" s="33" t="s">
        <v>121</v>
      </c>
      <c r="N259" s="33"/>
      <c r="O259" s="32">
        <v>55</v>
      </c>
      <c r="P259" s="87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7"/>
      <c r="R259" s="787"/>
      <c r="S259" s="787"/>
      <c r="T259" s="788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461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x14ac:dyDescent="0.2">
      <c r="A260" s="800"/>
      <c r="B260" s="794"/>
      <c r="C260" s="794"/>
      <c r="D260" s="794"/>
      <c r="E260" s="794"/>
      <c r="F260" s="794"/>
      <c r="G260" s="794"/>
      <c r="H260" s="794"/>
      <c r="I260" s="794"/>
      <c r="J260" s="794"/>
      <c r="K260" s="794"/>
      <c r="L260" s="794"/>
      <c r="M260" s="794"/>
      <c r="N260" s="794"/>
      <c r="O260" s="801"/>
      <c r="P260" s="781" t="s">
        <v>71</v>
      </c>
      <c r="Q260" s="782"/>
      <c r="R260" s="782"/>
      <c r="S260" s="782"/>
      <c r="T260" s="782"/>
      <c r="U260" s="782"/>
      <c r="V260" s="783"/>
      <c r="W260" s="37" t="s">
        <v>72</v>
      </c>
      <c r="X260" s="779">
        <f>IFERROR(X252/H252,"0")+IFERROR(X253/H253,"0")+IFERROR(X254/H254,"0")+IFERROR(X255/H255,"0")+IFERROR(X256/H256,"0")+IFERROR(X257/H257,"0")+IFERROR(X258/H258,"0")+IFERROR(X259/H259,"0")</f>
        <v>0</v>
      </c>
      <c r="Y260" s="779">
        <f>IFERROR(Y252/H252,"0")+IFERROR(Y253/H253,"0")+IFERROR(Y254/H254,"0")+IFERROR(Y255/H255,"0")+IFERROR(Y256/H256,"0")+IFERROR(Y257/H257,"0")+IFERROR(Y258/H258,"0")+IFERROR(Y259/H259,"0")</f>
        <v>0</v>
      </c>
      <c r="Z260" s="779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0"/>
      <c r="AB260" s="780"/>
      <c r="AC260" s="780"/>
    </row>
    <row r="261" spans="1:68" x14ac:dyDescent="0.2">
      <c r="A261" s="794"/>
      <c r="B261" s="794"/>
      <c r="C261" s="794"/>
      <c r="D261" s="794"/>
      <c r="E261" s="794"/>
      <c r="F261" s="794"/>
      <c r="G261" s="794"/>
      <c r="H261" s="794"/>
      <c r="I261" s="794"/>
      <c r="J261" s="794"/>
      <c r="K261" s="794"/>
      <c r="L261" s="794"/>
      <c r="M261" s="794"/>
      <c r="N261" s="794"/>
      <c r="O261" s="801"/>
      <c r="P261" s="781" t="s">
        <v>71</v>
      </c>
      <c r="Q261" s="782"/>
      <c r="R261" s="782"/>
      <c r="S261" s="782"/>
      <c r="T261" s="782"/>
      <c r="U261" s="782"/>
      <c r="V261" s="783"/>
      <c r="W261" s="37" t="s">
        <v>69</v>
      </c>
      <c r="X261" s="779">
        <f>IFERROR(SUM(X252:X259),"0")</f>
        <v>0</v>
      </c>
      <c r="Y261" s="779">
        <f>IFERROR(SUM(Y252:Y259),"0")</f>
        <v>0</v>
      </c>
      <c r="Z261" s="37"/>
      <c r="AA261" s="780"/>
      <c r="AB261" s="780"/>
      <c r="AC261" s="780"/>
    </row>
    <row r="262" spans="1:68" ht="16.5" customHeight="1" x14ac:dyDescent="0.25">
      <c r="A262" s="793" t="s">
        <v>462</v>
      </c>
      <c r="B262" s="794"/>
      <c r="C262" s="794"/>
      <c r="D262" s="794"/>
      <c r="E262" s="794"/>
      <c r="F262" s="794"/>
      <c r="G262" s="794"/>
      <c r="H262" s="794"/>
      <c r="I262" s="794"/>
      <c r="J262" s="794"/>
      <c r="K262" s="794"/>
      <c r="L262" s="794"/>
      <c r="M262" s="794"/>
      <c r="N262" s="794"/>
      <c r="O262" s="794"/>
      <c r="P262" s="794"/>
      <c r="Q262" s="794"/>
      <c r="R262" s="794"/>
      <c r="S262" s="794"/>
      <c r="T262" s="794"/>
      <c r="U262" s="794"/>
      <c r="V262" s="794"/>
      <c r="W262" s="794"/>
      <c r="X262" s="794"/>
      <c r="Y262" s="794"/>
      <c r="Z262" s="794"/>
      <c r="AA262" s="772"/>
      <c r="AB262" s="772"/>
      <c r="AC262" s="772"/>
    </row>
    <row r="263" spans="1:68" ht="14.25" customHeight="1" x14ac:dyDescent="0.25">
      <c r="A263" s="811" t="s">
        <v>114</v>
      </c>
      <c r="B263" s="794"/>
      <c r="C263" s="794"/>
      <c r="D263" s="794"/>
      <c r="E263" s="794"/>
      <c r="F263" s="794"/>
      <c r="G263" s="794"/>
      <c r="H263" s="794"/>
      <c r="I263" s="794"/>
      <c r="J263" s="794"/>
      <c r="K263" s="794"/>
      <c r="L263" s="794"/>
      <c r="M263" s="794"/>
      <c r="N263" s="794"/>
      <c r="O263" s="794"/>
      <c r="P263" s="794"/>
      <c r="Q263" s="794"/>
      <c r="R263" s="794"/>
      <c r="S263" s="794"/>
      <c r="T263" s="794"/>
      <c r="U263" s="794"/>
      <c r="V263" s="794"/>
      <c r="W263" s="794"/>
      <c r="X263" s="794"/>
      <c r="Y263" s="794"/>
      <c r="Z263" s="794"/>
      <c r="AA263" s="770"/>
      <c r="AB263" s="770"/>
      <c r="AC263" s="770"/>
    </row>
    <row r="264" spans="1:68" ht="27" customHeight="1" x14ac:dyDescent="0.25">
      <c r="A264" s="54" t="s">
        <v>463</v>
      </c>
      <c r="B264" s="54" t="s">
        <v>464</v>
      </c>
      <c r="C264" s="31">
        <v>4301011826</v>
      </c>
      <c r="D264" s="784">
        <v>4680115884137</v>
      </c>
      <c r="E264" s="785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117</v>
      </c>
      <c r="L264" s="32"/>
      <c r="M264" s="33" t="s">
        <v>121</v>
      </c>
      <c r="N264" s="33"/>
      <c r="O264" s="32">
        <v>55</v>
      </c>
      <c r="P264" s="9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7"/>
      <c r="R264" s="787"/>
      <c r="S264" s="787"/>
      <c r="T264" s="788"/>
      <c r="U264" s="34"/>
      <c r="V264" s="34"/>
      <c r="W264" s="35" t="s">
        <v>69</v>
      </c>
      <c r="X264" s="777">
        <v>0</v>
      </c>
      <c r="Y264" s="778">
        <f t="shared" ref="Y264:Y272" si="57"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343" t="s">
        <v>465</v>
      </c>
      <c r="AG264" s="64"/>
      <c r="AJ264" s="68"/>
      <c r="AK264" s="68">
        <v>0</v>
      </c>
      <c r="BB264" s="344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customHeight="1" x14ac:dyDescent="0.25">
      <c r="A265" s="54" t="s">
        <v>463</v>
      </c>
      <c r="B265" s="54" t="s">
        <v>466</v>
      </c>
      <c r="C265" s="31">
        <v>4301011942</v>
      </c>
      <c r="D265" s="784">
        <v>4680115884137</v>
      </c>
      <c r="E265" s="785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117</v>
      </c>
      <c r="L265" s="32"/>
      <c r="M265" s="33" t="s">
        <v>147</v>
      </c>
      <c r="N265" s="33"/>
      <c r="O265" s="32">
        <v>55</v>
      </c>
      <c r="P265" s="85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7"/>
      <c r="R265" s="787"/>
      <c r="S265" s="787"/>
      <c r="T265" s="788"/>
      <c r="U265" s="34"/>
      <c r="V265" s="34"/>
      <c r="W265" s="35" t="s">
        <v>69</v>
      </c>
      <c r="X265" s="777">
        <v>0</v>
      </c>
      <c r="Y265" s="778">
        <f t="shared" si="57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customHeight="1" x14ac:dyDescent="0.25">
      <c r="A266" s="54" t="s">
        <v>467</v>
      </c>
      <c r="B266" s="54" t="s">
        <v>468</v>
      </c>
      <c r="C266" s="31">
        <v>4301011724</v>
      </c>
      <c r="D266" s="784">
        <v>4680115884236</v>
      </c>
      <c r="E266" s="785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117</v>
      </c>
      <c r="L266" s="32"/>
      <c r="M266" s="33" t="s">
        <v>121</v>
      </c>
      <c r="N266" s="33"/>
      <c r="O266" s="32">
        <v>55</v>
      </c>
      <c r="P266" s="8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7"/>
      <c r="R266" s="787"/>
      <c r="S266" s="787"/>
      <c r="T266" s="788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469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customHeight="1" x14ac:dyDescent="0.25">
      <c r="A267" s="54" t="s">
        <v>470</v>
      </c>
      <c r="B267" s="54" t="s">
        <v>471</v>
      </c>
      <c r="C267" s="31">
        <v>4301011721</v>
      </c>
      <c r="D267" s="784">
        <v>4680115884175</v>
      </c>
      <c r="E267" s="785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117</v>
      </c>
      <c r="L267" s="32"/>
      <c r="M267" s="33" t="s">
        <v>121</v>
      </c>
      <c r="N267" s="33"/>
      <c r="O267" s="32">
        <v>55</v>
      </c>
      <c r="P267" s="9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7"/>
      <c r="R267" s="787"/>
      <c r="S267" s="787"/>
      <c r="T267" s="788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472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470</v>
      </c>
      <c r="B268" s="54" t="s">
        <v>473</v>
      </c>
      <c r="C268" s="31">
        <v>4301011941</v>
      </c>
      <c r="D268" s="784">
        <v>4680115884175</v>
      </c>
      <c r="E268" s="785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117</v>
      </c>
      <c r="L268" s="32"/>
      <c r="M268" s="33" t="s">
        <v>147</v>
      </c>
      <c r="N268" s="33"/>
      <c r="O268" s="32">
        <v>55</v>
      </c>
      <c r="P268" s="888" t="s">
        <v>474</v>
      </c>
      <c r="Q268" s="787"/>
      <c r="R268" s="787"/>
      <c r="S268" s="787"/>
      <c r="T268" s="788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148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475</v>
      </c>
      <c r="B269" s="54" t="s">
        <v>476</v>
      </c>
      <c r="C269" s="31">
        <v>4301011824</v>
      </c>
      <c r="D269" s="784">
        <v>4680115884144</v>
      </c>
      <c r="E269" s="785"/>
      <c r="F269" s="776">
        <v>0.4</v>
      </c>
      <c r="G269" s="32">
        <v>10</v>
      </c>
      <c r="H269" s="776">
        <v>4</v>
      </c>
      <c r="I269" s="776">
        <v>4.21</v>
      </c>
      <c r="J269" s="32">
        <v>132</v>
      </c>
      <c r="K269" s="32" t="s">
        <v>76</v>
      </c>
      <c r="L269" s="32"/>
      <c r="M269" s="33" t="s">
        <v>121</v>
      </c>
      <c r="N269" s="33"/>
      <c r="O269" s="32">
        <v>55</v>
      </c>
      <c r="P269" s="10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7"/>
      <c r="R269" s="787"/>
      <c r="S269" s="787"/>
      <c r="T269" s="788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IFERROR(IF(Y269=0,"",ROUNDUP(Y269/H269,0)*0.00902),"")</f>
        <v/>
      </c>
      <c r="AA269" s="56"/>
      <c r="AB269" s="57"/>
      <c r="AC269" s="353" t="s">
        <v>465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477</v>
      </c>
      <c r="B270" s="54" t="s">
        <v>478</v>
      </c>
      <c r="C270" s="31">
        <v>4301011963</v>
      </c>
      <c r="D270" s="784">
        <v>4680115885288</v>
      </c>
      <c r="E270" s="785"/>
      <c r="F270" s="776">
        <v>0.37</v>
      </c>
      <c r="G270" s="32">
        <v>10</v>
      </c>
      <c r="H270" s="776">
        <v>3.7</v>
      </c>
      <c r="I270" s="776">
        <v>3.91</v>
      </c>
      <c r="J270" s="32">
        <v>132</v>
      </c>
      <c r="K270" s="32" t="s">
        <v>76</v>
      </c>
      <c r="L270" s="32"/>
      <c r="M270" s="33" t="s">
        <v>121</v>
      </c>
      <c r="N270" s="33"/>
      <c r="O270" s="32">
        <v>55</v>
      </c>
      <c r="P270" s="112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7"/>
      <c r="R270" s="787"/>
      <c r="S270" s="787"/>
      <c r="T270" s="788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479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480</v>
      </c>
      <c r="B271" s="54" t="s">
        <v>481</v>
      </c>
      <c r="C271" s="31">
        <v>4301011726</v>
      </c>
      <c r="D271" s="784">
        <v>4680115884182</v>
      </c>
      <c r="E271" s="785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121</v>
      </c>
      <c r="N271" s="33"/>
      <c r="O271" s="32">
        <v>55</v>
      </c>
      <c r="P271" s="8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7"/>
      <c r="R271" s="787"/>
      <c r="S271" s="787"/>
      <c r="T271" s="788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469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482</v>
      </c>
      <c r="B272" s="54" t="s">
        <v>483</v>
      </c>
      <c r="C272" s="31">
        <v>4301011722</v>
      </c>
      <c r="D272" s="784">
        <v>4680115884205</v>
      </c>
      <c r="E272" s="785"/>
      <c r="F272" s="776">
        <v>0.4</v>
      </c>
      <c r="G272" s="32">
        <v>10</v>
      </c>
      <c r="H272" s="776">
        <v>4</v>
      </c>
      <c r="I272" s="776">
        <v>4.21</v>
      </c>
      <c r="J272" s="32">
        <v>132</v>
      </c>
      <c r="K272" s="32" t="s">
        <v>76</v>
      </c>
      <c r="L272" s="32"/>
      <c r="M272" s="33" t="s">
        <v>121</v>
      </c>
      <c r="N272" s="33"/>
      <c r="O272" s="32">
        <v>55</v>
      </c>
      <c r="P272" s="9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7"/>
      <c r="R272" s="787"/>
      <c r="S272" s="787"/>
      <c r="T272" s="788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472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x14ac:dyDescent="0.2">
      <c r="A273" s="800"/>
      <c r="B273" s="794"/>
      <c r="C273" s="794"/>
      <c r="D273" s="794"/>
      <c r="E273" s="794"/>
      <c r="F273" s="794"/>
      <c r="G273" s="794"/>
      <c r="H273" s="794"/>
      <c r="I273" s="794"/>
      <c r="J273" s="794"/>
      <c r="K273" s="794"/>
      <c r="L273" s="794"/>
      <c r="M273" s="794"/>
      <c r="N273" s="794"/>
      <c r="O273" s="801"/>
      <c r="P273" s="781" t="s">
        <v>71</v>
      </c>
      <c r="Q273" s="782"/>
      <c r="R273" s="782"/>
      <c r="S273" s="782"/>
      <c r="T273" s="782"/>
      <c r="U273" s="782"/>
      <c r="V273" s="783"/>
      <c r="W273" s="37" t="s">
        <v>72</v>
      </c>
      <c r="X273" s="779">
        <f>IFERROR(X264/H264,"0")+IFERROR(X265/H265,"0")+IFERROR(X266/H266,"0")+IFERROR(X267/H267,"0")+IFERROR(X268/H268,"0")+IFERROR(X269/H269,"0")+IFERROR(X270/H270,"0")+IFERROR(X271/H271,"0")+IFERROR(X272/H272,"0")</f>
        <v>0</v>
      </c>
      <c r="Y273" s="779">
        <f>IFERROR(Y264/H264,"0")+IFERROR(Y265/H265,"0")+IFERROR(Y266/H266,"0")+IFERROR(Y267/H267,"0")+IFERROR(Y268/H268,"0")+IFERROR(Y269/H269,"0")+IFERROR(Y270/H270,"0")+IFERROR(Y271/H271,"0")+IFERROR(Y272/H272,"0")</f>
        <v>0</v>
      </c>
      <c r="Z273" s="779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80"/>
      <c r="AB273" s="780"/>
      <c r="AC273" s="780"/>
    </row>
    <row r="274" spans="1:68" x14ac:dyDescent="0.2">
      <c r="A274" s="794"/>
      <c r="B274" s="794"/>
      <c r="C274" s="794"/>
      <c r="D274" s="794"/>
      <c r="E274" s="794"/>
      <c r="F274" s="794"/>
      <c r="G274" s="794"/>
      <c r="H274" s="794"/>
      <c r="I274" s="794"/>
      <c r="J274" s="794"/>
      <c r="K274" s="794"/>
      <c r="L274" s="794"/>
      <c r="M274" s="794"/>
      <c r="N274" s="794"/>
      <c r="O274" s="801"/>
      <c r="P274" s="781" t="s">
        <v>71</v>
      </c>
      <c r="Q274" s="782"/>
      <c r="R274" s="782"/>
      <c r="S274" s="782"/>
      <c r="T274" s="782"/>
      <c r="U274" s="782"/>
      <c r="V274" s="783"/>
      <c r="W274" s="37" t="s">
        <v>69</v>
      </c>
      <c r="X274" s="779">
        <f>IFERROR(SUM(X264:X272),"0")</f>
        <v>0</v>
      </c>
      <c r="Y274" s="779">
        <f>IFERROR(SUM(Y264:Y272),"0")</f>
        <v>0</v>
      </c>
      <c r="Z274" s="37"/>
      <c r="AA274" s="780"/>
      <c r="AB274" s="780"/>
      <c r="AC274" s="780"/>
    </row>
    <row r="275" spans="1:68" ht="14.25" customHeight="1" x14ac:dyDescent="0.25">
      <c r="A275" s="811" t="s">
        <v>172</v>
      </c>
      <c r="B275" s="794"/>
      <c r="C275" s="794"/>
      <c r="D275" s="794"/>
      <c r="E275" s="794"/>
      <c r="F275" s="794"/>
      <c r="G275" s="794"/>
      <c r="H275" s="794"/>
      <c r="I275" s="794"/>
      <c r="J275" s="794"/>
      <c r="K275" s="794"/>
      <c r="L275" s="794"/>
      <c r="M275" s="794"/>
      <c r="N275" s="794"/>
      <c r="O275" s="794"/>
      <c r="P275" s="794"/>
      <c r="Q275" s="794"/>
      <c r="R275" s="794"/>
      <c r="S275" s="794"/>
      <c r="T275" s="794"/>
      <c r="U275" s="794"/>
      <c r="V275" s="794"/>
      <c r="W275" s="794"/>
      <c r="X275" s="794"/>
      <c r="Y275" s="794"/>
      <c r="Z275" s="794"/>
      <c r="AA275" s="770"/>
      <c r="AB275" s="770"/>
      <c r="AC275" s="770"/>
    </row>
    <row r="276" spans="1:68" ht="27" customHeight="1" x14ac:dyDescent="0.25">
      <c r="A276" s="54" t="s">
        <v>484</v>
      </c>
      <c r="B276" s="54" t="s">
        <v>485</v>
      </c>
      <c r="C276" s="31">
        <v>4301020340</v>
      </c>
      <c r="D276" s="784">
        <v>4680115885721</v>
      </c>
      <c r="E276" s="785"/>
      <c r="F276" s="776">
        <v>0.33</v>
      </c>
      <c r="G276" s="32">
        <v>6</v>
      </c>
      <c r="H276" s="776">
        <v>1.98</v>
      </c>
      <c r="I276" s="776">
        <v>2.08</v>
      </c>
      <c r="J276" s="32">
        <v>234</v>
      </c>
      <c r="K276" s="32" t="s">
        <v>67</v>
      </c>
      <c r="L276" s="32"/>
      <c r="M276" s="33" t="s">
        <v>118</v>
      </c>
      <c r="N276" s="33"/>
      <c r="O276" s="32">
        <v>50</v>
      </c>
      <c r="P276" s="1122" t="s">
        <v>486</v>
      </c>
      <c r="Q276" s="787"/>
      <c r="R276" s="787"/>
      <c r="S276" s="787"/>
      <c r="T276" s="788"/>
      <c r="U276" s="34"/>
      <c r="V276" s="34"/>
      <c r="W276" s="35" t="s">
        <v>69</v>
      </c>
      <c r="X276" s="777">
        <v>0</v>
      </c>
      <c r="Y276" s="778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487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800"/>
      <c r="B277" s="794"/>
      <c r="C277" s="794"/>
      <c r="D277" s="794"/>
      <c r="E277" s="794"/>
      <c r="F277" s="794"/>
      <c r="G277" s="794"/>
      <c r="H277" s="794"/>
      <c r="I277" s="794"/>
      <c r="J277" s="794"/>
      <c r="K277" s="794"/>
      <c r="L277" s="794"/>
      <c r="M277" s="794"/>
      <c r="N277" s="794"/>
      <c r="O277" s="801"/>
      <c r="P277" s="781" t="s">
        <v>71</v>
      </c>
      <c r="Q277" s="782"/>
      <c r="R277" s="782"/>
      <c r="S277" s="782"/>
      <c r="T277" s="782"/>
      <c r="U277" s="782"/>
      <c r="V277" s="783"/>
      <c r="W277" s="37" t="s">
        <v>72</v>
      </c>
      <c r="X277" s="779">
        <f>IFERROR(X276/H276,"0")</f>
        <v>0</v>
      </c>
      <c r="Y277" s="779">
        <f>IFERROR(Y276/H276,"0")</f>
        <v>0</v>
      </c>
      <c r="Z277" s="779">
        <f>IFERROR(IF(Z276="",0,Z276),"0")</f>
        <v>0</v>
      </c>
      <c r="AA277" s="780"/>
      <c r="AB277" s="780"/>
      <c r="AC277" s="780"/>
    </row>
    <row r="278" spans="1:68" x14ac:dyDescent="0.2">
      <c r="A278" s="794"/>
      <c r="B278" s="794"/>
      <c r="C278" s="794"/>
      <c r="D278" s="794"/>
      <c r="E278" s="794"/>
      <c r="F278" s="794"/>
      <c r="G278" s="794"/>
      <c r="H278" s="794"/>
      <c r="I278" s="794"/>
      <c r="J278" s="794"/>
      <c r="K278" s="794"/>
      <c r="L278" s="794"/>
      <c r="M278" s="794"/>
      <c r="N278" s="794"/>
      <c r="O278" s="801"/>
      <c r="P278" s="781" t="s">
        <v>71</v>
      </c>
      <c r="Q278" s="782"/>
      <c r="R278" s="782"/>
      <c r="S278" s="782"/>
      <c r="T278" s="782"/>
      <c r="U278" s="782"/>
      <c r="V278" s="783"/>
      <c r="W278" s="37" t="s">
        <v>69</v>
      </c>
      <c r="X278" s="779">
        <f>IFERROR(SUM(X276:X276),"0")</f>
        <v>0</v>
      </c>
      <c r="Y278" s="779">
        <f>IFERROR(SUM(Y276:Y276),"0")</f>
        <v>0</v>
      </c>
      <c r="Z278" s="37"/>
      <c r="AA278" s="780"/>
      <c r="AB278" s="780"/>
      <c r="AC278" s="780"/>
    </row>
    <row r="279" spans="1:68" ht="16.5" customHeight="1" x14ac:dyDescent="0.25">
      <c r="A279" s="793" t="s">
        <v>488</v>
      </c>
      <c r="B279" s="794"/>
      <c r="C279" s="794"/>
      <c r="D279" s="794"/>
      <c r="E279" s="794"/>
      <c r="F279" s="794"/>
      <c r="G279" s="794"/>
      <c r="H279" s="794"/>
      <c r="I279" s="794"/>
      <c r="J279" s="794"/>
      <c r="K279" s="794"/>
      <c r="L279" s="794"/>
      <c r="M279" s="794"/>
      <c r="N279" s="794"/>
      <c r="O279" s="794"/>
      <c r="P279" s="794"/>
      <c r="Q279" s="794"/>
      <c r="R279" s="794"/>
      <c r="S279" s="794"/>
      <c r="T279" s="794"/>
      <c r="U279" s="794"/>
      <c r="V279" s="794"/>
      <c r="W279" s="794"/>
      <c r="X279" s="794"/>
      <c r="Y279" s="794"/>
      <c r="Z279" s="794"/>
      <c r="AA279" s="772"/>
      <c r="AB279" s="772"/>
      <c r="AC279" s="772"/>
    </row>
    <row r="280" spans="1:68" ht="14.25" customHeight="1" x14ac:dyDescent="0.25">
      <c r="A280" s="811" t="s">
        <v>114</v>
      </c>
      <c r="B280" s="794"/>
      <c r="C280" s="794"/>
      <c r="D280" s="794"/>
      <c r="E280" s="794"/>
      <c r="F280" s="794"/>
      <c r="G280" s="794"/>
      <c r="H280" s="794"/>
      <c r="I280" s="794"/>
      <c r="J280" s="794"/>
      <c r="K280" s="794"/>
      <c r="L280" s="794"/>
      <c r="M280" s="794"/>
      <c r="N280" s="794"/>
      <c r="O280" s="794"/>
      <c r="P280" s="794"/>
      <c r="Q280" s="794"/>
      <c r="R280" s="794"/>
      <c r="S280" s="794"/>
      <c r="T280" s="794"/>
      <c r="U280" s="794"/>
      <c r="V280" s="794"/>
      <c r="W280" s="794"/>
      <c r="X280" s="794"/>
      <c r="Y280" s="794"/>
      <c r="Z280" s="794"/>
      <c r="AA280" s="770"/>
      <c r="AB280" s="770"/>
      <c r="AC280" s="770"/>
    </row>
    <row r="281" spans="1:68" ht="27" customHeight="1" x14ac:dyDescent="0.25">
      <c r="A281" s="54" t="s">
        <v>489</v>
      </c>
      <c r="B281" s="54" t="s">
        <v>490</v>
      </c>
      <c r="C281" s="31">
        <v>4301011322</v>
      </c>
      <c r="D281" s="784">
        <v>4607091387452</v>
      </c>
      <c r="E281" s="785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117</v>
      </c>
      <c r="L281" s="32"/>
      <c r="M281" s="33" t="s">
        <v>118</v>
      </c>
      <c r="N281" s="33"/>
      <c r="O281" s="32">
        <v>55</v>
      </c>
      <c r="P281" s="91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87"/>
      <c r="R281" s="787"/>
      <c r="S281" s="787"/>
      <c r="T281" s="788"/>
      <c r="U281" s="34"/>
      <c r="V281" s="34"/>
      <c r="W281" s="35" t="s">
        <v>69</v>
      </c>
      <c r="X281" s="777">
        <v>0</v>
      </c>
      <c r="Y281" s="778">
        <f t="shared" ref="Y281:Y290" si="62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491</v>
      </c>
      <c r="AG281" s="64"/>
      <c r="AJ281" s="68"/>
      <c r="AK281" s="68">
        <v>0</v>
      </c>
      <c r="BB281" s="364" t="s">
        <v>1</v>
      </c>
      <c r="BM281" s="64">
        <f t="shared" ref="BM281:BM290" si="63">IFERROR(X281*I281/H281,"0")</f>
        <v>0</v>
      </c>
      <c r="BN281" s="64">
        <f t="shared" ref="BN281:BN290" si="64">IFERROR(Y281*I281/H281,"0")</f>
        <v>0</v>
      </c>
      <c r="BO281" s="64">
        <f t="shared" ref="BO281:BO290" si="65">IFERROR(1/J281*(X281/H281),"0")</f>
        <v>0</v>
      </c>
      <c r="BP281" s="64">
        <f t="shared" ref="BP281:BP290" si="66">IFERROR(1/J281*(Y281/H281),"0")</f>
        <v>0</v>
      </c>
    </row>
    <row r="282" spans="1:68" ht="27" customHeight="1" x14ac:dyDescent="0.25">
      <c r="A282" s="54" t="s">
        <v>492</v>
      </c>
      <c r="B282" s="54" t="s">
        <v>493</v>
      </c>
      <c r="C282" s="31">
        <v>4301011855</v>
      </c>
      <c r="D282" s="784">
        <v>4680115885837</v>
      </c>
      <c r="E282" s="785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117</v>
      </c>
      <c r="L282" s="32"/>
      <c r="M282" s="33" t="s">
        <v>121</v>
      </c>
      <c r="N282" s="33"/>
      <c r="O282" s="32">
        <v>55</v>
      </c>
      <c r="P282" s="11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7"/>
      <c r="R282" s="787"/>
      <c r="S282" s="787"/>
      <c r="T282" s="788"/>
      <c r="U282" s="34"/>
      <c r="V282" s="34"/>
      <c r="W282" s="35" t="s">
        <v>69</v>
      </c>
      <c r="X282" s="777">
        <v>0</v>
      </c>
      <c r="Y282" s="778">
        <f t="shared" si="62"/>
        <v>0</v>
      </c>
      <c r="Z282" s="36" t="str">
        <f>IFERROR(IF(Y282=0,"",ROUNDUP(Y282/H282,0)*0.02175),"")</f>
        <v/>
      </c>
      <c r="AA282" s="56"/>
      <c r="AB282" s="57"/>
      <c r="AC282" s="365" t="s">
        <v>494</v>
      </c>
      <c r="AG282" s="64"/>
      <c r="AJ282" s="68"/>
      <c r="AK282" s="68">
        <v>0</v>
      </c>
      <c r="BB282" s="366" t="s">
        <v>1</v>
      </c>
      <c r="BM282" s="64">
        <f t="shared" si="63"/>
        <v>0</v>
      </c>
      <c r="BN282" s="64">
        <f t="shared" si="64"/>
        <v>0</v>
      </c>
      <c r="BO282" s="64">
        <f t="shared" si="65"/>
        <v>0</v>
      </c>
      <c r="BP282" s="64">
        <f t="shared" si="66"/>
        <v>0</v>
      </c>
    </row>
    <row r="283" spans="1:68" ht="27" customHeight="1" x14ac:dyDescent="0.25">
      <c r="A283" s="54" t="s">
        <v>495</v>
      </c>
      <c r="B283" s="54" t="s">
        <v>496</v>
      </c>
      <c r="C283" s="31">
        <v>4301011910</v>
      </c>
      <c r="D283" s="784">
        <v>4680115885806</v>
      </c>
      <c r="E283" s="785"/>
      <c r="F283" s="776">
        <v>1.35</v>
      </c>
      <c r="G283" s="32">
        <v>8</v>
      </c>
      <c r="H283" s="776">
        <v>10.8</v>
      </c>
      <c r="I283" s="776">
        <v>11.28</v>
      </c>
      <c r="J283" s="32">
        <v>48</v>
      </c>
      <c r="K283" s="32" t="s">
        <v>117</v>
      </c>
      <c r="L283" s="32"/>
      <c r="M283" s="33" t="s">
        <v>147</v>
      </c>
      <c r="N283" s="33"/>
      <c r="O283" s="32">
        <v>55</v>
      </c>
      <c r="P283" s="975" t="s">
        <v>497</v>
      </c>
      <c r="Q283" s="787"/>
      <c r="R283" s="787"/>
      <c r="S283" s="787"/>
      <c r="T283" s="788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IFERROR(IF(Y283=0,"",ROUNDUP(Y283/H283,0)*0.02039),"")</f>
        <v/>
      </c>
      <c r="AA283" s="56"/>
      <c r="AB283" s="57"/>
      <c r="AC283" s="367" t="s">
        <v>498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customHeight="1" x14ac:dyDescent="0.25">
      <c r="A284" s="54" t="s">
        <v>495</v>
      </c>
      <c r="B284" s="54" t="s">
        <v>499</v>
      </c>
      <c r="C284" s="31">
        <v>4301011850</v>
      </c>
      <c r="D284" s="784">
        <v>4680115885806</v>
      </c>
      <c r="E284" s="785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117</v>
      </c>
      <c r="L284" s="32"/>
      <c r="M284" s="33" t="s">
        <v>121</v>
      </c>
      <c r="N284" s="33"/>
      <c r="O284" s="32">
        <v>55</v>
      </c>
      <c r="P284" s="89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7"/>
      <c r="R284" s="787"/>
      <c r="S284" s="787"/>
      <c r="T284" s="788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37.5" customHeight="1" x14ac:dyDescent="0.25">
      <c r="A285" s="54" t="s">
        <v>501</v>
      </c>
      <c r="B285" s="54" t="s">
        <v>502</v>
      </c>
      <c r="C285" s="31">
        <v>4301011313</v>
      </c>
      <c r="D285" s="784">
        <v>4607091385984</v>
      </c>
      <c r="E285" s="785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117</v>
      </c>
      <c r="L285" s="32"/>
      <c r="M285" s="33" t="s">
        <v>121</v>
      </c>
      <c r="N285" s="33"/>
      <c r="O285" s="32">
        <v>55</v>
      </c>
      <c r="P285" s="97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87"/>
      <c r="R285" s="787"/>
      <c r="S285" s="787"/>
      <c r="T285" s="788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503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customHeight="1" x14ac:dyDescent="0.25">
      <c r="A286" s="54" t="s">
        <v>504</v>
      </c>
      <c r="B286" s="54" t="s">
        <v>505</v>
      </c>
      <c r="C286" s="31">
        <v>4301011853</v>
      </c>
      <c r="D286" s="784">
        <v>4680115885851</v>
      </c>
      <c r="E286" s="785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117</v>
      </c>
      <c r="L286" s="32"/>
      <c r="M286" s="33" t="s">
        <v>121</v>
      </c>
      <c r="N286" s="33"/>
      <c r="O286" s="32">
        <v>55</v>
      </c>
      <c r="P286" s="90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7"/>
      <c r="R286" s="787"/>
      <c r="S286" s="787"/>
      <c r="T286" s="788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506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27" customHeight="1" x14ac:dyDescent="0.25">
      <c r="A287" s="54" t="s">
        <v>507</v>
      </c>
      <c r="B287" s="54" t="s">
        <v>508</v>
      </c>
      <c r="C287" s="31">
        <v>4301011319</v>
      </c>
      <c r="D287" s="784">
        <v>4607091387469</v>
      </c>
      <c r="E287" s="785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76</v>
      </c>
      <c r="L287" s="32"/>
      <c r="M287" s="33" t="s">
        <v>121</v>
      </c>
      <c r="N287" s="33"/>
      <c r="O287" s="32">
        <v>55</v>
      </c>
      <c r="P287" s="91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87"/>
      <c r="R287" s="787"/>
      <c r="S287" s="787"/>
      <c r="T287" s="788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IFERROR(IF(Y287=0,"",ROUNDUP(Y287/H287,0)*0.00902),"")</f>
        <v/>
      </c>
      <c r="AA287" s="56"/>
      <c r="AB287" s="57"/>
      <c r="AC287" s="375" t="s">
        <v>509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customHeight="1" x14ac:dyDescent="0.25">
      <c r="A288" s="54" t="s">
        <v>510</v>
      </c>
      <c r="B288" s="54" t="s">
        <v>511</v>
      </c>
      <c r="C288" s="31">
        <v>4301011852</v>
      </c>
      <c r="D288" s="784">
        <v>4680115885844</v>
      </c>
      <c r="E288" s="785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76</v>
      </c>
      <c r="L288" s="32"/>
      <c r="M288" s="33" t="s">
        <v>121</v>
      </c>
      <c r="N288" s="33"/>
      <c r="O288" s="32">
        <v>55</v>
      </c>
      <c r="P288" s="118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7"/>
      <c r="R288" s="787"/>
      <c r="S288" s="787"/>
      <c r="T288" s="788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494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512</v>
      </c>
      <c r="B289" s="54" t="s">
        <v>513</v>
      </c>
      <c r="C289" s="31">
        <v>4301011316</v>
      </c>
      <c r="D289" s="784">
        <v>4607091387438</v>
      </c>
      <c r="E289" s="785"/>
      <c r="F289" s="776">
        <v>0.5</v>
      </c>
      <c r="G289" s="32">
        <v>10</v>
      </c>
      <c r="H289" s="776">
        <v>5</v>
      </c>
      <c r="I289" s="776">
        <v>5.21</v>
      </c>
      <c r="J289" s="32">
        <v>132</v>
      </c>
      <c r="K289" s="32" t="s">
        <v>76</v>
      </c>
      <c r="L289" s="32"/>
      <c r="M289" s="33" t="s">
        <v>121</v>
      </c>
      <c r="N289" s="33"/>
      <c r="O289" s="32">
        <v>55</v>
      </c>
      <c r="P289" s="95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87"/>
      <c r="R289" s="787"/>
      <c r="S289" s="787"/>
      <c r="T289" s="788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514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515</v>
      </c>
      <c r="B290" s="54" t="s">
        <v>516</v>
      </c>
      <c r="C290" s="31">
        <v>4301011851</v>
      </c>
      <c r="D290" s="784">
        <v>4680115885820</v>
      </c>
      <c r="E290" s="785"/>
      <c r="F290" s="776">
        <v>0.4</v>
      </c>
      <c r="G290" s="32">
        <v>10</v>
      </c>
      <c r="H290" s="776">
        <v>4</v>
      </c>
      <c r="I290" s="776">
        <v>4.21</v>
      </c>
      <c r="J290" s="32">
        <v>132</v>
      </c>
      <c r="K290" s="32" t="s">
        <v>76</v>
      </c>
      <c r="L290" s="32"/>
      <c r="M290" s="33" t="s">
        <v>121</v>
      </c>
      <c r="N290" s="33"/>
      <c r="O290" s="32">
        <v>55</v>
      </c>
      <c r="P290" s="82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7"/>
      <c r="R290" s="787"/>
      <c r="S290" s="787"/>
      <c r="T290" s="788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500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x14ac:dyDescent="0.2">
      <c r="A291" s="800"/>
      <c r="B291" s="794"/>
      <c r="C291" s="794"/>
      <c r="D291" s="794"/>
      <c r="E291" s="794"/>
      <c r="F291" s="794"/>
      <c r="G291" s="794"/>
      <c r="H291" s="794"/>
      <c r="I291" s="794"/>
      <c r="J291" s="794"/>
      <c r="K291" s="794"/>
      <c r="L291" s="794"/>
      <c r="M291" s="794"/>
      <c r="N291" s="794"/>
      <c r="O291" s="801"/>
      <c r="P291" s="781" t="s">
        <v>71</v>
      </c>
      <c r="Q291" s="782"/>
      <c r="R291" s="782"/>
      <c r="S291" s="782"/>
      <c r="T291" s="782"/>
      <c r="U291" s="782"/>
      <c r="V291" s="783"/>
      <c r="W291" s="37" t="s">
        <v>72</v>
      </c>
      <c r="X291" s="779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79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79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0"/>
      <c r="AB291" s="780"/>
      <c r="AC291" s="780"/>
    </row>
    <row r="292" spans="1:68" x14ac:dyDescent="0.2">
      <c r="A292" s="794"/>
      <c r="B292" s="794"/>
      <c r="C292" s="794"/>
      <c r="D292" s="794"/>
      <c r="E292" s="794"/>
      <c r="F292" s="794"/>
      <c r="G292" s="794"/>
      <c r="H292" s="794"/>
      <c r="I292" s="794"/>
      <c r="J292" s="794"/>
      <c r="K292" s="794"/>
      <c r="L292" s="794"/>
      <c r="M292" s="794"/>
      <c r="N292" s="794"/>
      <c r="O292" s="801"/>
      <c r="P292" s="781" t="s">
        <v>71</v>
      </c>
      <c r="Q292" s="782"/>
      <c r="R292" s="782"/>
      <c r="S292" s="782"/>
      <c r="T292" s="782"/>
      <c r="U292" s="782"/>
      <c r="V292" s="783"/>
      <c r="W292" s="37" t="s">
        <v>69</v>
      </c>
      <c r="X292" s="779">
        <f>IFERROR(SUM(X281:X290),"0")</f>
        <v>0</v>
      </c>
      <c r="Y292" s="779">
        <f>IFERROR(SUM(Y281:Y290),"0")</f>
        <v>0</v>
      </c>
      <c r="Z292" s="37"/>
      <c r="AA292" s="780"/>
      <c r="AB292" s="780"/>
      <c r="AC292" s="780"/>
    </row>
    <row r="293" spans="1:68" ht="16.5" customHeight="1" x14ac:dyDescent="0.25">
      <c r="A293" s="793" t="s">
        <v>517</v>
      </c>
      <c r="B293" s="794"/>
      <c r="C293" s="794"/>
      <c r="D293" s="794"/>
      <c r="E293" s="794"/>
      <c r="F293" s="794"/>
      <c r="G293" s="794"/>
      <c r="H293" s="794"/>
      <c r="I293" s="794"/>
      <c r="J293" s="794"/>
      <c r="K293" s="794"/>
      <c r="L293" s="794"/>
      <c r="M293" s="794"/>
      <c r="N293" s="794"/>
      <c r="O293" s="794"/>
      <c r="P293" s="794"/>
      <c r="Q293" s="794"/>
      <c r="R293" s="794"/>
      <c r="S293" s="794"/>
      <c r="T293" s="794"/>
      <c r="U293" s="794"/>
      <c r="V293" s="794"/>
      <c r="W293" s="794"/>
      <c r="X293" s="794"/>
      <c r="Y293" s="794"/>
      <c r="Z293" s="794"/>
      <c r="AA293" s="772"/>
      <c r="AB293" s="772"/>
      <c r="AC293" s="772"/>
    </row>
    <row r="294" spans="1:68" ht="14.25" customHeight="1" x14ac:dyDescent="0.25">
      <c r="A294" s="811" t="s">
        <v>114</v>
      </c>
      <c r="B294" s="794"/>
      <c r="C294" s="794"/>
      <c r="D294" s="794"/>
      <c r="E294" s="794"/>
      <c r="F294" s="794"/>
      <c r="G294" s="794"/>
      <c r="H294" s="794"/>
      <c r="I294" s="794"/>
      <c r="J294" s="794"/>
      <c r="K294" s="794"/>
      <c r="L294" s="794"/>
      <c r="M294" s="794"/>
      <c r="N294" s="794"/>
      <c r="O294" s="794"/>
      <c r="P294" s="794"/>
      <c r="Q294" s="794"/>
      <c r="R294" s="794"/>
      <c r="S294" s="794"/>
      <c r="T294" s="794"/>
      <c r="U294" s="794"/>
      <c r="V294" s="794"/>
      <c r="W294" s="794"/>
      <c r="X294" s="794"/>
      <c r="Y294" s="794"/>
      <c r="Z294" s="794"/>
      <c r="AA294" s="770"/>
      <c r="AB294" s="770"/>
      <c r="AC294" s="770"/>
    </row>
    <row r="295" spans="1:68" ht="27" customHeight="1" x14ac:dyDescent="0.25">
      <c r="A295" s="54" t="s">
        <v>518</v>
      </c>
      <c r="B295" s="54" t="s">
        <v>519</v>
      </c>
      <c r="C295" s="31">
        <v>4301011876</v>
      </c>
      <c r="D295" s="784">
        <v>4680115885707</v>
      </c>
      <c r="E295" s="785"/>
      <c r="F295" s="776">
        <v>0.9</v>
      </c>
      <c r="G295" s="32">
        <v>10</v>
      </c>
      <c r="H295" s="776">
        <v>9</v>
      </c>
      <c r="I295" s="776">
        <v>9.48</v>
      </c>
      <c r="J295" s="32">
        <v>56</v>
      </c>
      <c r="K295" s="32" t="s">
        <v>117</v>
      </c>
      <c r="L295" s="32"/>
      <c r="M295" s="33" t="s">
        <v>121</v>
      </c>
      <c r="N295" s="33"/>
      <c r="O295" s="32">
        <v>31</v>
      </c>
      <c r="P295" s="111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7"/>
      <c r="R295" s="787"/>
      <c r="S295" s="787"/>
      <c r="T295" s="788"/>
      <c r="U295" s="34"/>
      <c r="V295" s="34"/>
      <c r="W295" s="35" t="s">
        <v>69</v>
      </c>
      <c r="X295" s="777">
        <v>0</v>
      </c>
      <c r="Y295" s="778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453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800"/>
      <c r="B296" s="794"/>
      <c r="C296" s="794"/>
      <c r="D296" s="794"/>
      <c r="E296" s="794"/>
      <c r="F296" s="794"/>
      <c r="G296" s="794"/>
      <c r="H296" s="794"/>
      <c r="I296" s="794"/>
      <c r="J296" s="794"/>
      <c r="K296" s="794"/>
      <c r="L296" s="794"/>
      <c r="M296" s="794"/>
      <c r="N296" s="794"/>
      <c r="O296" s="801"/>
      <c r="P296" s="781" t="s">
        <v>71</v>
      </c>
      <c r="Q296" s="782"/>
      <c r="R296" s="782"/>
      <c r="S296" s="782"/>
      <c r="T296" s="782"/>
      <c r="U296" s="782"/>
      <c r="V296" s="783"/>
      <c r="W296" s="37" t="s">
        <v>72</v>
      </c>
      <c r="X296" s="779">
        <f>IFERROR(X295/H295,"0")</f>
        <v>0</v>
      </c>
      <c r="Y296" s="779">
        <f>IFERROR(Y295/H295,"0")</f>
        <v>0</v>
      </c>
      <c r="Z296" s="779">
        <f>IFERROR(IF(Z295="",0,Z295),"0")</f>
        <v>0</v>
      </c>
      <c r="AA296" s="780"/>
      <c r="AB296" s="780"/>
      <c r="AC296" s="780"/>
    </row>
    <row r="297" spans="1:68" x14ac:dyDescent="0.2">
      <c r="A297" s="794"/>
      <c r="B297" s="794"/>
      <c r="C297" s="794"/>
      <c r="D297" s="794"/>
      <c r="E297" s="794"/>
      <c r="F297" s="794"/>
      <c r="G297" s="794"/>
      <c r="H297" s="794"/>
      <c r="I297" s="794"/>
      <c r="J297" s="794"/>
      <c r="K297" s="794"/>
      <c r="L297" s="794"/>
      <c r="M297" s="794"/>
      <c r="N297" s="794"/>
      <c r="O297" s="801"/>
      <c r="P297" s="781" t="s">
        <v>71</v>
      </c>
      <c r="Q297" s="782"/>
      <c r="R297" s="782"/>
      <c r="S297" s="782"/>
      <c r="T297" s="782"/>
      <c r="U297" s="782"/>
      <c r="V297" s="783"/>
      <c r="W297" s="37" t="s">
        <v>69</v>
      </c>
      <c r="X297" s="779">
        <f>IFERROR(SUM(X295:X295),"0")</f>
        <v>0</v>
      </c>
      <c r="Y297" s="779">
        <f>IFERROR(SUM(Y295:Y295),"0")</f>
        <v>0</v>
      </c>
      <c r="Z297" s="37"/>
      <c r="AA297" s="780"/>
      <c r="AB297" s="780"/>
      <c r="AC297" s="780"/>
    </row>
    <row r="298" spans="1:68" ht="16.5" customHeight="1" x14ac:dyDescent="0.25">
      <c r="A298" s="793" t="s">
        <v>520</v>
      </c>
      <c r="B298" s="794"/>
      <c r="C298" s="794"/>
      <c r="D298" s="794"/>
      <c r="E298" s="794"/>
      <c r="F298" s="794"/>
      <c r="G298" s="794"/>
      <c r="H298" s="794"/>
      <c r="I298" s="794"/>
      <c r="J298" s="794"/>
      <c r="K298" s="794"/>
      <c r="L298" s="794"/>
      <c r="M298" s="794"/>
      <c r="N298" s="794"/>
      <c r="O298" s="794"/>
      <c r="P298" s="794"/>
      <c r="Q298" s="794"/>
      <c r="R298" s="794"/>
      <c r="S298" s="794"/>
      <c r="T298" s="794"/>
      <c r="U298" s="794"/>
      <c r="V298" s="794"/>
      <c r="W298" s="794"/>
      <c r="X298" s="794"/>
      <c r="Y298" s="794"/>
      <c r="Z298" s="794"/>
      <c r="AA298" s="772"/>
      <c r="AB298" s="772"/>
      <c r="AC298" s="772"/>
    </row>
    <row r="299" spans="1:68" ht="14.25" customHeight="1" x14ac:dyDescent="0.25">
      <c r="A299" s="811" t="s">
        <v>114</v>
      </c>
      <c r="B299" s="794"/>
      <c r="C299" s="794"/>
      <c r="D299" s="794"/>
      <c r="E299" s="794"/>
      <c r="F299" s="794"/>
      <c r="G299" s="794"/>
      <c r="H299" s="794"/>
      <c r="I299" s="794"/>
      <c r="J299" s="794"/>
      <c r="K299" s="794"/>
      <c r="L299" s="794"/>
      <c r="M299" s="794"/>
      <c r="N299" s="794"/>
      <c r="O299" s="794"/>
      <c r="P299" s="794"/>
      <c r="Q299" s="794"/>
      <c r="R299" s="794"/>
      <c r="S299" s="794"/>
      <c r="T299" s="794"/>
      <c r="U299" s="794"/>
      <c r="V299" s="794"/>
      <c r="W299" s="794"/>
      <c r="X299" s="794"/>
      <c r="Y299" s="794"/>
      <c r="Z299" s="794"/>
      <c r="AA299" s="770"/>
      <c r="AB299" s="770"/>
      <c r="AC299" s="770"/>
    </row>
    <row r="300" spans="1:68" ht="27" customHeight="1" x14ac:dyDescent="0.25">
      <c r="A300" s="54" t="s">
        <v>521</v>
      </c>
      <c r="B300" s="54" t="s">
        <v>522</v>
      </c>
      <c r="C300" s="31">
        <v>4301011223</v>
      </c>
      <c r="D300" s="784">
        <v>4607091383423</v>
      </c>
      <c r="E300" s="785"/>
      <c r="F300" s="776">
        <v>1.35</v>
      </c>
      <c r="G300" s="32">
        <v>8</v>
      </c>
      <c r="H300" s="776">
        <v>10.8</v>
      </c>
      <c r="I300" s="776">
        <v>11.375999999999999</v>
      </c>
      <c r="J300" s="32">
        <v>56</v>
      </c>
      <c r="K300" s="32" t="s">
        <v>117</v>
      </c>
      <c r="L300" s="32"/>
      <c r="M300" s="33" t="s">
        <v>118</v>
      </c>
      <c r="N300" s="33"/>
      <c r="O300" s="32">
        <v>35</v>
      </c>
      <c r="P300" s="9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7"/>
      <c r="R300" s="787"/>
      <c r="S300" s="787"/>
      <c r="T300" s="788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523</v>
      </c>
      <c r="B301" s="54" t="s">
        <v>524</v>
      </c>
      <c r="C301" s="31">
        <v>4301011879</v>
      </c>
      <c r="D301" s="784">
        <v>4680115885691</v>
      </c>
      <c r="E301" s="785"/>
      <c r="F301" s="776">
        <v>1.35</v>
      </c>
      <c r="G301" s="32">
        <v>8</v>
      </c>
      <c r="H301" s="776">
        <v>10.8</v>
      </c>
      <c r="I301" s="776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30</v>
      </c>
      <c r="P301" s="111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7"/>
      <c r="R301" s="787"/>
      <c r="S301" s="787"/>
      <c r="T301" s="788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525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customHeight="1" x14ac:dyDescent="0.25">
      <c r="A302" s="54" t="s">
        <v>526</v>
      </c>
      <c r="B302" s="54" t="s">
        <v>527</v>
      </c>
      <c r="C302" s="31">
        <v>4301011878</v>
      </c>
      <c r="D302" s="784">
        <v>4680115885660</v>
      </c>
      <c r="E302" s="785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117</v>
      </c>
      <c r="L302" s="32"/>
      <c r="M302" s="33" t="s">
        <v>68</v>
      </c>
      <c r="N302" s="33"/>
      <c r="O302" s="32">
        <v>35</v>
      </c>
      <c r="P302" s="7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7"/>
      <c r="R302" s="787"/>
      <c r="S302" s="787"/>
      <c r="T302" s="788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528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800"/>
      <c r="B303" s="794"/>
      <c r="C303" s="794"/>
      <c r="D303" s="794"/>
      <c r="E303" s="794"/>
      <c r="F303" s="794"/>
      <c r="G303" s="794"/>
      <c r="H303" s="794"/>
      <c r="I303" s="794"/>
      <c r="J303" s="794"/>
      <c r="K303" s="794"/>
      <c r="L303" s="794"/>
      <c r="M303" s="794"/>
      <c r="N303" s="794"/>
      <c r="O303" s="801"/>
      <c r="P303" s="781" t="s">
        <v>71</v>
      </c>
      <c r="Q303" s="782"/>
      <c r="R303" s="782"/>
      <c r="S303" s="782"/>
      <c r="T303" s="782"/>
      <c r="U303" s="782"/>
      <c r="V303" s="783"/>
      <c r="W303" s="37" t="s">
        <v>72</v>
      </c>
      <c r="X303" s="779">
        <f>IFERROR(X300/H300,"0")+IFERROR(X301/H301,"0")+IFERROR(X302/H302,"0")</f>
        <v>0</v>
      </c>
      <c r="Y303" s="779">
        <f>IFERROR(Y300/H300,"0")+IFERROR(Y301/H301,"0")+IFERROR(Y302/H302,"0")</f>
        <v>0</v>
      </c>
      <c r="Z303" s="779">
        <f>IFERROR(IF(Z300="",0,Z300),"0")+IFERROR(IF(Z301="",0,Z301),"0")+IFERROR(IF(Z302="",0,Z302),"0")</f>
        <v>0</v>
      </c>
      <c r="AA303" s="780"/>
      <c r="AB303" s="780"/>
      <c r="AC303" s="780"/>
    </row>
    <row r="304" spans="1:68" x14ac:dyDescent="0.2">
      <c r="A304" s="794"/>
      <c r="B304" s="794"/>
      <c r="C304" s="794"/>
      <c r="D304" s="794"/>
      <c r="E304" s="794"/>
      <c r="F304" s="794"/>
      <c r="G304" s="794"/>
      <c r="H304" s="794"/>
      <c r="I304" s="794"/>
      <c r="J304" s="794"/>
      <c r="K304" s="794"/>
      <c r="L304" s="794"/>
      <c r="M304" s="794"/>
      <c r="N304" s="794"/>
      <c r="O304" s="801"/>
      <c r="P304" s="781" t="s">
        <v>71</v>
      </c>
      <c r="Q304" s="782"/>
      <c r="R304" s="782"/>
      <c r="S304" s="782"/>
      <c r="T304" s="782"/>
      <c r="U304" s="782"/>
      <c r="V304" s="783"/>
      <c r="W304" s="37" t="s">
        <v>69</v>
      </c>
      <c r="X304" s="779">
        <f>IFERROR(SUM(X300:X302),"0")</f>
        <v>0</v>
      </c>
      <c r="Y304" s="779">
        <f>IFERROR(SUM(Y300:Y302),"0")</f>
        <v>0</v>
      </c>
      <c r="Z304" s="37"/>
      <c r="AA304" s="780"/>
      <c r="AB304" s="780"/>
      <c r="AC304" s="780"/>
    </row>
    <row r="305" spans="1:68" ht="16.5" customHeight="1" x14ac:dyDescent="0.25">
      <c r="A305" s="793" t="s">
        <v>529</v>
      </c>
      <c r="B305" s="794"/>
      <c r="C305" s="794"/>
      <c r="D305" s="794"/>
      <c r="E305" s="794"/>
      <c r="F305" s="794"/>
      <c r="G305" s="794"/>
      <c r="H305" s="794"/>
      <c r="I305" s="794"/>
      <c r="J305" s="794"/>
      <c r="K305" s="794"/>
      <c r="L305" s="794"/>
      <c r="M305" s="794"/>
      <c r="N305" s="794"/>
      <c r="O305" s="794"/>
      <c r="P305" s="794"/>
      <c r="Q305" s="794"/>
      <c r="R305" s="794"/>
      <c r="S305" s="794"/>
      <c r="T305" s="794"/>
      <c r="U305" s="794"/>
      <c r="V305" s="794"/>
      <c r="W305" s="794"/>
      <c r="X305" s="794"/>
      <c r="Y305" s="794"/>
      <c r="Z305" s="794"/>
      <c r="AA305" s="772"/>
      <c r="AB305" s="772"/>
      <c r="AC305" s="772"/>
    </row>
    <row r="306" spans="1:68" ht="14.25" customHeight="1" x14ac:dyDescent="0.25">
      <c r="A306" s="811" t="s">
        <v>73</v>
      </c>
      <c r="B306" s="794"/>
      <c r="C306" s="794"/>
      <c r="D306" s="794"/>
      <c r="E306" s="794"/>
      <c r="F306" s="794"/>
      <c r="G306" s="794"/>
      <c r="H306" s="794"/>
      <c r="I306" s="794"/>
      <c r="J306" s="794"/>
      <c r="K306" s="794"/>
      <c r="L306" s="794"/>
      <c r="M306" s="794"/>
      <c r="N306" s="794"/>
      <c r="O306" s="794"/>
      <c r="P306" s="794"/>
      <c r="Q306" s="794"/>
      <c r="R306" s="794"/>
      <c r="S306" s="794"/>
      <c r="T306" s="794"/>
      <c r="U306" s="794"/>
      <c r="V306" s="794"/>
      <c r="W306" s="794"/>
      <c r="X306" s="794"/>
      <c r="Y306" s="794"/>
      <c r="Z306" s="794"/>
      <c r="AA306" s="770"/>
      <c r="AB306" s="770"/>
      <c r="AC306" s="770"/>
    </row>
    <row r="307" spans="1:68" ht="27" customHeight="1" x14ac:dyDescent="0.25">
      <c r="A307" s="54" t="s">
        <v>530</v>
      </c>
      <c r="B307" s="54" t="s">
        <v>531</v>
      </c>
      <c r="C307" s="31">
        <v>4301051409</v>
      </c>
      <c r="D307" s="784">
        <v>4680115881556</v>
      </c>
      <c r="E307" s="785"/>
      <c r="F307" s="776">
        <v>1</v>
      </c>
      <c r="G307" s="32">
        <v>4</v>
      </c>
      <c r="H307" s="776">
        <v>4</v>
      </c>
      <c r="I307" s="776">
        <v>4.4080000000000004</v>
      </c>
      <c r="J307" s="32">
        <v>104</v>
      </c>
      <c r="K307" s="32" t="s">
        <v>117</v>
      </c>
      <c r="L307" s="32"/>
      <c r="M307" s="33" t="s">
        <v>118</v>
      </c>
      <c r="N307" s="33"/>
      <c r="O307" s="32">
        <v>45</v>
      </c>
      <c r="P307" s="122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7"/>
      <c r="R307" s="787"/>
      <c r="S307" s="787"/>
      <c r="T307" s="788"/>
      <c r="U307" s="34"/>
      <c r="V307" s="34"/>
      <c r="W307" s="35" t="s">
        <v>69</v>
      </c>
      <c r="X307" s="777">
        <v>0</v>
      </c>
      <c r="Y307" s="778">
        <f t="shared" ref="Y307:Y312" si="67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532</v>
      </c>
      <c r="AG307" s="64"/>
      <c r="AJ307" s="68"/>
      <c r="AK307" s="68">
        <v>0</v>
      </c>
      <c r="BB307" s="392" t="s">
        <v>1</v>
      </c>
      <c r="BM307" s="64">
        <f t="shared" ref="BM307:BM312" si="68">IFERROR(X307*I307/H307,"0")</f>
        <v>0</v>
      </c>
      <c r="BN307" s="64">
        <f t="shared" ref="BN307:BN312" si="69">IFERROR(Y307*I307/H307,"0")</f>
        <v>0</v>
      </c>
      <c r="BO307" s="64">
        <f t="shared" ref="BO307:BO312" si="70">IFERROR(1/J307*(X307/H307),"0")</f>
        <v>0</v>
      </c>
      <c r="BP307" s="64">
        <f t="shared" ref="BP307:BP312" si="71">IFERROR(1/J307*(Y307/H307),"0")</f>
        <v>0</v>
      </c>
    </row>
    <row r="308" spans="1:68" ht="37.5" customHeight="1" x14ac:dyDescent="0.25">
      <c r="A308" s="54" t="s">
        <v>533</v>
      </c>
      <c r="B308" s="54" t="s">
        <v>534</v>
      </c>
      <c r="C308" s="31">
        <v>4301051506</v>
      </c>
      <c r="D308" s="784">
        <v>4680115881037</v>
      </c>
      <c r="E308" s="785"/>
      <c r="F308" s="776">
        <v>0.84</v>
      </c>
      <c r="G308" s="32">
        <v>4</v>
      </c>
      <c r="H308" s="776">
        <v>3.36</v>
      </c>
      <c r="I308" s="776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97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7"/>
      <c r="R308" s="787"/>
      <c r="S308" s="787"/>
      <c r="T308" s="788"/>
      <c r="U308" s="34"/>
      <c r="V308" s="34"/>
      <c r="W308" s="35" t="s">
        <v>69</v>
      </c>
      <c r="X308" s="777">
        <v>0</v>
      </c>
      <c r="Y308" s="778">
        <f t="shared" si="67"/>
        <v>0</v>
      </c>
      <c r="Z308" s="36" t="str">
        <f>IFERROR(IF(Y308=0,"",ROUNDUP(Y308/H308,0)*0.00902),"")</f>
        <v/>
      </c>
      <c r="AA308" s="56"/>
      <c r="AB308" s="57"/>
      <c r="AC308" s="393" t="s">
        <v>535</v>
      </c>
      <c r="AG308" s="64"/>
      <c r="AJ308" s="68"/>
      <c r="AK308" s="68">
        <v>0</v>
      </c>
      <c r="BB308" s="394" t="s">
        <v>1</v>
      </c>
      <c r="BM308" s="64">
        <f t="shared" si="68"/>
        <v>0</v>
      </c>
      <c r="BN308" s="64">
        <f t="shared" si="69"/>
        <v>0</v>
      </c>
      <c r="BO308" s="64">
        <f t="shared" si="70"/>
        <v>0</v>
      </c>
      <c r="BP308" s="64">
        <f t="shared" si="71"/>
        <v>0</v>
      </c>
    </row>
    <row r="309" spans="1:68" ht="37.5" customHeight="1" x14ac:dyDescent="0.25">
      <c r="A309" s="54" t="s">
        <v>536</v>
      </c>
      <c r="B309" s="54" t="s">
        <v>537</v>
      </c>
      <c r="C309" s="31">
        <v>4301051893</v>
      </c>
      <c r="D309" s="784">
        <v>4680115886186</v>
      </c>
      <c r="E309" s="785"/>
      <c r="F309" s="776">
        <v>0.3</v>
      </c>
      <c r="G309" s="32">
        <v>6</v>
      </c>
      <c r="H309" s="776">
        <v>1.8</v>
      </c>
      <c r="I309" s="776">
        <v>2</v>
      </c>
      <c r="J309" s="32">
        <v>156</v>
      </c>
      <c r="K309" s="32" t="s">
        <v>76</v>
      </c>
      <c r="L309" s="32"/>
      <c r="M309" s="33" t="s">
        <v>118</v>
      </c>
      <c r="N309" s="33"/>
      <c r="O309" s="32">
        <v>45</v>
      </c>
      <c r="P309" s="1009" t="s">
        <v>538</v>
      </c>
      <c r="Q309" s="787"/>
      <c r="R309" s="787"/>
      <c r="S309" s="787"/>
      <c r="T309" s="788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IFERROR(IF(Y309=0,"",ROUNDUP(Y309/H309,0)*0.00753),"")</f>
        <v/>
      </c>
      <c r="AA309" s="56"/>
      <c r="AB309" s="57"/>
      <c r="AC309" s="395" t="s">
        <v>539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540</v>
      </c>
      <c r="B310" s="54" t="s">
        <v>541</v>
      </c>
      <c r="C310" s="31">
        <v>4301051487</v>
      </c>
      <c r="D310" s="784">
        <v>4680115881228</v>
      </c>
      <c r="E310" s="785"/>
      <c r="F310" s="776">
        <v>0.4</v>
      </c>
      <c r="G310" s="32">
        <v>6</v>
      </c>
      <c r="H310" s="776">
        <v>2.4</v>
      </c>
      <c r="I310" s="776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98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7"/>
      <c r="R310" s="787"/>
      <c r="S310" s="787"/>
      <c r="T310" s="788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535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27" customHeight="1" x14ac:dyDescent="0.25">
      <c r="A311" s="54" t="s">
        <v>542</v>
      </c>
      <c r="B311" s="54" t="s">
        <v>543</v>
      </c>
      <c r="C311" s="31">
        <v>4301051384</v>
      </c>
      <c r="D311" s="784">
        <v>4680115881211</v>
      </c>
      <c r="E311" s="785"/>
      <c r="F311" s="776">
        <v>0.4</v>
      </c>
      <c r="G311" s="32">
        <v>6</v>
      </c>
      <c r="H311" s="776">
        <v>2.4</v>
      </c>
      <c r="I311" s="776">
        <v>2.6</v>
      </c>
      <c r="J311" s="32">
        <v>156</v>
      </c>
      <c r="K311" s="32" t="s">
        <v>76</v>
      </c>
      <c r="L311" s="32" t="s">
        <v>150</v>
      </c>
      <c r="M311" s="33" t="s">
        <v>68</v>
      </c>
      <c r="N311" s="33"/>
      <c r="O311" s="32">
        <v>45</v>
      </c>
      <c r="P311" s="99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7"/>
      <c r="R311" s="787"/>
      <c r="S311" s="787"/>
      <c r="T311" s="788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532</v>
      </c>
      <c r="AG311" s="64"/>
      <c r="AJ311" s="68" t="s">
        <v>152</v>
      </c>
      <c r="AK311" s="68">
        <v>374.4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27" customHeight="1" x14ac:dyDescent="0.25">
      <c r="A312" s="54" t="s">
        <v>544</v>
      </c>
      <c r="B312" s="54" t="s">
        <v>545</v>
      </c>
      <c r="C312" s="31">
        <v>4301051378</v>
      </c>
      <c r="D312" s="784">
        <v>4680115881020</v>
      </c>
      <c r="E312" s="785"/>
      <c r="F312" s="776">
        <v>0.84</v>
      </c>
      <c r="G312" s="32">
        <v>4</v>
      </c>
      <c r="H312" s="776">
        <v>3.36</v>
      </c>
      <c r="I312" s="776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92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7"/>
      <c r="R312" s="787"/>
      <c r="S312" s="787"/>
      <c r="T312" s="788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IFERROR(IF(Y312=0,"",ROUNDUP(Y312/H312,0)*0.00937),"")</f>
        <v/>
      </c>
      <c r="AA312" s="56"/>
      <c r="AB312" s="57"/>
      <c r="AC312" s="401" t="s">
        <v>546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x14ac:dyDescent="0.2">
      <c r="A313" s="800"/>
      <c r="B313" s="794"/>
      <c r="C313" s="794"/>
      <c r="D313" s="794"/>
      <c r="E313" s="794"/>
      <c r="F313" s="794"/>
      <c r="G313" s="794"/>
      <c r="H313" s="794"/>
      <c r="I313" s="794"/>
      <c r="J313" s="794"/>
      <c r="K313" s="794"/>
      <c r="L313" s="794"/>
      <c r="M313" s="794"/>
      <c r="N313" s="794"/>
      <c r="O313" s="801"/>
      <c r="P313" s="781" t="s">
        <v>71</v>
      </c>
      <c r="Q313" s="782"/>
      <c r="R313" s="782"/>
      <c r="S313" s="782"/>
      <c r="T313" s="782"/>
      <c r="U313" s="782"/>
      <c r="V313" s="783"/>
      <c r="W313" s="37" t="s">
        <v>72</v>
      </c>
      <c r="X313" s="779">
        <f>IFERROR(X307/H307,"0")+IFERROR(X308/H308,"0")+IFERROR(X309/H309,"0")+IFERROR(X310/H310,"0")+IFERROR(X311/H311,"0")+IFERROR(X312/H312,"0")</f>
        <v>0</v>
      </c>
      <c r="Y313" s="779">
        <f>IFERROR(Y307/H307,"0")+IFERROR(Y308/H308,"0")+IFERROR(Y309/H309,"0")+IFERROR(Y310/H310,"0")+IFERROR(Y311/H311,"0")+IFERROR(Y312/H312,"0")</f>
        <v>0</v>
      </c>
      <c r="Z313" s="779">
        <f>IFERROR(IF(Z307="",0,Z307),"0")+IFERROR(IF(Z308="",0,Z308),"0")+IFERROR(IF(Z309="",0,Z309),"0")+IFERROR(IF(Z310="",0,Z310),"0")+IFERROR(IF(Z311="",0,Z311),"0")+IFERROR(IF(Z312="",0,Z312),"0")</f>
        <v>0</v>
      </c>
      <c r="AA313" s="780"/>
      <c r="AB313" s="780"/>
      <c r="AC313" s="780"/>
    </row>
    <row r="314" spans="1:68" x14ac:dyDescent="0.2">
      <c r="A314" s="794"/>
      <c r="B314" s="794"/>
      <c r="C314" s="794"/>
      <c r="D314" s="794"/>
      <c r="E314" s="794"/>
      <c r="F314" s="794"/>
      <c r="G314" s="794"/>
      <c r="H314" s="794"/>
      <c r="I314" s="794"/>
      <c r="J314" s="794"/>
      <c r="K314" s="794"/>
      <c r="L314" s="794"/>
      <c r="M314" s="794"/>
      <c r="N314" s="794"/>
      <c r="O314" s="801"/>
      <c r="P314" s="781" t="s">
        <v>71</v>
      </c>
      <c r="Q314" s="782"/>
      <c r="R314" s="782"/>
      <c r="S314" s="782"/>
      <c r="T314" s="782"/>
      <c r="U314" s="782"/>
      <c r="V314" s="783"/>
      <c r="W314" s="37" t="s">
        <v>69</v>
      </c>
      <c r="X314" s="779">
        <f>IFERROR(SUM(X307:X312),"0")</f>
        <v>0</v>
      </c>
      <c r="Y314" s="779">
        <f>IFERROR(SUM(Y307:Y312),"0")</f>
        <v>0</v>
      </c>
      <c r="Z314" s="37"/>
      <c r="AA314" s="780"/>
      <c r="AB314" s="780"/>
      <c r="AC314" s="780"/>
    </row>
    <row r="315" spans="1:68" ht="16.5" customHeight="1" x14ac:dyDescent="0.25">
      <c r="A315" s="793" t="s">
        <v>547</v>
      </c>
      <c r="B315" s="794"/>
      <c r="C315" s="794"/>
      <c r="D315" s="794"/>
      <c r="E315" s="794"/>
      <c r="F315" s="794"/>
      <c r="G315" s="794"/>
      <c r="H315" s="794"/>
      <c r="I315" s="794"/>
      <c r="J315" s="794"/>
      <c r="K315" s="794"/>
      <c r="L315" s="794"/>
      <c r="M315" s="794"/>
      <c r="N315" s="794"/>
      <c r="O315" s="794"/>
      <c r="P315" s="794"/>
      <c r="Q315" s="794"/>
      <c r="R315" s="794"/>
      <c r="S315" s="794"/>
      <c r="T315" s="794"/>
      <c r="U315" s="794"/>
      <c r="V315" s="794"/>
      <c r="W315" s="794"/>
      <c r="X315" s="794"/>
      <c r="Y315" s="794"/>
      <c r="Z315" s="794"/>
      <c r="AA315" s="772"/>
      <c r="AB315" s="772"/>
      <c r="AC315" s="772"/>
    </row>
    <row r="316" spans="1:68" ht="14.25" customHeight="1" x14ac:dyDescent="0.25">
      <c r="A316" s="811" t="s">
        <v>114</v>
      </c>
      <c r="B316" s="794"/>
      <c r="C316" s="794"/>
      <c r="D316" s="794"/>
      <c r="E316" s="794"/>
      <c r="F316" s="794"/>
      <c r="G316" s="794"/>
      <c r="H316" s="794"/>
      <c r="I316" s="794"/>
      <c r="J316" s="794"/>
      <c r="K316" s="794"/>
      <c r="L316" s="794"/>
      <c r="M316" s="794"/>
      <c r="N316" s="794"/>
      <c r="O316" s="794"/>
      <c r="P316" s="794"/>
      <c r="Q316" s="794"/>
      <c r="R316" s="794"/>
      <c r="S316" s="794"/>
      <c r="T316" s="794"/>
      <c r="U316" s="794"/>
      <c r="V316" s="794"/>
      <c r="W316" s="794"/>
      <c r="X316" s="794"/>
      <c r="Y316" s="794"/>
      <c r="Z316" s="794"/>
      <c r="AA316" s="770"/>
      <c r="AB316" s="770"/>
      <c r="AC316" s="770"/>
    </row>
    <row r="317" spans="1:68" ht="27" customHeight="1" x14ac:dyDescent="0.25">
      <c r="A317" s="54" t="s">
        <v>548</v>
      </c>
      <c r="B317" s="54" t="s">
        <v>549</v>
      </c>
      <c r="C317" s="31">
        <v>4301011306</v>
      </c>
      <c r="D317" s="784">
        <v>4607091389296</v>
      </c>
      <c r="E317" s="785"/>
      <c r="F317" s="776">
        <v>0.4</v>
      </c>
      <c r="G317" s="32">
        <v>10</v>
      </c>
      <c r="H317" s="776">
        <v>4</v>
      </c>
      <c r="I317" s="776">
        <v>4.21</v>
      </c>
      <c r="J317" s="32">
        <v>132</v>
      </c>
      <c r="K317" s="32" t="s">
        <v>76</v>
      </c>
      <c r="L317" s="32"/>
      <c r="M317" s="33" t="s">
        <v>118</v>
      </c>
      <c r="N317" s="33"/>
      <c r="O317" s="32">
        <v>45</v>
      </c>
      <c r="P317" s="116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7"/>
      <c r="R317" s="787"/>
      <c r="S317" s="787"/>
      <c r="T317" s="788"/>
      <c r="U317" s="34"/>
      <c r="V317" s="34"/>
      <c r="W317" s="35" t="s">
        <v>69</v>
      </c>
      <c r="X317" s="777">
        <v>0</v>
      </c>
      <c r="Y317" s="778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550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800"/>
      <c r="B318" s="794"/>
      <c r="C318" s="794"/>
      <c r="D318" s="794"/>
      <c r="E318" s="794"/>
      <c r="F318" s="794"/>
      <c r="G318" s="794"/>
      <c r="H318" s="794"/>
      <c r="I318" s="794"/>
      <c r="J318" s="794"/>
      <c r="K318" s="794"/>
      <c r="L318" s="794"/>
      <c r="M318" s="794"/>
      <c r="N318" s="794"/>
      <c r="O318" s="801"/>
      <c r="P318" s="781" t="s">
        <v>71</v>
      </c>
      <c r="Q318" s="782"/>
      <c r="R318" s="782"/>
      <c r="S318" s="782"/>
      <c r="T318" s="782"/>
      <c r="U318" s="782"/>
      <c r="V318" s="783"/>
      <c r="W318" s="37" t="s">
        <v>72</v>
      </c>
      <c r="X318" s="779">
        <f>IFERROR(X317/H317,"0")</f>
        <v>0</v>
      </c>
      <c r="Y318" s="779">
        <f>IFERROR(Y317/H317,"0")</f>
        <v>0</v>
      </c>
      <c r="Z318" s="779">
        <f>IFERROR(IF(Z317="",0,Z317),"0")</f>
        <v>0</v>
      </c>
      <c r="AA318" s="780"/>
      <c r="AB318" s="780"/>
      <c r="AC318" s="780"/>
    </row>
    <row r="319" spans="1:68" x14ac:dyDescent="0.2">
      <c r="A319" s="794"/>
      <c r="B319" s="794"/>
      <c r="C319" s="794"/>
      <c r="D319" s="794"/>
      <c r="E319" s="794"/>
      <c r="F319" s="794"/>
      <c r="G319" s="794"/>
      <c r="H319" s="794"/>
      <c r="I319" s="794"/>
      <c r="J319" s="794"/>
      <c r="K319" s="794"/>
      <c r="L319" s="794"/>
      <c r="M319" s="794"/>
      <c r="N319" s="794"/>
      <c r="O319" s="801"/>
      <c r="P319" s="781" t="s">
        <v>71</v>
      </c>
      <c r="Q319" s="782"/>
      <c r="R319" s="782"/>
      <c r="S319" s="782"/>
      <c r="T319" s="782"/>
      <c r="U319" s="782"/>
      <c r="V319" s="783"/>
      <c r="W319" s="37" t="s">
        <v>69</v>
      </c>
      <c r="X319" s="779">
        <f>IFERROR(SUM(X317:X317),"0")</f>
        <v>0</v>
      </c>
      <c r="Y319" s="779">
        <f>IFERROR(SUM(Y317:Y317),"0")</f>
        <v>0</v>
      </c>
      <c r="Z319" s="37"/>
      <c r="AA319" s="780"/>
      <c r="AB319" s="780"/>
      <c r="AC319" s="780"/>
    </row>
    <row r="320" spans="1:68" ht="14.25" customHeight="1" x14ac:dyDescent="0.25">
      <c r="A320" s="811" t="s">
        <v>64</v>
      </c>
      <c r="B320" s="794"/>
      <c r="C320" s="794"/>
      <c r="D320" s="794"/>
      <c r="E320" s="794"/>
      <c r="F320" s="794"/>
      <c r="G320" s="794"/>
      <c r="H320" s="794"/>
      <c r="I320" s="794"/>
      <c r="J320" s="794"/>
      <c r="K320" s="794"/>
      <c r="L320" s="794"/>
      <c r="M320" s="794"/>
      <c r="N320" s="794"/>
      <c r="O320" s="794"/>
      <c r="P320" s="794"/>
      <c r="Q320" s="794"/>
      <c r="R320" s="794"/>
      <c r="S320" s="794"/>
      <c r="T320" s="794"/>
      <c r="U320" s="794"/>
      <c r="V320" s="794"/>
      <c r="W320" s="794"/>
      <c r="X320" s="794"/>
      <c r="Y320" s="794"/>
      <c r="Z320" s="794"/>
      <c r="AA320" s="770"/>
      <c r="AB320" s="770"/>
      <c r="AC320" s="770"/>
    </row>
    <row r="321" spans="1:68" ht="27" customHeight="1" x14ac:dyDescent="0.25">
      <c r="A321" s="54" t="s">
        <v>551</v>
      </c>
      <c r="B321" s="54" t="s">
        <v>552</v>
      </c>
      <c r="C321" s="31">
        <v>4301031163</v>
      </c>
      <c r="D321" s="784">
        <v>4680115880344</v>
      </c>
      <c r="E321" s="785"/>
      <c r="F321" s="776">
        <v>0.28000000000000003</v>
      </c>
      <c r="G321" s="32">
        <v>6</v>
      </c>
      <c r="H321" s="776">
        <v>1.68</v>
      </c>
      <c r="I321" s="776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107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7"/>
      <c r="R321" s="787"/>
      <c r="S321" s="787"/>
      <c r="T321" s="788"/>
      <c r="U321" s="34"/>
      <c r="V321" s="34"/>
      <c r="W321" s="35" t="s">
        <v>69</v>
      </c>
      <c r="X321" s="777">
        <v>0</v>
      </c>
      <c r="Y321" s="778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553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800"/>
      <c r="B322" s="794"/>
      <c r="C322" s="794"/>
      <c r="D322" s="794"/>
      <c r="E322" s="794"/>
      <c r="F322" s="794"/>
      <c r="G322" s="794"/>
      <c r="H322" s="794"/>
      <c r="I322" s="794"/>
      <c r="J322" s="794"/>
      <c r="K322" s="794"/>
      <c r="L322" s="794"/>
      <c r="M322" s="794"/>
      <c r="N322" s="794"/>
      <c r="O322" s="801"/>
      <c r="P322" s="781" t="s">
        <v>71</v>
      </c>
      <c r="Q322" s="782"/>
      <c r="R322" s="782"/>
      <c r="S322" s="782"/>
      <c r="T322" s="782"/>
      <c r="U322" s="782"/>
      <c r="V322" s="783"/>
      <c r="W322" s="37" t="s">
        <v>72</v>
      </c>
      <c r="X322" s="779">
        <f>IFERROR(X321/H321,"0")</f>
        <v>0</v>
      </c>
      <c r="Y322" s="779">
        <f>IFERROR(Y321/H321,"0")</f>
        <v>0</v>
      </c>
      <c r="Z322" s="779">
        <f>IFERROR(IF(Z321="",0,Z321),"0")</f>
        <v>0</v>
      </c>
      <c r="AA322" s="780"/>
      <c r="AB322" s="780"/>
      <c r="AC322" s="780"/>
    </row>
    <row r="323" spans="1:68" x14ac:dyDescent="0.2">
      <c r="A323" s="794"/>
      <c r="B323" s="794"/>
      <c r="C323" s="794"/>
      <c r="D323" s="794"/>
      <c r="E323" s="794"/>
      <c r="F323" s="794"/>
      <c r="G323" s="794"/>
      <c r="H323" s="794"/>
      <c r="I323" s="794"/>
      <c r="J323" s="794"/>
      <c r="K323" s="794"/>
      <c r="L323" s="794"/>
      <c r="M323" s="794"/>
      <c r="N323" s="794"/>
      <c r="O323" s="801"/>
      <c r="P323" s="781" t="s">
        <v>71</v>
      </c>
      <c r="Q323" s="782"/>
      <c r="R323" s="782"/>
      <c r="S323" s="782"/>
      <c r="T323" s="782"/>
      <c r="U323" s="782"/>
      <c r="V323" s="783"/>
      <c r="W323" s="37" t="s">
        <v>69</v>
      </c>
      <c r="X323" s="779">
        <f>IFERROR(SUM(X321:X321),"0")</f>
        <v>0</v>
      </c>
      <c r="Y323" s="779">
        <f>IFERROR(SUM(Y321:Y321),"0")</f>
        <v>0</v>
      </c>
      <c r="Z323" s="37"/>
      <c r="AA323" s="780"/>
      <c r="AB323" s="780"/>
      <c r="AC323" s="780"/>
    </row>
    <row r="324" spans="1:68" ht="14.25" customHeight="1" x14ac:dyDescent="0.25">
      <c r="A324" s="811" t="s">
        <v>73</v>
      </c>
      <c r="B324" s="794"/>
      <c r="C324" s="794"/>
      <c r="D324" s="794"/>
      <c r="E324" s="794"/>
      <c r="F324" s="794"/>
      <c r="G324" s="794"/>
      <c r="H324" s="794"/>
      <c r="I324" s="794"/>
      <c r="J324" s="794"/>
      <c r="K324" s="794"/>
      <c r="L324" s="794"/>
      <c r="M324" s="794"/>
      <c r="N324" s="794"/>
      <c r="O324" s="794"/>
      <c r="P324" s="794"/>
      <c r="Q324" s="794"/>
      <c r="R324" s="794"/>
      <c r="S324" s="794"/>
      <c r="T324" s="794"/>
      <c r="U324" s="794"/>
      <c r="V324" s="794"/>
      <c r="W324" s="794"/>
      <c r="X324" s="794"/>
      <c r="Y324" s="794"/>
      <c r="Z324" s="794"/>
      <c r="AA324" s="770"/>
      <c r="AB324" s="770"/>
      <c r="AC324" s="770"/>
    </row>
    <row r="325" spans="1:68" ht="27" customHeight="1" x14ac:dyDescent="0.25">
      <c r="A325" s="54" t="s">
        <v>554</v>
      </c>
      <c r="B325" s="54" t="s">
        <v>555</v>
      </c>
      <c r="C325" s="31">
        <v>4301051731</v>
      </c>
      <c r="D325" s="784">
        <v>4680115884618</v>
      </c>
      <c r="E325" s="785"/>
      <c r="F325" s="776">
        <v>0.6</v>
      </c>
      <c r="G325" s="32">
        <v>6</v>
      </c>
      <c r="H325" s="776">
        <v>3.6</v>
      </c>
      <c r="I325" s="776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104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7"/>
      <c r="R325" s="787"/>
      <c r="S325" s="787"/>
      <c r="T325" s="788"/>
      <c r="U325" s="34"/>
      <c r="V325" s="34"/>
      <c r="W325" s="35" t="s">
        <v>69</v>
      </c>
      <c r="X325" s="777">
        <v>0</v>
      </c>
      <c r="Y325" s="77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556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00"/>
      <c r="B326" s="794"/>
      <c r="C326" s="794"/>
      <c r="D326" s="794"/>
      <c r="E326" s="794"/>
      <c r="F326" s="794"/>
      <c r="G326" s="794"/>
      <c r="H326" s="794"/>
      <c r="I326" s="794"/>
      <c r="J326" s="794"/>
      <c r="K326" s="794"/>
      <c r="L326" s="794"/>
      <c r="M326" s="794"/>
      <c r="N326" s="794"/>
      <c r="O326" s="801"/>
      <c r="P326" s="781" t="s">
        <v>71</v>
      </c>
      <c r="Q326" s="782"/>
      <c r="R326" s="782"/>
      <c r="S326" s="782"/>
      <c r="T326" s="782"/>
      <c r="U326" s="782"/>
      <c r="V326" s="783"/>
      <c r="W326" s="37" t="s">
        <v>72</v>
      </c>
      <c r="X326" s="779">
        <f>IFERROR(X325/H325,"0")</f>
        <v>0</v>
      </c>
      <c r="Y326" s="779">
        <f>IFERROR(Y325/H325,"0")</f>
        <v>0</v>
      </c>
      <c r="Z326" s="779">
        <f>IFERROR(IF(Z325="",0,Z325),"0")</f>
        <v>0</v>
      </c>
      <c r="AA326" s="780"/>
      <c r="AB326" s="780"/>
      <c r="AC326" s="780"/>
    </row>
    <row r="327" spans="1:68" x14ac:dyDescent="0.2">
      <c r="A327" s="794"/>
      <c r="B327" s="794"/>
      <c r="C327" s="794"/>
      <c r="D327" s="794"/>
      <c r="E327" s="794"/>
      <c r="F327" s="794"/>
      <c r="G327" s="794"/>
      <c r="H327" s="794"/>
      <c r="I327" s="794"/>
      <c r="J327" s="794"/>
      <c r="K327" s="794"/>
      <c r="L327" s="794"/>
      <c r="M327" s="794"/>
      <c r="N327" s="794"/>
      <c r="O327" s="801"/>
      <c r="P327" s="781" t="s">
        <v>71</v>
      </c>
      <c r="Q327" s="782"/>
      <c r="R327" s="782"/>
      <c r="S327" s="782"/>
      <c r="T327" s="782"/>
      <c r="U327" s="782"/>
      <c r="V327" s="783"/>
      <c r="W327" s="37" t="s">
        <v>69</v>
      </c>
      <c r="X327" s="779">
        <f>IFERROR(SUM(X325:X325),"0")</f>
        <v>0</v>
      </c>
      <c r="Y327" s="779">
        <f>IFERROR(SUM(Y325:Y325),"0")</f>
        <v>0</v>
      </c>
      <c r="Z327" s="37"/>
      <c r="AA327" s="780"/>
      <c r="AB327" s="780"/>
      <c r="AC327" s="780"/>
    </row>
    <row r="328" spans="1:68" ht="16.5" customHeight="1" x14ac:dyDescent="0.25">
      <c r="A328" s="793" t="s">
        <v>557</v>
      </c>
      <c r="B328" s="794"/>
      <c r="C328" s="794"/>
      <c r="D328" s="794"/>
      <c r="E328" s="794"/>
      <c r="F328" s="794"/>
      <c r="G328" s="794"/>
      <c r="H328" s="794"/>
      <c r="I328" s="794"/>
      <c r="J328" s="794"/>
      <c r="K328" s="794"/>
      <c r="L328" s="794"/>
      <c r="M328" s="794"/>
      <c r="N328" s="794"/>
      <c r="O328" s="794"/>
      <c r="P328" s="794"/>
      <c r="Q328" s="794"/>
      <c r="R328" s="794"/>
      <c r="S328" s="794"/>
      <c r="T328" s="794"/>
      <c r="U328" s="794"/>
      <c r="V328" s="794"/>
      <c r="W328" s="794"/>
      <c r="X328" s="794"/>
      <c r="Y328" s="794"/>
      <c r="Z328" s="794"/>
      <c r="AA328" s="772"/>
      <c r="AB328" s="772"/>
      <c r="AC328" s="772"/>
    </row>
    <row r="329" spans="1:68" ht="14.25" customHeight="1" x14ac:dyDescent="0.25">
      <c r="A329" s="811" t="s">
        <v>114</v>
      </c>
      <c r="B329" s="794"/>
      <c r="C329" s="794"/>
      <c r="D329" s="794"/>
      <c r="E329" s="794"/>
      <c r="F329" s="794"/>
      <c r="G329" s="794"/>
      <c r="H329" s="794"/>
      <c r="I329" s="794"/>
      <c r="J329" s="794"/>
      <c r="K329" s="794"/>
      <c r="L329" s="794"/>
      <c r="M329" s="794"/>
      <c r="N329" s="794"/>
      <c r="O329" s="794"/>
      <c r="P329" s="794"/>
      <c r="Q329" s="794"/>
      <c r="R329" s="794"/>
      <c r="S329" s="794"/>
      <c r="T329" s="794"/>
      <c r="U329" s="794"/>
      <c r="V329" s="794"/>
      <c r="W329" s="794"/>
      <c r="X329" s="794"/>
      <c r="Y329" s="794"/>
      <c r="Z329" s="794"/>
      <c r="AA329" s="770"/>
      <c r="AB329" s="770"/>
      <c r="AC329" s="770"/>
    </row>
    <row r="330" spans="1:68" ht="27" customHeight="1" x14ac:dyDescent="0.25">
      <c r="A330" s="54" t="s">
        <v>558</v>
      </c>
      <c r="B330" s="54" t="s">
        <v>559</v>
      </c>
      <c r="C330" s="31">
        <v>4301011353</v>
      </c>
      <c r="D330" s="784">
        <v>4607091389807</v>
      </c>
      <c r="E330" s="785"/>
      <c r="F330" s="776">
        <v>0.4</v>
      </c>
      <c r="G330" s="32">
        <v>10</v>
      </c>
      <c r="H330" s="776">
        <v>4</v>
      </c>
      <c r="I330" s="776">
        <v>4.21</v>
      </c>
      <c r="J330" s="32">
        <v>132</v>
      </c>
      <c r="K330" s="32" t="s">
        <v>76</v>
      </c>
      <c r="L330" s="32"/>
      <c r="M330" s="33" t="s">
        <v>121</v>
      </c>
      <c r="N330" s="33"/>
      <c r="O330" s="32">
        <v>55</v>
      </c>
      <c r="P330" s="103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7"/>
      <c r="R330" s="787"/>
      <c r="S330" s="787"/>
      <c r="T330" s="788"/>
      <c r="U330" s="34"/>
      <c r="V330" s="34"/>
      <c r="W330" s="35" t="s">
        <v>69</v>
      </c>
      <c r="X330" s="777">
        <v>0</v>
      </c>
      <c r="Y330" s="778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560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800"/>
      <c r="B331" s="794"/>
      <c r="C331" s="794"/>
      <c r="D331" s="794"/>
      <c r="E331" s="794"/>
      <c r="F331" s="794"/>
      <c r="G331" s="794"/>
      <c r="H331" s="794"/>
      <c r="I331" s="794"/>
      <c r="J331" s="794"/>
      <c r="K331" s="794"/>
      <c r="L331" s="794"/>
      <c r="M331" s="794"/>
      <c r="N331" s="794"/>
      <c r="O331" s="801"/>
      <c r="P331" s="781" t="s">
        <v>71</v>
      </c>
      <c r="Q331" s="782"/>
      <c r="R331" s="782"/>
      <c r="S331" s="782"/>
      <c r="T331" s="782"/>
      <c r="U331" s="782"/>
      <c r="V331" s="783"/>
      <c r="W331" s="37" t="s">
        <v>72</v>
      </c>
      <c r="X331" s="779">
        <f>IFERROR(X330/H330,"0")</f>
        <v>0</v>
      </c>
      <c r="Y331" s="779">
        <f>IFERROR(Y330/H330,"0")</f>
        <v>0</v>
      </c>
      <c r="Z331" s="779">
        <f>IFERROR(IF(Z330="",0,Z330),"0")</f>
        <v>0</v>
      </c>
      <c r="AA331" s="780"/>
      <c r="AB331" s="780"/>
      <c r="AC331" s="780"/>
    </row>
    <row r="332" spans="1:68" x14ac:dyDescent="0.2">
      <c r="A332" s="794"/>
      <c r="B332" s="794"/>
      <c r="C332" s="794"/>
      <c r="D332" s="794"/>
      <c r="E332" s="794"/>
      <c r="F332" s="794"/>
      <c r="G332" s="794"/>
      <c r="H332" s="794"/>
      <c r="I332" s="794"/>
      <c r="J332" s="794"/>
      <c r="K332" s="794"/>
      <c r="L332" s="794"/>
      <c r="M332" s="794"/>
      <c r="N332" s="794"/>
      <c r="O332" s="801"/>
      <c r="P332" s="781" t="s">
        <v>71</v>
      </c>
      <c r="Q332" s="782"/>
      <c r="R332" s="782"/>
      <c r="S332" s="782"/>
      <c r="T332" s="782"/>
      <c r="U332" s="782"/>
      <c r="V332" s="783"/>
      <c r="W332" s="37" t="s">
        <v>69</v>
      </c>
      <c r="X332" s="779">
        <f>IFERROR(SUM(X330:X330),"0")</f>
        <v>0</v>
      </c>
      <c r="Y332" s="779">
        <f>IFERROR(SUM(Y330:Y330),"0")</f>
        <v>0</v>
      </c>
      <c r="Z332" s="37"/>
      <c r="AA332" s="780"/>
      <c r="AB332" s="780"/>
      <c r="AC332" s="780"/>
    </row>
    <row r="333" spans="1:68" ht="14.25" customHeight="1" x14ac:dyDescent="0.25">
      <c r="A333" s="811" t="s">
        <v>64</v>
      </c>
      <c r="B333" s="794"/>
      <c r="C333" s="794"/>
      <c r="D333" s="794"/>
      <c r="E333" s="794"/>
      <c r="F333" s="794"/>
      <c r="G333" s="794"/>
      <c r="H333" s="794"/>
      <c r="I333" s="794"/>
      <c r="J333" s="794"/>
      <c r="K333" s="794"/>
      <c r="L333" s="794"/>
      <c r="M333" s="794"/>
      <c r="N333" s="794"/>
      <c r="O333" s="794"/>
      <c r="P333" s="794"/>
      <c r="Q333" s="794"/>
      <c r="R333" s="794"/>
      <c r="S333" s="794"/>
      <c r="T333" s="794"/>
      <c r="U333" s="794"/>
      <c r="V333" s="794"/>
      <c r="W333" s="794"/>
      <c r="X333" s="794"/>
      <c r="Y333" s="794"/>
      <c r="Z333" s="794"/>
      <c r="AA333" s="770"/>
      <c r="AB333" s="770"/>
      <c r="AC333" s="770"/>
    </row>
    <row r="334" spans="1:68" ht="27" customHeight="1" x14ac:dyDescent="0.25">
      <c r="A334" s="54" t="s">
        <v>561</v>
      </c>
      <c r="B334" s="54" t="s">
        <v>562</v>
      </c>
      <c r="C334" s="31">
        <v>4301031164</v>
      </c>
      <c r="D334" s="784">
        <v>4680115880481</v>
      </c>
      <c r="E334" s="785"/>
      <c r="F334" s="776">
        <v>0.28000000000000003</v>
      </c>
      <c r="G334" s="32">
        <v>6</v>
      </c>
      <c r="H334" s="776">
        <v>1.68</v>
      </c>
      <c r="I334" s="776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5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7"/>
      <c r="R334" s="787"/>
      <c r="S334" s="787"/>
      <c r="T334" s="788"/>
      <c r="U334" s="34"/>
      <c r="V334" s="34"/>
      <c r="W334" s="35" t="s">
        <v>69</v>
      </c>
      <c r="X334" s="777">
        <v>0</v>
      </c>
      <c r="Y334" s="77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563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00"/>
      <c r="B335" s="794"/>
      <c r="C335" s="794"/>
      <c r="D335" s="794"/>
      <c r="E335" s="794"/>
      <c r="F335" s="794"/>
      <c r="G335" s="794"/>
      <c r="H335" s="794"/>
      <c r="I335" s="794"/>
      <c r="J335" s="794"/>
      <c r="K335" s="794"/>
      <c r="L335" s="794"/>
      <c r="M335" s="794"/>
      <c r="N335" s="794"/>
      <c r="O335" s="801"/>
      <c r="P335" s="781" t="s">
        <v>71</v>
      </c>
      <c r="Q335" s="782"/>
      <c r="R335" s="782"/>
      <c r="S335" s="782"/>
      <c r="T335" s="782"/>
      <c r="U335" s="782"/>
      <c r="V335" s="783"/>
      <c r="W335" s="37" t="s">
        <v>72</v>
      </c>
      <c r="X335" s="779">
        <f>IFERROR(X334/H334,"0")</f>
        <v>0</v>
      </c>
      <c r="Y335" s="779">
        <f>IFERROR(Y334/H334,"0")</f>
        <v>0</v>
      </c>
      <c r="Z335" s="779">
        <f>IFERROR(IF(Z334="",0,Z334),"0")</f>
        <v>0</v>
      </c>
      <c r="AA335" s="780"/>
      <c r="AB335" s="780"/>
      <c r="AC335" s="780"/>
    </row>
    <row r="336" spans="1:68" x14ac:dyDescent="0.2">
      <c r="A336" s="794"/>
      <c r="B336" s="794"/>
      <c r="C336" s="794"/>
      <c r="D336" s="794"/>
      <c r="E336" s="794"/>
      <c r="F336" s="794"/>
      <c r="G336" s="794"/>
      <c r="H336" s="794"/>
      <c r="I336" s="794"/>
      <c r="J336" s="794"/>
      <c r="K336" s="794"/>
      <c r="L336" s="794"/>
      <c r="M336" s="794"/>
      <c r="N336" s="794"/>
      <c r="O336" s="801"/>
      <c r="P336" s="781" t="s">
        <v>71</v>
      </c>
      <c r="Q336" s="782"/>
      <c r="R336" s="782"/>
      <c r="S336" s="782"/>
      <c r="T336" s="782"/>
      <c r="U336" s="782"/>
      <c r="V336" s="783"/>
      <c r="W336" s="37" t="s">
        <v>69</v>
      </c>
      <c r="X336" s="779">
        <f>IFERROR(SUM(X334:X334),"0")</f>
        <v>0</v>
      </c>
      <c r="Y336" s="779">
        <f>IFERROR(SUM(Y334:Y334),"0")</f>
        <v>0</v>
      </c>
      <c r="Z336" s="37"/>
      <c r="AA336" s="780"/>
      <c r="AB336" s="780"/>
      <c r="AC336" s="780"/>
    </row>
    <row r="337" spans="1:68" ht="14.25" customHeight="1" x14ac:dyDescent="0.25">
      <c r="A337" s="811" t="s">
        <v>73</v>
      </c>
      <c r="B337" s="794"/>
      <c r="C337" s="794"/>
      <c r="D337" s="794"/>
      <c r="E337" s="794"/>
      <c r="F337" s="794"/>
      <c r="G337" s="794"/>
      <c r="H337" s="794"/>
      <c r="I337" s="794"/>
      <c r="J337" s="794"/>
      <c r="K337" s="794"/>
      <c r="L337" s="794"/>
      <c r="M337" s="794"/>
      <c r="N337" s="794"/>
      <c r="O337" s="794"/>
      <c r="P337" s="794"/>
      <c r="Q337" s="794"/>
      <c r="R337" s="794"/>
      <c r="S337" s="794"/>
      <c r="T337" s="794"/>
      <c r="U337" s="794"/>
      <c r="V337" s="794"/>
      <c r="W337" s="794"/>
      <c r="X337" s="794"/>
      <c r="Y337" s="794"/>
      <c r="Z337" s="794"/>
      <c r="AA337" s="770"/>
      <c r="AB337" s="770"/>
      <c r="AC337" s="770"/>
    </row>
    <row r="338" spans="1:68" ht="27" customHeight="1" x14ac:dyDescent="0.25">
      <c r="A338" s="54" t="s">
        <v>564</v>
      </c>
      <c r="B338" s="54" t="s">
        <v>565</v>
      </c>
      <c r="C338" s="31">
        <v>4301051344</v>
      </c>
      <c r="D338" s="784">
        <v>4680115880412</v>
      </c>
      <c r="E338" s="785"/>
      <c r="F338" s="776">
        <v>0.33</v>
      </c>
      <c r="G338" s="32">
        <v>6</v>
      </c>
      <c r="H338" s="776">
        <v>1.98</v>
      </c>
      <c r="I338" s="776">
        <v>2.246</v>
      </c>
      <c r="J338" s="32">
        <v>156</v>
      </c>
      <c r="K338" s="32" t="s">
        <v>76</v>
      </c>
      <c r="L338" s="32"/>
      <c r="M338" s="33" t="s">
        <v>118</v>
      </c>
      <c r="N338" s="33"/>
      <c r="O338" s="32">
        <v>45</v>
      </c>
      <c r="P338" s="121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7"/>
      <c r="R338" s="787"/>
      <c r="S338" s="787"/>
      <c r="T338" s="788"/>
      <c r="U338" s="34"/>
      <c r="V338" s="34"/>
      <c r="W338" s="35" t="s">
        <v>69</v>
      </c>
      <c r="X338" s="777">
        <v>0</v>
      </c>
      <c r="Y338" s="778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566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567</v>
      </c>
      <c r="B339" s="54" t="s">
        <v>568</v>
      </c>
      <c r="C339" s="31">
        <v>4301051277</v>
      </c>
      <c r="D339" s="784">
        <v>4680115880511</v>
      </c>
      <c r="E339" s="785"/>
      <c r="F339" s="776">
        <v>0.33</v>
      </c>
      <c r="G339" s="32">
        <v>6</v>
      </c>
      <c r="H339" s="776">
        <v>1.98</v>
      </c>
      <c r="I339" s="776">
        <v>2.1800000000000002</v>
      </c>
      <c r="J339" s="32">
        <v>156</v>
      </c>
      <c r="K339" s="32" t="s">
        <v>76</v>
      </c>
      <c r="L339" s="32"/>
      <c r="M339" s="33" t="s">
        <v>118</v>
      </c>
      <c r="N339" s="33"/>
      <c r="O339" s="32">
        <v>40</v>
      </c>
      <c r="P339" s="88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7"/>
      <c r="R339" s="787"/>
      <c r="S339" s="787"/>
      <c r="T339" s="788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569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800"/>
      <c r="B340" s="794"/>
      <c r="C340" s="794"/>
      <c r="D340" s="794"/>
      <c r="E340" s="794"/>
      <c r="F340" s="794"/>
      <c r="G340" s="794"/>
      <c r="H340" s="794"/>
      <c r="I340" s="794"/>
      <c r="J340" s="794"/>
      <c r="K340" s="794"/>
      <c r="L340" s="794"/>
      <c r="M340" s="794"/>
      <c r="N340" s="794"/>
      <c r="O340" s="801"/>
      <c r="P340" s="781" t="s">
        <v>71</v>
      </c>
      <c r="Q340" s="782"/>
      <c r="R340" s="782"/>
      <c r="S340" s="782"/>
      <c r="T340" s="782"/>
      <c r="U340" s="782"/>
      <c r="V340" s="783"/>
      <c r="W340" s="37" t="s">
        <v>72</v>
      </c>
      <c r="X340" s="779">
        <f>IFERROR(X338/H338,"0")+IFERROR(X339/H339,"0")</f>
        <v>0</v>
      </c>
      <c r="Y340" s="779">
        <f>IFERROR(Y338/H338,"0")+IFERROR(Y339/H339,"0")</f>
        <v>0</v>
      </c>
      <c r="Z340" s="779">
        <f>IFERROR(IF(Z338="",0,Z338),"0")+IFERROR(IF(Z339="",0,Z339),"0")</f>
        <v>0</v>
      </c>
      <c r="AA340" s="780"/>
      <c r="AB340" s="780"/>
      <c r="AC340" s="780"/>
    </row>
    <row r="341" spans="1:68" x14ac:dyDescent="0.2">
      <c r="A341" s="794"/>
      <c r="B341" s="794"/>
      <c r="C341" s="794"/>
      <c r="D341" s="794"/>
      <c r="E341" s="794"/>
      <c r="F341" s="794"/>
      <c r="G341" s="794"/>
      <c r="H341" s="794"/>
      <c r="I341" s="794"/>
      <c r="J341" s="794"/>
      <c r="K341" s="794"/>
      <c r="L341" s="794"/>
      <c r="M341" s="794"/>
      <c r="N341" s="794"/>
      <c r="O341" s="801"/>
      <c r="P341" s="781" t="s">
        <v>71</v>
      </c>
      <c r="Q341" s="782"/>
      <c r="R341" s="782"/>
      <c r="S341" s="782"/>
      <c r="T341" s="782"/>
      <c r="U341" s="782"/>
      <c r="V341" s="783"/>
      <c r="W341" s="37" t="s">
        <v>69</v>
      </c>
      <c r="X341" s="779">
        <f>IFERROR(SUM(X338:X339),"0")</f>
        <v>0</v>
      </c>
      <c r="Y341" s="779">
        <f>IFERROR(SUM(Y338:Y339),"0")</f>
        <v>0</v>
      </c>
      <c r="Z341" s="37"/>
      <c r="AA341" s="780"/>
      <c r="AB341" s="780"/>
      <c r="AC341" s="780"/>
    </row>
    <row r="342" spans="1:68" ht="16.5" customHeight="1" x14ac:dyDescent="0.25">
      <c r="A342" s="793" t="s">
        <v>570</v>
      </c>
      <c r="B342" s="794"/>
      <c r="C342" s="794"/>
      <c r="D342" s="794"/>
      <c r="E342" s="794"/>
      <c r="F342" s="794"/>
      <c r="G342" s="794"/>
      <c r="H342" s="794"/>
      <c r="I342" s="794"/>
      <c r="J342" s="794"/>
      <c r="K342" s="794"/>
      <c r="L342" s="794"/>
      <c r="M342" s="794"/>
      <c r="N342" s="794"/>
      <c r="O342" s="794"/>
      <c r="P342" s="794"/>
      <c r="Q342" s="794"/>
      <c r="R342" s="794"/>
      <c r="S342" s="794"/>
      <c r="T342" s="794"/>
      <c r="U342" s="794"/>
      <c r="V342" s="794"/>
      <c r="W342" s="794"/>
      <c r="X342" s="794"/>
      <c r="Y342" s="794"/>
      <c r="Z342" s="794"/>
      <c r="AA342" s="772"/>
      <c r="AB342" s="772"/>
      <c r="AC342" s="772"/>
    </row>
    <row r="343" spans="1:68" ht="14.25" customHeight="1" x14ac:dyDescent="0.25">
      <c r="A343" s="811" t="s">
        <v>114</v>
      </c>
      <c r="B343" s="794"/>
      <c r="C343" s="794"/>
      <c r="D343" s="794"/>
      <c r="E343" s="794"/>
      <c r="F343" s="794"/>
      <c r="G343" s="794"/>
      <c r="H343" s="794"/>
      <c r="I343" s="794"/>
      <c r="J343" s="794"/>
      <c r="K343" s="794"/>
      <c r="L343" s="794"/>
      <c r="M343" s="794"/>
      <c r="N343" s="794"/>
      <c r="O343" s="794"/>
      <c r="P343" s="794"/>
      <c r="Q343" s="794"/>
      <c r="R343" s="794"/>
      <c r="S343" s="794"/>
      <c r="T343" s="794"/>
      <c r="U343" s="794"/>
      <c r="V343" s="794"/>
      <c r="W343" s="794"/>
      <c r="X343" s="794"/>
      <c r="Y343" s="794"/>
      <c r="Z343" s="794"/>
      <c r="AA343" s="770"/>
      <c r="AB343" s="770"/>
      <c r="AC343" s="770"/>
    </row>
    <row r="344" spans="1:68" ht="27" customHeight="1" x14ac:dyDescent="0.25">
      <c r="A344" s="54" t="s">
        <v>571</v>
      </c>
      <c r="B344" s="54" t="s">
        <v>572</v>
      </c>
      <c r="C344" s="31">
        <v>4301011593</v>
      </c>
      <c r="D344" s="784">
        <v>4680115882973</v>
      </c>
      <c r="E344" s="785"/>
      <c r="F344" s="776">
        <v>0.7</v>
      </c>
      <c r="G344" s="32">
        <v>6</v>
      </c>
      <c r="H344" s="776">
        <v>4.2</v>
      </c>
      <c r="I344" s="776">
        <v>4.5599999999999996</v>
      </c>
      <c r="J344" s="32">
        <v>104</v>
      </c>
      <c r="K344" s="32" t="s">
        <v>117</v>
      </c>
      <c r="L344" s="32"/>
      <c r="M344" s="33" t="s">
        <v>121</v>
      </c>
      <c r="N344" s="33"/>
      <c r="O344" s="32">
        <v>55</v>
      </c>
      <c r="P344" s="117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7"/>
      <c r="R344" s="787"/>
      <c r="S344" s="787"/>
      <c r="T344" s="788"/>
      <c r="U344" s="34"/>
      <c r="V344" s="34"/>
      <c r="W344" s="35" t="s">
        <v>69</v>
      </c>
      <c r="X344" s="777">
        <v>0</v>
      </c>
      <c r="Y344" s="778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461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800"/>
      <c r="B345" s="794"/>
      <c r="C345" s="794"/>
      <c r="D345" s="794"/>
      <c r="E345" s="794"/>
      <c r="F345" s="794"/>
      <c r="G345" s="794"/>
      <c r="H345" s="794"/>
      <c r="I345" s="794"/>
      <c r="J345" s="794"/>
      <c r="K345" s="794"/>
      <c r="L345" s="794"/>
      <c r="M345" s="794"/>
      <c r="N345" s="794"/>
      <c r="O345" s="801"/>
      <c r="P345" s="781" t="s">
        <v>71</v>
      </c>
      <c r="Q345" s="782"/>
      <c r="R345" s="782"/>
      <c r="S345" s="782"/>
      <c r="T345" s="782"/>
      <c r="U345" s="782"/>
      <c r="V345" s="783"/>
      <c r="W345" s="37" t="s">
        <v>72</v>
      </c>
      <c r="X345" s="779">
        <f>IFERROR(X344/H344,"0")</f>
        <v>0</v>
      </c>
      <c r="Y345" s="779">
        <f>IFERROR(Y344/H344,"0")</f>
        <v>0</v>
      </c>
      <c r="Z345" s="779">
        <f>IFERROR(IF(Z344="",0,Z344),"0")</f>
        <v>0</v>
      </c>
      <c r="AA345" s="780"/>
      <c r="AB345" s="780"/>
      <c r="AC345" s="780"/>
    </row>
    <row r="346" spans="1:68" x14ac:dyDescent="0.2">
      <c r="A346" s="794"/>
      <c r="B346" s="794"/>
      <c r="C346" s="794"/>
      <c r="D346" s="794"/>
      <c r="E346" s="794"/>
      <c r="F346" s="794"/>
      <c r="G346" s="794"/>
      <c r="H346" s="794"/>
      <c r="I346" s="794"/>
      <c r="J346" s="794"/>
      <c r="K346" s="794"/>
      <c r="L346" s="794"/>
      <c r="M346" s="794"/>
      <c r="N346" s="794"/>
      <c r="O346" s="801"/>
      <c r="P346" s="781" t="s">
        <v>71</v>
      </c>
      <c r="Q346" s="782"/>
      <c r="R346" s="782"/>
      <c r="S346" s="782"/>
      <c r="T346" s="782"/>
      <c r="U346" s="782"/>
      <c r="V346" s="783"/>
      <c r="W346" s="37" t="s">
        <v>69</v>
      </c>
      <c r="X346" s="779">
        <f>IFERROR(SUM(X344:X344),"0")</f>
        <v>0</v>
      </c>
      <c r="Y346" s="779">
        <f>IFERROR(SUM(Y344:Y344),"0")</f>
        <v>0</v>
      </c>
      <c r="Z346" s="37"/>
      <c r="AA346" s="780"/>
      <c r="AB346" s="780"/>
      <c r="AC346" s="780"/>
    </row>
    <row r="347" spans="1:68" ht="14.25" customHeight="1" x14ac:dyDescent="0.25">
      <c r="A347" s="811" t="s">
        <v>64</v>
      </c>
      <c r="B347" s="794"/>
      <c r="C347" s="794"/>
      <c r="D347" s="794"/>
      <c r="E347" s="794"/>
      <c r="F347" s="794"/>
      <c r="G347" s="794"/>
      <c r="H347" s="794"/>
      <c r="I347" s="794"/>
      <c r="J347" s="794"/>
      <c r="K347" s="794"/>
      <c r="L347" s="794"/>
      <c r="M347" s="794"/>
      <c r="N347" s="794"/>
      <c r="O347" s="794"/>
      <c r="P347" s="794"/>
      <c r="Q347" s="794"/>
      <c r="R347" s="794"/>
      <c r="S347" s="794"/>
      <c r="T347" s="794"/>
      <c r="U347" s="794"/>
      <c r="V347" s="794"/>
      <c r="W347" s="794"/>
      <c r="X347" s="794"/>
      <c r="Y347" s="794"/>
      <c r="Z347" s="794"/>
      <c r="AA347" s="770"/>
      <c r="AB347" s="770"/>
      <c r="AC347" s="770"/>
    </row>
    <row r="348" spans="1:68" ht="27" customHeight="1" x14ac:dyDescent="0.25">
      <c r="A348" s="54" t="s">
        <v>573</v>
      </c>
      <c r="B348" s="54" t="s">
        <v>574</v>
      </c>
      <c r="C348" s="31">
        <v>4301031305</v>
      </c>
      <c r="D348" s="784">
        <v>4607091389845</v>
      </c>
      <c r="E348" s="785"/>
      <c r="F348" s="776">
        <v>0.35</v>
      </c>
      <c r="G348" s="32">
        <v>6</v>
      </c>
      <c r="H348" s="776">
        <v>2.1</v>
      </c>
      <c r="I348" s="776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0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7"/>
      <c r="R348" s="787"/>
      <c r="S348" s="787"/>
      <c r="T348" s="788"/>
      <c r="U348" s="34"/>
      <c r="V348" s="34"/>
      <c r="W348" s="35" t="s">
        <v>69</v>
      </c>
      <c r="X348" s="777">
        <v>0</v>
      </c>
      <c r="Y348" s="778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575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576</v>
      </c>
      <c r="B349" s="54" t="s">
        <v>577</v>
      </c>
      <c r="C349" s="31">
        <v>4301031306</v>
      </c>
      <c r="D349" s="784">
        <v>4680115882881</v>
      </c>
      <c r="E349" s="785"/>
      <c r="F349" s="776">
        <v>0.28000000000000003</v>
      </c>
      <c r="G349" s="32">
        <v>6</v>
      </c>
      <c r="H349" s="776">
        <v>1.68</v>
      </c>
      <c r="I349" s="776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4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7"/>
      <c r="R349" s="787"/>
      <c r="S349" s="787"/>
      <c r="T349" s="788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575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00"/>
      <c r="B350" s="794"/>
      <c r="C350" s="794"/>
      <c r="D350" s="794"/>
      <c r="E350" s="794"/>
      <c r="F350" s="794"/>
      <c r="G350" s="794"/>
      <c r="H350" s="794"/>
      <c r="I350" s="794"/>
      <c r="J350" s="794"/>
      <c r="K350" s="794"/>
      <c r="L350" s="794"/>
      <c r="M350" s="794"/>
      <c r="N350" s="794"/>
      <c r="O350" s="801"/>
      <c r="P350" s="781" t="s">
        <v>71</v>
      </c>
      <c r="Q350" s="782"/>
      <c r="R350" s="782"/>
      <c r="S350" s="782"/>
      <c r="T350" s="782"/>
      <c r="U350" s="782"/>
      <c r="V350" s="783"/>
      <c r="W350" s="37" t="s">
        <v>72</v>
      </c>
      <c r="X350" s="779">
        <f>IFERROR(X348/H348,"0")+IFERROR(X349/H349,"0")</f>
        <v>0</v>
      </c>
      <c r="Y350" s="779">
        <f>IFERROR(Y348/H348,"0")+IFERROR(Y349/H349,"0")</f>
        <v>0</v>
      </c>
      <c r="Z350" s="779">
        <f>IFERROR(IF(Z348="",0,Z348),"0")+IFERROR(IF(Z349="",0,Z349),"0")</f>
        <v>0</v>
      </c>
      <c r="AA350" s="780"/>
      <c r="AB350" s="780"/>
      <c r="AC350" s="780"/>
    </row>
    <row r="351" spans="1:68" x14ac:dyDescent="0.2">
      <c r="A351" s="794"/>
      <c r="B351" s="794"/>
      <c r="C351" s="794"/>
      <c r="D351" s="794"/>
      <c r="E351" s="794"/>
      <c r="F351" s="794"/>
      <c r="G351" s="794"/>
      <c r="H351" s="794"/>
      <c r="I351" s="794"/>
      <c r="J351" s="794"/>
      <c r="K351" s="794"/>
      <c r="L351" s="794"/>
      <c r="M351" s="794"/>
      <c r="N351" s="794"/>
      <c r="O351" s="801"/>
      <c r="P351" s="781" t="s">
        <v>71</v>
      </c>
      <c r="Q351" s="782"/>
      <c r="R351" s="782"/>
      <c r="S351" s="782"/>
      <c r="T351" s="782"/>
      <c r="U351" s="782"/>
      <c r="V351" s="783"/>
      <c r="W351" s="37" t="s">
        <v>69</v>
      </c>
      <c r="X351" s="779">
        <f>IFERROR(SUM(X348:X349),"0")</f>
        <v>0</v>
      </c>
      <c r="Y351" s="779">
        <f>IFERROR(SUM(Y348:Y349),"0")</f>
        <v>0</v>
      </c>
      <c r="Z351" s="37"/>
      <c r="AA351" s="780"/>
      <c r="AB351" s="780"/>
      <c r="AC351" s="780"/>
    </row>
    <row r="352" spans="1:68" ht="16.5" customHeight="1" x14ac:dyDescent="0.25">
      <c r="A352" s="793" t="s">
        <v>578</v>
      </c>
      <c r="B352" s="794"/>
      <c r="C352" s="794"/>
      <c r="D352" s="794"/>
      <c r="E352" s="794"/>
      <c r="F352" s="794"/>
      <c r="G352" s="794"/>
      <c r="H352" s="794"/>
      <c r="I352" s="794"/>
      <c r="J352" s="794"/>
      <c r="K352" s="794"/>
      <c r="L352" s="794"/>
      <c r="M352" s="794"/>
      <c r="N352" s="794"/>
      <c r="O352" s="794"/>
      <c r="P352" s="794"/>
      <c r="Q352" s="794"/>
      <c r="R352" s="794"/>
      <c r="S352" s="794"/>
      <c r="T352" s="794"/>
      <c r="U352" s="794"/>
      <c r="V352" s="794"/>
      <c r="W352" s="794"/>
      <c r="X352" s="794"/>
      <c r="Y352" s="794"/>
      <c r="Z352" s="794"/>
      <c r="AA352" s="772"/>
      <c r="AB352" s="772"/>
      <c r="AC352" s="772"/>
    </row>
    <row r="353" spans="1:68" ht="14.25" customHeight="1" x14ac:dyDescent="0.25">
      <c r="A353" s="811" t="s">
        <v>114</v>
      </c>
      <c r="B353" s="794"/>
      <c r="C353" s="794"/>
      <c r="D353" s="794"/>
      <c r="E353" s="794"/>
      <c r="F353" s="794"/>
      <c r="G353" s="794"/>
      <c r="H353" s="794"/>
      <c r="I353" s="794"/>
      <c r="J353" s="794"/>
      <c r="K353" s="794"/>
      <c r="L353" s="794"/>
      <c r="M353" s="794"/>
      <c r="N353" s="794"/>
      <c r="O353" s="794"/>
      <c r="P353" s="794"/>
      <c r="Q353" s="794"/>
      <c r="R353" s="794"/>
      <c r="S353" s="794"/>
      <c r="T353" s="794"/>
      <c r="U353" s="794"/>
      <c r="V353" s="794"/>
      <c r="W353" s="794"/>
      <c r="X353" s="794"/>
      <c r="Y353" s="794"/>
      <c r="Z353" s="794"/>
      <c r="AA353" s="770"/>
      <c r="AB353" s="770"/>
      <c r="AC353" s="770"/>
    </row>
    <row r="354" spans="1:68" ht="27" customHeight="1" x14ac:dyDescent="0.25">
      <c r="A354" s="54" t="s">
        <v>579</v>
      </c>
      <c r="B354" s="54" t="s">
        <v>580</v>
      </c>
      <c r="C354" s="31">
        <v>4301012024</v>
      </c>
      <c r="D354" s="784">
        <v>4680115885615</v>
      </c>
      <c r="E354" s="785"/>
      <c r="F354" s="776">
        <v>1.35</v>
      </c>
      <c r="G354" s="32">
        <v>8</v>
      </c>
      <c r="H354" s="776">
        <v>10.8</v>
      </c>
      <c r="I354" s="776">
        <v>11.28</v>
      </c>
      <c r="J354" s="32">
        <v>56</v>
      </c>
      <c r="K354" s="32" t="s">
        <v>117</v>
      </c>
      <c r="L354" s="32"/>
      <c r="M354" s="33" t="s">
        <v>118</v>
      </c>
      <c r="N354" s="33"/>
      <c r="O354" s="32">
        <v>55</v>
      </c>
      <c r="P354" s="113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787"/>
      <c r="R354" s="787"/>
      <c r="S354" s="787"/>
      <c r="T354" s="788"/>
      <c r="U354" s="34"/>
      <c r="V354" s="34"/>
      <c r="W354" s="35" t="s">
        <v>69</v>
      </c>
      <c r="X354" s="777">
        <v>0</v>
      </c>
      <c r="Y354" s="778">
        <f t="shared" ref="Y354:Y362" si="72"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23" t="s">
        <v>581</v>
      </c>
      <c r="AG354" s="64"/>
      <c r="AJ354" s="68"/>
      <c r="AK354" s="68">
        <v>0</v>
      </c>
      <c r="BB354" s="424" t="s">
        <v>1</v>
      </c>
      <c r="BM354" s="64">
        <f t="shared" ref="BM354:BM362" si="73">IFERROR(X354*I354/H354,"0")</f>
        <v>0</v>
      </c>
      <c r="BN354" s="64">
        <f t="shared" ref="BN354:BN362" si="74">IFERROR(Y354*I354/H354,"0")</f>
        <v>0</v>
      </c>
      <c r="BO354" s="64">
        <f t="shared" ref="BO354:BO362" si="75">IFERROR(1/J354*(X354/H354),"0")</f>
        <v>0</v>
      </c>
      <c r="BP354" s="64">
        <f t="shared" ref="BP354:BP362" si="76">IFERROR(1/J354*(Y354/H354),"0")</f>
        <v>0</v>
      </c>
    </row>
    <row r="355" spans="1:68" ht="27" customHeight="1" x14ac:dyDescent="0.25">
      <c r="A355" s="54" t="s">
        <v>582</v>
      </c>
      <c r="B355" s="54" t="s">
        <v>583</v>
      </c>
      <c r="C355" s="31">
        <v>4301011911</v>
      </c>
      <c r="D355" s="784">
        <v>4680115885554</v>
      </c>
      <c r="E355" s="785"/>
      <c r="F355" s="776">
        <v>1.35</v>
      </c>
      <c r="G355" s="32">
        <v>8</v>
      </c>
      <c r="H355" s="776">
        <v>10.8</v>
      </c>
      <c r="I355" s="776">
        <v>11.28</v>
      </c>
      <c r="J355" s="32">
        <v>48</v>
      </c>
      <c r="K355" s="32" t="s">
        <v>117</v>
      </c>
      <c r="L355" s="32"/>
      <c r="M355" s="33" t="s">
        <v>147</v>
      </c>
      <c r="N355" s="33"/>
      <c r="O355" s="32">
        <v>55</v>
      </c>
      <c r="P355" s="1191" t="s">
        <v>584</v>
      </c>
      <c r="Q355" s="787"/>
      <c r="R355" s="787"/>
      <c r="S355" s="787"/>
      <c r="T355" s="788"/>
      <c r="U355" s="34"/>
      <c r="V355" s="34"/>
      <c r="W355" s="35" t="s">
        <v>69</v>
      </c>
      <c r="X355" s="777">
        <v>0</v>
      </c>
      <c r="Y355" s="778">
        <f t="shared" si="72"/>
        <v>0</v>
      </c>
      <c r="Z355" s="36" t="str">
        <f>IFERROR(IF(Y355=0,"",ROUNDUP(Y355/H355,0)*0.02039),"")</f>
        <v/>
      </c>
      <c r="AA355" s="56"/>
      <c r="AB355" s="57"/>
      <c r="AC355" s="425" t="s">
        <v>585</v>
      </c>
      <c r="AG355" s="64"/>
      <c r="AJ355" s="68"/>
      <c r="AK355" s="68">
        <v>0</v>
      </c>
      <c r="BB355" s="426" t="s">
        <v>1</v>
      </c>
      <c r="BM355" s="64">
        <f t="shared" si="73"/>
        <v>0</v>
      </c>
      <c r="BN355" s="64">
        <f t="shared" si="74"/>
        <v>0</v>
      </c>
      <c r="BO355" s="64">
        <f t="shared" si="75"/>
        <v>0</v>
      </c>
      <c r="BP355" s="64">
        <f t="shared" si="76"/>
        <v>0</v>
      </c>
    </row>
    <row r="356" spans="1:68" ht="27" customHeight="1" x14ac:dyDescent="0.25">
      <c r="A356" s="54" t="s">
        <v>582</v>
      </c>
      <c r="B356" s="54" t="s">
        <v>586</v>
      </c>
      <c r="C356" s="31">
        <v>4301012016</v>
      </c>
      <c r="D356" s="784">
        <v>4680115885554</v>
      </c>
      <c r="E356" s="785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117</v>
      </c>
      <c r="L356" s="32"/>
      <c r="M356" s="33" t="s">
        <v>118</v>
      </c>
      <c r="N356" s="33"/>
      <c r="O356" s="32">
        <v>55</v>
      </c>
      <c r="P356" s="99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7"/>
      <c r="R356" s="787"/>
      <c r="S356" s="787"/>
      <c r="T356" s="788"/>
      <c r="U356" s="34"/>
      <c r="V356" s="34"/>
      <c r="W356" s="35" t="s">
        <v>69</v>
      </c>
      <c r="X356" s="777">
        <v>0</v>
      </c>
      <c r="Y356" s="778">
        <f t="shared" si="72"/>
        <v>0</v>
      </c>
      <c r="Z356" s="36" t="str">
        <f>IFERROR(IF(Y356=0,"",ROUNDUP(Y356/H356,0)*0.02175),"")</f>
        <v/>
      </c>
      <c r="AA356" s="56"/>
      <c r="AB356" s="57"/>
      <c r="AC356" s="427" t="s">
        <v>587</v>
      </c>
      <c r="AG356" s="64"/>
      <c r="AJ356" s="68"/>
      <c r="AK356" s="68">
        <v>0</v>
      </c>
      <c r="BB356" s="428" t="s">
        <v>1</v>
      </c>
      <c r="BM356" s="64">
        <f t="shared" si="73"/>
        <v>0</v>
      </c>
      <c r="BN356" s="64">
        <f t="shared" si="74"/>
        <v>0</v>
      </c>
      <c r="BO356" s="64">
        <f t="shared" si="75"/>
        <v>0</v>
      </c>
      <c r="BP356" s="64">
        <f t="shared" si="76"/>
        <v>0</v>
      </c>
    </row>
    <row r="357" spans="1:68" ht="37.5" customHeight="1" x14ac:dyDescent="0.25">
      <c r="A357" s="54" t="s">
        <v>588</v>
      </c>
      <c r="B357" s="54" t="s">
        <v>589</v>
      </c>
      <c r="C357" s="31">
        <v>4301011858</v>
      </c>
      <c r="D357" s="784">
        <v>4680115885646</v>
      </c>
      <c r="E357" s="785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117</v>
      </c>
      <c r="L357" s="32"/>
      <c r="M357" s="33" t="s">
        <v>121</v>
      </c>
      <c r="N357" s="33"/>
      <c r="O357" s="32">
        <v>55</v>
      </c>
      <c r="P357" s="11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787"/>
      <c r="R357" s="787"/>
      <c r="S357" s="787"/>
      <c r="T357" s="788"/>
      <c r="U357" s="34"/>
      <c r="V357" s="34"/>
      <c r="W357" s="35" t="s">
        <v>69</v>
      </c>
      <c r="X357" s="777">
        <v>0</v>
      </c>
      <c r="Y357" s="778">
        <f t="shared" si="72"/>
        <v>0</v>
      </c>
      <c r="Z357" s="36" t="str">
        <f>IFERROR(IF(Y357=0,"",ROUNDUP(Y357/H357,0)*0.02175),"")</f>
        <v/>
      </c>
      <c r="AA357" s="56"/>
      <c r="AB357" s="57"/>
      <c r="AC357" s="429" t="s">
        <v>590</v>
      </c>
      <c r="AG357" s="64"/>
      <c r="AJ357" s="68"/>
      <c r="AK357" s="68">
        <v>0</v>
      </c>
      <c r="BB357" s="430" t="s">
        <v>1</v>
      </c>
      <c r="BM357" s="64">
        <f t="shared" si="73"/>
        <v>0</v>
      </c>
      <c r="BN357" s="64">
        <f t="shared" si="74"/>
        <v>0</v>
      </c>
      <c r="BO357" s="64">
        <f t="shared" si="75"/>
        <v>0</v>
      </c>
      <c r="BP357" s="64">
        <f t="shared" si="76"/>
        <v>0</v>
      </c>
    </row>
    <row r="358" spans="1:68" ht="27" customHeight="1" x14ac:dyDescent="0.25">
      <c r="A358" s="54" t="s">
        <v>591</v>
      </c>
      <c r="B358" s="54" t="s">
        <v>592</v>
      </c>
      <c r="C358" s="31">
        <v>4301011857</v>
      </c>
      <c r="D358" s="784">
        <v>4680115885622</v>
      </c>
      <c r="E358" s="785"/>
      <c r="F358" s="776">
        <v>0.4</v>
      </c>
      <c r="G358" s="32">
        <v>10</v>
      </c>
      <c r="H358" s="776">
        <v>4</v>
      </c>
      <c r="I358" s="776">
        <v>4.21</v>
      </c>
      <c r="J358" s="32">
        <v>132</v>
      </c>
      <c r="K358" s="32" t="s">
        <v>76</v>
      </c>
      <c r="L358" s="32"/>
      <c r="M358" s="33" t="s">
        <v>121</v>
      </c>
      <c r="N358" s="33"/>
      <c r="O358" s="32">
        <v>55</v>
      </c>
      <c r="P358" s="95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787"/>
      <c r="R358" s="787"/>
      <c r="S358" s="787"/>
      <c r="T358" s="788"/>
      <c r="U358" s="34"/>
      <c r="V358" s="34"/>
      <c r="W358" s="35" t="s">
        <v>69</v>
      </c>
      <c r="X358" s="777">
        <v>0</v>
      </c>
      <c r="Y358" s="778">
        <f t="shared" si="72"/>
        <v>0</v>
      </c>
      <c r="Z358" s="36" t="str">
        <f>IFERROR(IF(Y358=0,"",ROUNDUP(Y358/H358,0)*0.00902),"")</f>
        <v/>
      </c>
      <c r="AA358" s="56"/>
      <c r="AB358" s="57"/>
      <c r="AC358" s="431" t="s">
        <v>581</v>
      </c>
      <c r="AG358" s="64"/>
      <c r="AJ358" s="68"/>
      <c r="AK358" s="68">
        <v>0</v>
      </c>
      <c r="BB358" s="432" t="s">
        <v>1</v>
      </c>
      <c r="BM358" s="64">
        <f t="shared" si="73"/>
        <v>0</v>
      </c>
      <c r="BN358" s="64">
        <f t="shared" si="74"/>
        <v>0</v>
      </c>
      <c r="BO358" s="64">
        <f t="shared" si="75"/>
        <v>0</v>
      </c>
      <c r="BP358" s="64">
        <f t="shared" si="76"/>
        <v>0</v>
      </c>
    </row>
    <row r="359" spans="1:68" ht="27" customHeight="1" x14ac:dyDescent="0.25">
      <c r="A359" s="54" t="s">
        <v>593</v>
      </c>
      <c r="B359" s="54" t="s">
        <v>594</v>
      </c>
      <c r="C359" s="31">
        <v>4301011573</v>
      </c>
      <c r="D359" s="784">
        <v>4680115881938</v>
      </c>
      <c r="E359" s="785"/>
      <c r="F359" s="776">
        <v>0.4</v>
      </c>
      <c r="G359" s="32">
        <v>10</v>
      </c>
      <c r="H359" s="776">
        <v>4</v>
      </c>
      <c r="I359" s="776">
        <v>4.21</v>
      </c>
      <c r="J359" s="32">
        <v>132</v>
      </c>
      <c r="K359" s="32" t="s">
        <v>76</v>
      </c>
      <c r="L359" s="32"/>
      <c r="M359" s="33" t="s">
        <v>121</v>
      </c>
      <c r="N359" s="33"/>
      <c r="O359" s="32">
        <v>90</v>
      </c>
      <c r="P359" s="110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787"/>
      <c r="R359" s="787"/>
      <c r="S359" s="787"/>
      <c r="T359" s="788"/>
      <c r="U359" s="34"/>
      <c r="V359" s="34"/>
      <c r="W359" s="35" t="s">
        <v>69</v>
      </c>
      <c r="X359" s="777">
        <v>0</v>
      </c>
      <c r="Y359" s="778">
        <f t="shared" si="72"/>
        <v>0</v>
      </c>
      <c r="Z359" s="36" t="str">
        <f>IFERROR(IF(Y359=0,"",ROUNDUP(Y359/H359,0)*0.00902),"")</f>
        <v/>
      </c>
      <c r="AA359" s="56"/>
      <c r="AB359" s="57"/>
      <c r="AC359" s="433" t="s">
        <v>595</v>
      </c>
      <c r="AG359" s="64"/>
      <c r="AJ359" s="68"/>
      <c r="AK359" s="68">
        <v>0</v>
      </c>
      <c r="BB359" s="434" t="s">
        <v>1</v>
      </c>
      <c r="BM359" s="64">
        <f t="shared" si="73"/>
        <v>0</v>
      </c>
      <c r="BN359" s="64">
        <f t="shared" si="74"/>
        <v>0</v>
      </c>
      <c r="BO359" s="64">
        <f t="shared" si="75"/>
        <v>0</v>
      </c>
      <c r="BP359" s="64">
        <f t="shared" si="76"/>
        <v>0</v>
      </c>
    </row>
    <row r="360" spans="1:68" ht="27" customHeight="1" x14ac:dyDescent="0.25">
      <c r="A360" s="54" t="s">
        <v>596</v>
      </c>
      <c r="B360" s="54" t="s">
        <v>597</v>
      </c>
      <c r="C360" s="31">
        <v>4301010944</v>
      </c>
      <c r="D360" s="784">
        <v>4607091387346</v>
      </c>
      <c r="E360" s="785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76</v>
      </c>
      <c r="L360" s="32"/>
      <c r="M360" s="33" t="s">
        <v>121</v>
      </c>
      <c r="N360" s="33"/>
      <c r="O360" s="32">
        <v>55</v>
      </c>
      <c r="P360" s="12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787"/>
      <c r="R360" s="787"/>
      <c r="S360" s="787"/>
      <c r="T360" s="788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IFERROR(IF(Y360=0,"",ROUNDUP(Y360/H360,0)*0.00902),"")</f>
        <v/>
      </c>
      <c r="AA360" s="56"/>
      <c r="AB360" s="57"/>
      <c r="AC360" s="435" t="s">
        <v>598</v>
      </c>
      <c r="AG360" s="64"/>
      <c r="AJ360" s="68"/>
      <c r="AK360" s="68">
        <v>0</v>
      </c>
      <c r="BB360" s="436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599</v>
      </c>
      <c r="B361" s="54" t="s">
        <v>600</v>
      </c>
      <c r="C361" s="31">
        <v>4301011328</v>
      </c>
      <c r="D361" s="784">
        <v>4607091386011</v>
      </c>
      <c r="E361" s="785"/>
      <c r="F361" s="776">
        <v>0.5</v>
      </c>
      <c r="G361" s="32">
        <v>10</v>
      </c>
      <c r="H361" s="776">
        <v>5</v>
      </c>
      <c r="I361" s="776">
        <v>5.21</v>
      </c>
      <c r="J361" s="32">
        <v>132</v>
      </c>
      <c r="K361" s="32" t="s">
        <v>76</v>
      </c>
      <c r="L361" s="32"/>
      <c r="M361" s="33" t="s">
        <v>68</v>
      </c>
      <c r="N361" s="33"/>
      <c r="O361" s="32">
        <v>55</v>
      </c>
      <c r="P361" s="99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87"/>
      <c r="R361" s="787"/>
      <c r="S361" s="787"/>
      <c r="T361" s="788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IFERROR(IF(Y361=0,"",ROUNDUP(Y361/H361,0)*0.00902),"")</f>
        <v/>
      </c>
      <c r="AA361" s="56"/>
      <c r="AB361" s="57"/>
      <c r="AC361" s="437" t="s">
        <v>601</v>
      </c>
      <c r="AG361" s="64"/>
      <c r="AJ361" s="68"/>
      <c r="AK361" s="68">
        <v>0</v>
      </c>
      <c r="BB361" s="438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customHeight="1" x14ac:dyDescent="0.25">
      <c r="A362" s="54" t="s">
        <v>602</v>
      </c>
      <c r="B362" s="54" t="s">
        <v>603</v>
      </c>
      <c r="C362" s="31">
        <v>4301011859</v>
      </c>
      <c r="D362" s="784">
        <v>4680115885608</v>
      </c>
      <c r="E362" s="785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76</v>
      </c>
      <c r="L362" s="32"/>
      <c r="M362" s="33" t="s">
        <v>121</v>
      </c>
      <c r="N362" s="33"/>
      <c r="O362" s="32">
        <v>55</v>
      </c>
      <c r="P362" s="114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87"/>
      <c r="R362" s="787"/>
      <c r="S362" s="787"/>
      <c r="T362" s="788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IFERROR(IF(Y362=0,"",ROUNDUP(Y362/H362,0)*0.00902),"")</f>
        <v/>
      </c>
      <c r="AA362" s="56"/>
      <c r="AB362" s="57"/>
      <c r="AC362" s="439" t="s">
        <v>587</v>
      </c>
      <c r="AG362" s="64"/>
      <c r="AJ362" s="68"/>
      <c r="AK362" s="68">
        <v>0</v>
      </c>
      <c r="BB362" s="440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x14ac:dyDescent="0.2">
      <c r="A363" s="800"/>
      <c r="B363" s="794"/>
      <c r="C363" s="794"/>
      <c r="D363" s="794"/>
      <c r="E363" s="794"/>
      <c r="F363" s="794"/>
      <c r="G363" s="794"/>
      <c r="H363" s="794"/>
      <c r="I363" s="794"/>
      <c r="J363" s="794"/>
      <c r="K363" s="794"/>
      <c r="L363" s="794"/>
      <c r="M363" s="794"/>
      <c r="N363" s="794"/>
      <c r="O363" s="801"/>
      <c r="P363" s="781" t="s">
        <v>71</v>
      </c>
      <c r="Q363" s="782"/>
      <c r="R363" s="782"/>
      <c r="S363" s="782"/>
      <c r="T363" s="782"/>
      <c r="U363" s="782"/>
      <c r="V363" s="783"/>
      <c r="W363" s="37" t="s">
        <v>72</v>
      </c>
      <c r="X363" s="779">
        <f>IFERROR(X354/H354,"0")+IFERROR(X355/H355,"0")+IFERROR(X356/H356,"0")+IFERROR(X357/H357,"0")+IFERROR(X358/H358,"0")+IFERROR(X359/H359,"0")+IFERROR(X360/H360,"0")+IFERROR(X361/H361,"0")+IFERROR(X362/H362,"0")</f>
        <v>0</v>
      </c>
      <c r="Y363" s="779">
        <f>IFERROR(Y354/H354,"0")+IFERROR(Y355/H355,"0")+IFERROR(Y356/H356,"0")+IFERROR(Y357/H357,"0")+IFERROR(Y358/H358,"0")+IFERROR(Y359/H359,"0")+IFERROR(Y360/H360,"0")+IFERROR(Y361/H361,"0")+IFERROR(Y362/H362,"0")</f>
        <v>0</v>
      </c>
      <c r="Z363" s="779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80"/>
      <c r="AB363" s="780"/>
      <c r="AC363" s="780"/>
    </row>
    <row r="364" spans="1:68" x14ac:dyDescent="0.2">
      <c r="A364" s="794"/>
      <c r="B364" s="794"/>
      <c r="C364" s="794"/>
      <c r="D364" s="794"/>
      <c r="E364" s="794"/>
      <c r="F364" s="794"/>
      <c r="G364" s="794"/>
      <c r="H364" s="794"/>
      <c r="I364" s="794"/>
      <c r="J364" s="794"/>
      <c r="K364" s="794"/>
      <c r="L364" s="794"/>
      <c r="M364" s="794"/>
      <c r="N364" s="794"/>
      <c r="O364" s="801"/>
      <c r="P364" s="781" t="s">
        <v>71</v>
      </c>
      <c r="Q364" s="782"/>
      <c r="R364" s="782"/>
      <c r="S364" s="782"/>
      <c r="T364" s="782"/>
      <c r="U364" s="782"/>
      <c r="V364" s="783"/>
      <c r="W364" s="37" t="s">
        <v>69</v>
      </c>
      <c r="X364" s="779">
        <f>IFERROR(SUM(X354:X362),"0")</f>
        <v>0</v>
      </c>
      <c r="Y364" s="779">
        <f>IFERROR(SUM(Y354:Y362),"0")</f>
        <v>0</v>
      </c>
      <c r="Z364" s="37"/>
      <c r="AA364" s="780"/>
      <c r="AB364" s="780"/>
      <c r="AC364" s="780"/>
    </row>
    <row r="365" spans="1:68" ht="14.25" customHeight="1" x14ac:dyDescent="0.25">
      <c r="A365" s="811" t="s">
        <v>64</v>
      </c>
      <c r="B365" s="794"/>
      <c r="C365" s="794"/>
      <c r="D365" s="794"/>
      <c r="E365" s="794"/>
      <c r="F365" s="794"/>
      <c r="G365" s="794"/>
      <c r="H365" s="794"/>
      <c r="I365" s="794"/>
      <c r="J365" s="794"/>
      <c r="K365" s="794"/>
      <c r="L365" s="794"/>
      <c r="M365" s="794"/>
      <c r="N365" s="794"/>
      <c r="O365" s="794"/>
      <c r="P365" s="794"/>
      <c r="Q365" s="794"/>
      <c r="R365" s="794"/>
      <c r="S365" s="794"/>
      <c r="T365" s="794"/>
      <c r="U365" s="794"/>
      <c r="V365" s="794"/>
      <c r="W365" s="794"/>
      <c r="X365" s="794"/>
      <c r="Y365" s="794"/>
      <c r="Z365" s="794"/>
      <c r="AA365" s="770"/>
      <c r="AB365" s="770"/>
      <c r="AC365" s="770"/>
    </row>
    <row r="366" spans="1:68" ht="27" customHeight="1" x14ac:dyDescent="0.25">
      <c r="A366" s="54" t="s">
        <v>604</v>
      </c>
      <c r="B366" s="54" t="s">
        <v>605</v>
      </c>
      <c r="C366" s="31">
        <v>4301030878</v>
      </c>
      <c r="D366" s="784">
        <v>4607091387193</v>
      </c>
      <c r="E366" s="785"/>
      <c r="F366" s="776">
        <v>0.7</v>
      </c>
      <c r="G366" s="32">
        <v>6</v>
      </c>
      <c r="H366" s="776">
        <v>4.2</v>
      </c>
      <c r="I366" s="776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35</v>
      </c>
      <c r="P366" s="8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7"/>
      <c r="R366" s="787"/>
      <c r="S366" s="787"/>
      <c r="T366" s="788"/>
      <c r="U366" s="34"/>
      <c r="V366" s="34"/>
      <c r="W366" s="35" t="s">
        <v>69</v>
      </c>
      <c r="X366" s="777">
        <v>0</v>
      </c>
      <c r="Y366" s="7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606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607</v>
      </c>
      <c r="B367" s="54" t="s">
        <v>608</v>
      </c>
      <c r="C367" s="31">
        <v>4301031153</v>
      </c>
      <c r="D367" s="784">
        <v>4607091387230</v>
      </c>
      <c r="E367" s="785"/>
      <c r="F367" s="776">
        <v>0.7</v>
      </c>
      <c r="G367" s="32">
        <v>6</v>
      </c>
      <c r="H367" s="776">
        <v>4.2</v>
      </c>
      <c r="I367" s="776">
        <v>4.46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40</v>
      </c>
      <c r="P367" s="11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7"/>
      <c r="R367" s="787"/>
      <c r="S367" s="787"/>
      <c r="T367" s="788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609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610</v>
      </c>
      <c r="B368" s="54" t="s">
        <v>611</v>
      </c>
      <c r="C368" s="31">
        <v>4301031154</v>
      </c>
      <c r="D368" s="784">
        <v>4607091387292</v>
      </c>
      <c r="E368" s="785"/>
      <c r="F368" s="776">
        <v>0.73</v>
      </c>
      <c r="G368" s="32">
        <v>6</v>
      </c>
      <c r="H368" s="776">
        <v>4.38</v>
      </c>
      <c r="I368" s="776">
        <v>4.6399999999999997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45</v>
      </c>
      <c r="P368" s="119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7"/>
      <c r="R368" s="787"/>
      <c r="S368" s="787"/>
      <c r="T368" s="788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612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613</v>
      </c>
      <c r="B369" s="54" t="s">
        <v>614</v>
      </c>
      <c r="C369" s="31">
        <v>4301031152</v>
      </c>
      <c r="D369" s="784">
        <v>4607091387285</v>
      </c>
      <c r="E369" s="785"/>
      <c r="F369" s="776">
        <v>0.35</v>
      </c>
      <c r="G369" s="32">
        <v>6</v>
      </c>
      <c r="H369" s="776">
        <v>2.1</v>
      </c>
      <c r="I369" s="776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4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7"/>
      <c r="R369" s="787"/>
      <c r="S369" s="787"/>
      <c r="T369" s="788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47" t="s">
        <v>609</v>
      </c>
      <c r="AG369" s="64"/>
      <c r="AJ369" s="68"/>
      <c r="AK369" s="68">
        <v>0</v>
      </c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800"/>
      <c r="B370" s="794"/>
      <c r="C370" s="794"/>
      <c r="D370" s="794"/>
      <c r="E370" s="794"/>
      <c r="F370" s="794"/>
      <c r="G370" s="794"/>
      <c r="H370" s="794"/>
      <c r="I370" s="794"/>
      <c r="J370" s="794"/>
      <c r="K370" s="794"/>
      <c r="L370" s="794"/>
      <c r="M370" s="794"/>
      <c r="N370" s="794"/>
      <c r="O370" s="801"/>
      <c r="P370" s="781" t="s">
        <v>71</v>
      </c>
      <c r="Q370" s="782"/>
      <c r="R370" s="782"/>
      <c r="S370" s="782"/>
      <c r="T370" s="782"/>
      <c r="U370" s="782"/>
      <c r="V370" s="783"/>
      <c r="W370" s="37" t="s">
        <v>72</v>
      </c>
      <c r="X370" s="779">
        <f>IFERROR(X366/H366,"0")+IFERROR(X367/H367,"0")+IFERROR(X368/H368,"0")+IFERROR(X369/H369,"0")</f>
        <v>0</v>
      </c>
      <c r="Y370" s="779">
        <f>IFERROR(Y366/H366,"0")+IFERROR(Y367/H367,"0")+IFERROR(Y368/H368,"0")+IFERROR(Y369/H369,"0")</f>
        <v>0</v>
      </c>
      <c r="Z370" s="779">
        <f>IFERROR(IF(Z366="",0,Z366),"0")+IFERROR(IF(Z367="",0,Z367),"0")+IFERROR(IF(Z368="",0,Z368),"0")+IFERROR(IF(Z369="",0,Z369),"0")</f>
        <v>0</v>
      </c>
      <c r="AA370" s="780"/>
      <c r="AB370" s="780"/>
      <c r="AC370" s="780"/>
    </row>
    <row r="371" spans="1:68" x14ac:dyDescent="0.2">
      <c r="A371" s="794"/>
      <c r="B371" s="794"/>
      <c r="C371" s="794"/>
      <c r="D371" s="794"/>
      <c r="E371" s="794"/>
      <c r="F371" s="794"/>
      <c r="G371" s="794"/>
      <c r="H371" s="794"/>
      <c r="I371" s="794"/>
      <c r="J371" s="794"/>
      <c r="K371" s="794"/>
      <c r="L371" s="794"/>
      <c r="M371" s="794"/>
      <c r="N371" s="794"/>
      <c r="O371" s="801"/>
      <c r="P371" s="781" t="s">
        <v>71</v>
      </c>
      <c r="Q371" s="782"/>
      <c r="R371" s="782"/>
      <c r="S371" s="782"/>
      <c r="T371" s="782"/>
      <c r="U371" s="782"/>
      <c r="V371" s="783"/>
      <c r="W371" s="37" t="s">
        <v>69</v>
      </c>
      <c r="X371" s="779">
        <f>IFERROR(SUM(X366:X369),"0")</f>
        <v>0</v>
      </c>
      <c r="Y371" s="779">
        <f>IFERROR(SUM(Y366:Y369),"0")</f>
        <v>0</v>
      </c>
      <c r="Z371" s="37"/>
      <c r="AA371" s="780"/>
      <c r="AB371" s="780"/>
      <c r="AC371" s="780"/>
    </row>
    <row r="372" spans="1:68" ht="14.25" customHeight="1" x14ac:dyDescent="0.25">
      <c r="A372" s="811" t="s">
        <v>73</v>
      </c>
      <c r="B372" s="794"/>
      <c r="C372" s="794"/>
      <c r="D372" s="794"/>
      <c r="E372" s="794"/>
      <c r="F372" s="794"/>
      <c r="G372" s="794"/>
      <c r="H372" s="794"/>
      <c r="I372" s="794"/>
      <c r="J372" s="794"/>
      <c r="K372" s="794"/>
      <c r="L372" s="794"/>
      <c r="M372" s="794"/>
      <c r="N372" s="794"/>
      <c r="O372" s="794"/>
      <c r="P372" s="794"/>
      <c r="Q372" s="794"/>
      <c r="R372" s="794"/>
      <c r="S372" s="794"/>
      <c r="T372" s="794"/>
      <c r="U372" s="794"/>
      <c r="V372" s="794"/>
      <c r="W372" s="794"/>
      <c r="X372" s="794"/>
      <c r="Y372" s="794"/>
      <c r="Z372" s="794"/>
      <c r="AA372" s="770"/>
      <c r="AB372" s="770"/>
      <c r="AC372" s="770"/>
    </row>
    <row r="373" spans="1:68" ht="37.5" customHeight="1" x14ac:dyDescent="0.25">
      <c r="A373" s="54" t="s">
        <v>615</v>
      </c>
      <c r="B373" s="54" t="s">
        <v>616</v>
      </c>
      <c r="C373" s="31">
        <v>4301051100</v>
      </c>
      <c r="D373" s="784">
        <v>4607091387766</v>
      </c>
      <c r="E373" s="785"/>
      <c r="F373" s="776">
        <v>1.3</v>
      </c>
      <c r="G373" s="32">
        <v>6</v>
      </c>
      <c r="H373" s="776">
        <v>7.8</v>
      </c>
      <c r="I373" s="776">
        <v>8.3580000000000005</v>
      </c>
      <c r="J373" s="32">
        <v>56</v>
      </c>
      <c r="K373" s="32" t="s">
        <v>117</v>
      </c>
      <c r="L373" s="32"/>
      <c r="M373" s="33" t="s">
        <v>118</v>
      </c>
      <c r="N373" s="33"/>
      <c r="O373" s="32">
        <v>40</v>
      </c>
      <c r="P373" s="12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7"/>
      <c r="R373" s="787"/>
      <c r="S373" s="787"/>
      <c r="T373" s="788"/>
      <c r="U373" s="34"/>
      <c r="V373" s="34"/>
      <c r="W373" s="35" t="s">
        <v>69</v>
      </c>
      <c r="X373" s="777">
        <v>0</v>
      </c>
      <c r="Y373" s="778">
        <f t="shared" ref="Y373:Y378" si="77"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449" t="s">
        <v>617</v>
      </c>
      <c r="AG373" s="64"/>
      <c r="AJ373" s="68"/>
      <c r="AK373" s="68">
        <v>0</v>
      </c>
      <c r="BB373" s="450" t="s">
        <v>1</v>
      </c>
      <c r="BM373" s="64">
        <f t="shared" ref="BM373:BM378" si="78">IFERROR(X373*I373/H373,"0")</f>
        <v>0</v>
      </c>
      <c r="BN373" s="64">
        <f t="shared" ref="BN373:BN378" si="79">IFERROR(Y373*I373/H373,"0")</f>
        <v>0</v>
      </c>
      <c r="BO373" s="64">
        <f t="shared" ref="BO373:BO378" si="80">IFERROR(1/J373*(X373/H373),"0")</f>
        <v>0</v>
      </c>
      <c r="BP373" s="64">
        <f t="shared" ref="BP373:BP378" si="81">IFERROR(1/J373*(Y373/H373),"0")</f>
        <v>0</v>
      </c>
    </row>
    <row r="374" spans="1:68" ht="27" customHeight="1" x14ac:dyDescent="0.25">
      <c r="A374" s="54" t="s">
        <v>618</v>
      </c>
      <c r="B374" s="54" t="s">
        <v>619</v>
      </c>
      <c r="C374" s="31">
        <v>4301051116</v>
      </c>
      <c r="D374" s="784">
        <v>4607091387957</v>
      </c>
      <c r="E374" s="785"/>
      <c r="F374" s="776">
        <v>1.3</v>
      </c>
      <c r="G374" s="32">
        <v>6</v>
      </c>
      <c r="H374" s="776">
        <v>7.8</v>
      </c>
      <c r="I374" s="776">
        <v>8.3640000000000008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9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7"/>
      <c r="R374" s="787"/>
      <c r="S374" s="787"/>
      <c r="T374" s="788"/>
      <c r="U374" s="34"/>
      <c r="V374" s="34"/>
      <c r="W374" s="35" t="s">
        <v>69</v>
      </c>
      <c r="X374" s="777">
        <v>0</v>
      </c>
      <c r="Y374" s="778">
        <f t="shared" si="77"/>
        <v>0</v>
      </c>
      <c r="Z374" s="36" t="str">
        <f>IFERROR(IF(Y374=0,"",ROUNDUP(Y374/H374,0)*0.02175),"")</f>
        <v/>
      </c>
      <c r="AA374" s="56"/>
      <c r="AB374" s="57"/>
      <c r="AC374" s="451" t="s">
        <v>620</v>
      </c>
      <c r="AG374" s="64"/>
      <c r="AJ374" s="68"/>
      <c r="AK374" s="68">
        <v>0</v>
      </c>
      <c r="BB374" s="452" t="s">
        <v>1</v>
      </c>
      <c r="BM374" s="64">
        <f t="shared" si="78"/>
        <v>0</v>
      </c>
      <c r="BN374" s="64">
        <f t="shared" si="79"/>
        <v>0</v>
      </c>
      <c r="BO374" s="64">
        <f t="shared" si="80"/>
        <v>0</v>
      </c>
      <c r="BP374" s="64">
        <f t="shared" si="81"/>
        <v>0</v>
      </c>
    </row>
    <row r="375" spans="1:68" ht="27" customHeight="1" x14ac:dyDescent="0.25">
      <c r="A375" s="54" t="s">
        <v>621</v>
      </c>
      <c r="B375" s="54" t="s">
        <v>622</v>
      </c>
      <c r="C375" s="31">
        <v>4301051115</v>
      </c>
      <c r="D375" s="784">
        <v>4607091387964</v>
      </c>
      <c r="E375" s="785"/>
      <c r="F375" s="776">
        <v>1.35</v>
      </c>
      <c r="G375" s="32">
        <v>6</v>
      </c>
      <c r="H375" s="776">
        <v>8.1</v>
      </c>
      <c r="I375" s="776">
        <v>8.6460000000000008</v>
      </c>
      <c r="J375" s="32">
        <v>56</v>
      </c>
      <c r="K375" s="32" t="s">
        <v>117</v>
      </c>
      <c r="L375" s="32"/>
      <c r="M375" s="33" t="s">
        <v>68</v>
      </c>
      <c r="N375" s="33"/>
      <c r="O375" s="32">
        <v>40</v>
      </c>
      <c r="P375" s="10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7"/>
      <c r="R375" s="787"/>
      <c r="S375" s="787"/>
      <c r="T375" s="788"/>
      <c r="U375" s="34"/>
      <c r="V375" s="34"/>
      <c r="W375" s="35" t="s">
        <v>69</v>
      </c>
      <c r="X375" s="777">
        <v>0</v>
      </c>
      <c r="Y375" s="778">
        <f t="shared" si="77"/>
        <v>0</v>
      </c>
      <c r="Z375" s="36" t="str">
        <f>IFERROR(IF(Y375=0,"",ROUNDUP(Y375/H375,0)*0.02175),"")</f>
        <v/>
      </c>
      <c r="AA375" s="56"/>
      <c r="AB375" s="57"/>
      <c r="AC375" s="453" t="s">
        <v>623</v>
      </c>
      <c r="AG375" s="64"/>
      <c r="AJ375" s="68"/>
      <c r="AK375" s="68">
        <v>0</v>
      </c>
      <c r="BB375" s="454" t="s">
        <v>1</v>
      </c>
      <c r="BM375" s="64">
        <f t="shared" si="78"/>
        <v>0</v>
      </c>
      <c r="BN375" s="64">
        <f t="shared" si="79"/>
        <v>0</v>
      </c>
      <c r="BO375" s="64">
        <f t="shared" si="80"/>
        <v>0</v>
      </c>
      <c r="BP375" s="64">
        <f t="shared" si="81"/>
        <v>0</v>
      </c>
    </row>
    <row r="376" spans="1:68" ht="37.5" customHeight="1" x14ac:dyDescent="0.25">
      <c r="A376" s="54" t="s">
        <v>624</v>
      </c>
      <c r="B376" s="54" t="s">
        <v>625</v>
      </c>
      <c r="C376" s="31">
        <v>4301051705</v>
      </c>
      <c r="D376" s="784">
        <v>4680115884588</v>
      </c>
      <c r="E376" s="785"/>
      <c r="F376" s="776">
        <v>0.5</v>
      </c>
      <c r="G376" s="32">
        <v>6</v>
      </c>
      <c r="H376" s="776">
        <v>3</v>
      </c>
      <c r="I376" s="776">
        <v>3.266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7"/>
      <c r="R376" s="787"/>
      <c r="S376" s="787"/>
      <c r="T376" s="788"/>
      <c r="U376" s="34"/>
      <c r="V376" s="34"/>
      <c r="W376" s="35" t="s">
        <v>69</v>
      </c>
      <c r="X376" s="777">
        <v>0</v>
      </c>
      <c r="Y376" s="778">
        <f t="shared" si="77"/>
        <v>0</v>
      </c>
      <c r="Z376" s="36" t="str">
        <f>IFERROR(IF(Y376=0,"",ROUNDUP(Y376/H376,0)*0.00753),"")</f>
        <v/>
      </c>
      <c r="AA376" s="56"/>
      <c r="AB376" s="57"/>
      <c r="AC376" s="455" t="s">
        <v>626</v>
      </c>
      <c r="AG376" s="64"/>
      <c r="AJ376" s="68"/>
      <c r="AK376" s="68">
        <v>0</v>
      </c>
      <c r="BB376" s="456" t="s">
        <v>1</v>
      </c>
      <c r="BM376" s="64">
        <f t="shared" si="78"/>
        <v>0</v>
      </c>
      <c r="BN376" s="64">
        <f t="shared" si="79"/>
        <v>0</v>
      </c>
      <c r="BO376" s="64">
        <f t="shared" si="80"/>
        <v>0</v>
      </c>
      <c r="BP376" s="64">
        <f t="shared" si="81"/>
        <v>0</v>
      </c>
    </row>
    <row r="377" spans="1:68" ht="37.5" customHeight="1" x14ac:dyDescent="0.25">
      <c r="A377" s="54" t="s">
        <v>627</v>
      </c>
      <c r="B377" s="54" t="s">
        <v>628</v>
      </c>
      <c r="C377" s="31">
        <v>4301051130</v>
      </c>
      <c r="D377" s="784">
        <v>4607091387537</v>
      </c>
      <c r="E377" s="785"/>
      <c r="F377" s="776">
        <v>0.45</v>
      </c>
      <c r="G377" s="32">
        <v>6</v>
      </c>
      <c r="H377" s="776">
        <v>2.7</v>
      </c>
      <c r="I377" s="776">
        <v>2.99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10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7"/>
      <c r="R377" s="787"/>
      <c r="S377" s="787"/>
      <c r="T377" s="788"/>
      <c r="U377" s="34"/>
      <c r="V377" s="34"/>
      <c r="W377" s="35" t="s">
        <v>69</v>
      </c>
      <c r="X377" s="777">
        <v>0</v>
      </c>
      <c r="Y377" s="778">
        <f t="shared" si="77"/>
        <v>0</v>
      </c>
      <c r="Z377" s="36" t="str">
        <f>IFERROR(IF(Y377=0,"",ROUNDUP(Y377/H377,0)*0.00753),"")</f>
        <v/>
      </c>
      <c r="AA377" s="56"/>
      <c r="AB377" s="57"/>
      <c r="AC377" s="457" t="s">
        <v>629</v>
      </c>
      <c r="AG377" s="64"/>
      <c r="AJ377" s="68"/>
      <c r="AK377" s="68">
        <v>0</v>
      </c>
      <c r="BB377" s="458" t="s">
        <v>1</v>
      </c>
      <c r="BM377" s="64">
        <f t="shared" si="78"/>
        <v>0</v>
      </c>
      <c r="BN377" s="64">
        <f t="shared" si="79"/>
        <v>0</v>
      </c>
      <c r="BO377" s="64">
        <f t="shared" si="80"/>
        <v>0</v>
      </c>
      <c r="BP377" s="64">
        <f t="shared" si="81"/>
        <v>0</v>
      </c>
    </row>
    <row r="378" spans="1:68" ht="37.5" customHeight="1" x14ac:dyDescent="0.25">
      <c r="A378" s="54" t="s">
        <v>630</v>
      </c>
      <c r="B378" s="54" t="s">
        <v>631</v>
      </c>
      <c r="C378" s="31">
        <v>4301051132</v>
      </c>
      <c r="D378" s="784">
        <v>4607091387513</v>
      </c>
      <c r="E378" s="785"/>
      <c r="F378" s="776">
        <v>0.45</v>
      </c>
      <c r="G378" s="32">
        <v>6</v>
      </c>
      <c r="H378" s="776">
        <v>2.7</v>
      </c>
      <c r="I378" s="776">
        <v>2.9780000000000002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3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7"/>
      <c r="R378" s="787"/>
      <c r="S378" s="787"/>
      <c r="T378" s="788"/>
      <c r="U378" s="34"/>
      <c r="V378" s="34"/>
      <c r="W378" s="35" t="s">
        <v>69</v>
      </c>
      <c r="X378" s="777">
        <v>0</v>
      </c>
      <c r="Y378" s="778">
        <f t="shared" si="77"/>
        <v>0</v>
      </c>
      <c r="Z378" s="36" t="str">
        <f>IFERROR(IF(Y378=0,"",ROUNDUP(Y378/H378,0)*0.00753),"")</f>
        <v/>
      </c>
      <c r="AA378" s="56"/>
      <c r="AB378" s="57"/>
      <c r="AC378" s="459" t="s">
        <v>632</v>
      </c>
      <c r="AG378" s="64"/>
      <c r="AJ378" s="68"/>
      <c r="AK378" s="68">
        <v>0</v>
      </c>
      <c r="BB378" s="460" t="s">
        <v>1</v>
      </c>
      <c r="BM378" s="64">
        <f t="shared" si="78"/>
        <v>0</v>
      </c>
      <c r="BN378" s="64">
        <f t="shared" si="79"/>
        <v>0</v>
      </c>
      <c r="BO378" s="64">
        <f t="shared" si="80"/>
        <v>0</v>
      </c>
      <c r="BP378" s="64">
        <f t="shared" si="81"/>
        <v>0</v>
      </c>
    </row>
    <row r="379" spans="1:68" x14ac:dyDescent="0.2">
      <c r="A379" s="800"/>
      <c r="B379" s="794"/>
      <c r="C379" s="794"/>
      <c r="D379" s="794"/>
      <c r="E379" s="794"/>
      <c r="F379" s="794"/>
      <c r="G379" s="794"/>
      <c r="H379" s="794"/>
      <c r="I379" s="794"/>
      <c r="J379" s="794"/>
      <c r="K379" s="794"/>
      <c r="L379" s="794"/>
      <c r="M379" s="794"/>
      <c r="N379" s="794"/>
      <c r="O379" s="801"/>
      <c r="P379" s="781" t="s">
        <v>71</v>
      </c>
      <c r="Q379" s="782"/>
      <c r="R379" s="782"/>
      <c r="S379" s="782"/>
      <c r="T379" s="782"/>
      <c r="U379" s="782"/>
      <c r="V379" s="783"/>
      <c r="W379" s="37" t="s">
        <v>72</v>
      </c>
      <c r="X379" s="779">
        <f>IFERROR(X373/H373,"0")+IFERROR(X374/H374,"0")+IFERROR(X375/H375,"0")+IFERROR(X376/H376,"0")+IFERROR(X377/H377,"0")+IFERROR(X378/H378,"0")</f>
        <v>0</v>
      </c>
      <c r="Y379" s="779">
        <f>IFERROR(Y373/H373,"0")+IFERROR(Y374/H374,"0")+IFERROR(Y375/H375,"0")+IFERROR(Y376/H376,"0")+IFERROR(Y377/H377,"0")+IFERROR(Y378/H378,"0")</f>
        <v>0</v>
      </c>
      <c r="Z379" s="779">
        <f>IFERROR(IF(Z373="",0,Z373),"0")+IFERROR(IF(Z374="",0,Z374),"0")+IFERROR(IF(Z375="",0,Z375),"0")+IFERROR(IF(Z376="",0,Z376),"0")+IFERROR(IF(Z377="",0,Z377),"0")+IFERROR(IF(Z378="",0,Z378),"0")</f>
        <v>0</v>
      </c>
      <c r="AA379" s="780"/>
      <c r="AB379" s="780"/>
      <c r="AC379" s="780"/>
    </row>
    <row r="380" spans="1:68" x14ac:dyDescent="0.2">
      <c r="A380" s="794"/>
      <c r="B380" s="794"/>
      <c r="C380" s="794"/>
      <c r="D380" s="794"/>
      <c r="E380" s="794"/>
      <c r="F380" s="794"/>
      <c r="G380" s="794"/>
      <c r="H380" s="794"/>
      <c r="I380" s="794"/>
      <c r="J380" s="794"/>
      <c r="K380" s="794"/>
      <c r="L380" s="794"/>
      <c r="M380" s="794"/>
      <c r="N380" s="794"/>
      <c r="O380" s="801"/>
      <c r="P380" s="781" t="s">
        <v>71</v>
      </c>
      <c r="Q380" s="782"/>
      <c r="R380" s="782"/>
      <c r="S380" s="782"/>
      <c r="T380" s="782"/>
      <c r="U380" s="782"/>
      <c r="V380" s="783"/>
      <c r="W380" s="37" t="s">
        <v>69</v>
      </c>
      <c r="X380" s="779">
        <f>IFERROR(SUM(X373:X378),"0")</f>
        <v>0</v>
      </c>
      <c r="Y380" s="779">
        <f>IFERROR(SUM(Y373:Y378),"0")</f>
        <v>0</v>
      </c>
      <c r="Z380" s="37"/>
      <c r="AA380" s="780"/>
      <c r="AB380" s="780"/>
      <c r="AC380" s="780"/>
    </row>
    <row r="381" spans="1:68" ht="14.25" customHeight="1" x14ac:dyDescent="0.25">
      <c r="A381" s="811" t="s">
        <v>218</v>
      </c>
      <c r="B381" s="794"/>
      <c r="C381" s="794"/>
      <c r="D381" s="794"/>
      <c r="E381" s="794"/>
      <c r="F381" s="794"/>
      <c r="G381" s="794"/>
      <c r="H381" s="794"/>
      <c r="I381" s="794"/>
      <c r="J381" s="794"/>
      <c r="K381" s="794"/>
      <c r="L381" s="794"/>
      <c r="M381" s="794"/>
      <c r="N381" s="794"/>
      <c r="O381" s="794"/>
      <c r="P381" s="794"/>
      <c r="Q381" s="794"/>
      <c r="R381" s="794"/>
      <c r="S381" s="794"/>
      <c r="T381" s="794"/>
      <c r="U381" s="794"/>
      <c r="V381" s="794"/>
      <c r="W381" s="794"/>
      <c r="X381" s="794"/>
      <c r="Y381" s="794"/>
      <c r="Z381" s="794"/>
      <c r="AA381" s="770"/>
      <c r="AB381" s="770"/>
      <c r="AC381" s="770"/>
    </row>
    <row r="382" spans="1:68" ht="27" customHeight="1" x14ac:dyDescent="0.25">
      <c r="A382" s="54" t="s">
        <v>633</v>
      </c>
      <c r="B382" s="54" t="s">
        <v>634</v>
      </c>
      <c r="C382" s="31">
        <v>4301060379</v>
      </c>
      <c r="D382" s="784">
        <v>4607091380880</v>
      </c>
      <c r="E382" s="785"/>
      <c r="F382" s="776">
        <v>1.4</v>
      </c>
      <c r="G382" s="32">
        <v>6</v>
      </c>
      <c r="H382" s="776">
        <v>8.4</v>
      </c>
      <c r="I382" s="776">
        <v>8.9640000000000004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787"/>
      <c r="R382" s="787"/>
      <c r="S382" s="787"/>
      <c r="T382" s="788"/>
      <c r="U382" s="34"/>
      <c r="V382" s="34"/>
      <c r="W382" s="35" t="s">
        <v>69</v>
      </c>
      <c r="X382" s="777">
        <v>125</v>
      </c>
      <c r="Y382" s="778">
        <f>IFERROR(IF(X382="",0,CEILING((X382/$H382),1)*$H382),"")</f>
        <v>126</v>
      </c>
      <c r="Z382" s="36">
        <f>IFERROR(IF(Y382=0,"",ROUNDUP(Y382/H382,0)*0.02175),"")</f>
        <v>0.32624999999999998</v>
      </c>
      <c r="AA382" s="56"/>
      <c r="AB382" s="57"/>
      <c r="AC382" s="461" t="s">
        <v>635</v>
      </c>
      <c r="AG382" s="64"/>
      <c r="AJ382" s="68"/>
      <c r="AK382" s="68">
        <v>0</v>
      </c>
      <c r="BB382" s="462" t="s">
        <v>1</v>
      </c>
      <c r="BM382" s="64">
        <f>IFERROR(X382*I382/H382,"0")</f>
        <v>133.39285714285714</v>
      </c>
      <c r="BN382" s="64">
        <f>IFERROR(Y382*I382/H382,"0")</f>
        <v>134.45999999999998</v>
      </c>
      <c r="BO382" s="64">
        <f>IFERROR(1/J382*(X382/H382),"0")</f>
        <v>0.26573129251700678</v>
      </c>
      <c r="BP382" s="64">
        <f>IFERROR(1/J382*(Y382/H382),"0")</f>
        <v>0.26785714285714285</v>
      </c>
    </row>
    <row r="383" spans="1:68" ht="37.5" customHeight="1" x14ac:dyDescent="0.25">
      <c r="A383" s="54" t="s">
        <v>636</v>
      </c>
      <c r="B383" s="54" t="s">
        <v>637</v>
      </c>
      <c r="C383" s="31">
        <v>4301060308</v>
      </c>
      <c r="D383" s="784">
        <v>4607091384482</v>
      </c>
      <c r="E383" s="785"/>
      <c r="F383" s="776">
        <v>1.3</v>
      </c>
      <c r="G383" s="32">
        <v>6</v>
      </c>
      <c r="H383" s="776">
        <v>7.8</v>
      </c>
      <c r="I383" s="776">
        <v>8.3640000000000008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120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7"/>
      <c r="R383" s="787"/>
      <c r="S383" s="787"/>
      <c r="T383" s="788"/>
      <c r="U383" s="34"/>
      <c r="V383" s="34"/>
      <c r="W383" s="35" t="s">
        <v>69</v>
      </c>
      <c r="X383" s="777">
        <v>120</v>
      </c>
      <c r="Y383" s="778">
        <f>IFERROR(IF(X383="",0,CEILING((X383/$H383),1)*$H383),"")</f>
        <v>124.8</v>
      </c>
      <c r="Z383" s="36">
        <f>IFERROR(IF(Y383=0,"",ROUNDUP(Y383/H383,0)*0.02175),"")</f>
        <v>0.34799999999999998</v>
      </c>
      <c r="AA383" s="56"/>
      <c r="AB383" s="57"/>
      <c r="AC383" s="463" t="s">
        <v>638</v>
      </c>
      <c r="AG383" s="64"/>
      <c r="AJ383" s="68"/>
      <c r="AK383" s="68">
        <v>0</v>
      </c>
      <c r="BB383" s="464" t="s">
        <v>1</v>
      </c>
      <c r="BM383" s="64">
        <f>IFERROR(X383*I383/H383,"0")</f>
        <v>128.67692307692309</v>
      </c>
      <c r="BN383" s="64">
        <f>IFERROR(Y383*I383/H383,"0")</f>
        <v>133.82400000000001</v>
      </c>
      <c r="BO383" s="64">
        <f>IFERROR(1/J383*(X383/H383),"0")</f>
        <v>0.27472527472527469</v>
      </c>
      <c r="BP383" s="64">
        <f>IFERROR(1/J383*(Y383/H383),"0")</f>
        <v>0.2857142857142857</v>
      </c>
    </row>
    <row r="384" spans="1:68" ht="16.5" customHeight="1" x14ac:dyDescent="0.25">
      <c r="A384" s="54" t="s">
        <v>639</v>
      </c>
      <c r="B384" s="54" t="s">
        <v>640</v>
      </c>
      <c r="C384" s="31">
        <v>4301060325</v>
      </c>
      <c r="D384" s="784">
        <v>4607091380897</v>
      </c>
      <c r="E384" s="785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117</v>
      </c>
      <c r="L384" s="32"/>
      <c r="M384" s="33" t="s">
        <v>68</v>
      </c>
      <c r="N384" s="33"/>
      <c r="O384" s="32">
        <v>30</v>
      </c>
      <c r="P384" s="8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7"/>
      <c r="R384" s="787"/>
      <c r="S384" s="787"/>
      <c r="T384" s="788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65" t="s">
        <v>641</v>
      </c>
      <c r="AG384" s="64"/>
      <c r="AJ384" s="68"/>
      <c r="AK384" s="68">
        <v>0</v>
      </c>
      <c r="BB384" s="466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800"/>
      <c r="B385" s="794"/>
      <c r="C385" s="794"/>
      <c r="D385" s="794"/>
      <c r="E385" s="794"/>
      <c r="F385" s="794"/>
      <c r="G385" s="794"/>
      <c r="H385" s="794"/>
      <c r="I385" s="794"/>
      <c r="J385" s="794"/>
      <c r="K385" s="794"/>
      <c r="L385" s="794"/>
      <c r="M385" s="794"/>
      <c r="N385" s="794"/>
      <c r="O385" s="801"/>
      <c r="P385" s="781" t="s">
        <v>71</v>
      </c>
      <c r="Q385" s="782"/>
      <c r="R385" s="782"/>
      <c r="S385" s="782"/>
      <c r="T385" s="782"/>
      <c r="U385" s="782"/>
      <c r="V385" s="783"/>
      <c r="W385" s="37" t="s">
        <v>72</v>
      </c>
      <c r="X385" s="779">
        <f>IFERROR(X382/H382,"0")+IFERROR(X383/H383,"0")+IFERROR(X384/H384,"0")</f>
        <v>30.265567765567766</v>
      </c>
      <c r="Y385" s="779">
        <f>IFERROR(Y382/H382,"0")+IFERROR(Y383/H383,"0")+IFERROR(Y384/H384,"0")</f>
        <v>31</v>
      </c>
      <c r="Z385" s="779">
        <f>IFERROR(IF(Z382="",0,Z382),"0")+IFERROR(IF(Z383="",0,Z383),"0")+IFERROR(IF(Z384="",0,Z384),"0")</f>
        <v>0.67425000000000002</v>
      </c>
      <c r="AA385" s="780"/>
      <c r="AB385" s="780"/>
      <c r="AC385" s="780"/>
    </row>
    <row r="386" spans="1:68" x14ac:dyDescent="0.2">
      <c r="A386" s="794"/>
      <c r="B386" s="794"/>
      <c r="C386" s="794"/>
      <c r="D386" s="794"/>
      <c r="E386" s="794"/>
      <c r="F386" s="794"/>
      <c r="G386" s="794"/>
      <c r="H386" s="794"/>
      <c r="I386" s="794"/>
      <c r="J386" s="794"/>
      <c r="K386" s="794"/>
      <c r="L386" s="794"/>
      <c r="M386" s="794"/>
      <c r="N386" s="794"/>
      <c r="O386" s="801"/>
      <c r="P386" s="781" t="s">
        <v>71</v>
      </c>
      <c r="Q386" s="782"/>
      <c r="R386" s="782"/>
      <c r="S386" s="782"/>
      <c r="T386" s="782"/>
      <c r="U386" s="782"/>
      <c r="V386" s="783"/>
      <c r="W386" s="37" t="s">
        <v>69</v>
      </c>
      <c r="X386" s="779">
        <f>IFERROR(SUM(X382:X384),"0")</f>
        <v>245</v>
      </c>
      <c r="Y386" s="779">
        <f>IFERROR(SUM(Y382:Y384),"0")</f>
        <v>250.8</v>
      </c>
      <c r="Z386" s="37"/>
      <c r="AA386" s="780"/>
      <c r="AB386" s="780"/>
      <c r="AC386" s="780"/>
    </row>
    <row r="387" spans="1:68" ht="14.25" customHeight="1" x14ac:dyDescent="0.25">
      <c r="A387" s="811" t="s">
        <v>103</v>
      </c>
      <c r="B387" s="794"/>
      <c r="C387" s="794"/>
      <c r="D387" s="794"/>
      <c r="E387" s="794"/>
      <c r="F387" s="794"/>
      <c r="G387" s="794"/>
      <c r="H387" s="794"/>
      <c r="I387" s="794"/>
      <c r="J387" s="794"/>
      <c r="K387" s="794"/>
      <c r="L387" s="794"/>
      <c r="M387" s="794"/>
      <c r="N387" s="794"/>
      <c r="O387" s="794"/>
      <c r="P387" s="794"/>
      <c r="Q387" s="794"/>
      <c r="R387" s="794"/>
      <c r="S387" s="794"/>
      <c r="T387" s="794"/>
      <c r="U387" s="794"/>
      <c r="V387" s="794"/>
      <c r="W387" s="794"/>
      <c r="X387" s="794"/>
      <c r="Y387" s="794"/>
      <c r="Z387" s="794"/>
      <c r="AA387" s="770"/>
      <c r="AB387" s="770"/>
      <c r="AC387" s="770"/>
    </row>
    <row r="388" spans="1:68" ht="16.5" customHeight="1" x14ac:dyDescent="0.25">
      <c r="A388" s="54" t="s">
        <v>642</v>
      </c>
      <c r="B388" s="54" t="s">
        <v>643</v>
      </c>
      <c r="C388" s="31">
        <v>4301030232</v>
      </c>
      <c r="D388" s="784">
        <v>4607091388374</v>
      </c>
      <c r="E388" s="785"/>
      <c r="F388" s="776">
        <v>0.38</v>
      </c>
      <c r="G388" s="32">
        <v>8</v>
      </c>
      <c r="H388" s="776">
        <v>3.04</v>
      </c>
      <c r="I388" s="776">
        <v>3.28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1041" t="s">
        <v>644</v>
      </c>
      <c r="Q388" s="787"/>
      <c r="R388" s="787"/>
      <c r="S388" s="787"/>
      <c r="T388" s="788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645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646</v>
      </c>
      <c r="B389" s="54" t="s">
        <v>647</v>
      </c>
      <c r="C389" s="31">
        <v>4301030235</v>
      </c>
      <c r="D389" s="784">
        <v>4607091388381</v>
      </c>
      <c r="E389" s="785"/>
      <c r="F389" s="776">
        <v>0.38</v>
      </c>
      <c r="G389" s="32">
        <v>8</v>
      </c>
      <c r="H389" s="776">
        <v>3.04</v>
      </c>
      <c r="I389" s="776">
        <v>3.32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798" t="s">
        <v>648</v>
      </c>
      <c r="Q389" s="787"/>
      <c r="R389" s="787"/>
      <c r="S389" s="787"/>
      <c r="T389" s="788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645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649</v>
      </c>
      <c r="B390" s="54" t="s">
        <v>650</v>
      </c>
      <c r="C390" s="31">
        <v>4301032015</v>
      </c>
      <c r="D390" s="784">
        <v>4607091383102</v>
      </c>
      <c r="E390" s="785"/>
      <c r="F390" s="776">
        <v>0.17</v>
      </c>
      <c r="G390" s="32">
        <v>15</v>
      </c>
      <c r="H390" s="776">
        <v>2.5499999999999998</v>
      </c>
      <c r="I390" s="776">
        <v>2.9750000000000001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104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787"/>
      <c r="R390" s="787"/>
      <c r="S390" s="787"/>
      <c r="T390" s="788"/>
      <c r="U390" s="34"/>
      <c r="V390" s="34"/>
      <c r="W390" s="35" t="s">
        <v>69</v>
      </c>
      <c r="X390" s="777">
        <v>0</v>
      </c>
      <c r="Y390" s="778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651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652</v>
      </c>
      <c r="B391" s="54" t="s">
        <v>653</v>
      </c>
      <c r="C391" s="31">
        <v>4301030233</v>
      </c>
      <c r="D391" s="784">
        <v>4607091388404</v>
      </c>
      <c r="E391" s="785"/>
      <c r="F391" s="776">
        <v>0.17</v>
      </c>
      <c r="G391" s="32">
        <v>15</v>
      </c>
      <c r="H391" s="776">
        <v>2.5499999999999998</v>
      </c>
      <c r="I391" s="776">
        <v>2.9</v>
      </c>
      <c r="J391" s="32">
        <v>156</v>
      </c>
      <c r="K391" s="32" t="s">
        <v>76</v>
      </c>
      <c r="L391" s="32"/>
      <c r="M391" s="33" t="s">
        <v>106</v>
      </c>
      <c r="N391" s="33"/>
      <c r="O391" s="32">
        <v>180</v>
      </c>
      <c r="P391" s="80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787"/>
      <c r="R391" s="787"/>
      <c r="S391" s="787"/>
      <c r="T391" s="788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73" t="s">
        <v>645</v>
      </c>
      <c r="AG391" s="64"/>
      <c r="AJ391" s="68"/>
      <c r="AK391" s="68">
        <v>0</v>
      </c>
      <c r="BB391" s="47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800"/>
      <c r="B392" s="794"/>
      <c r="C392" s="794"/>
      <c r="D392" s="794"/>
      <c r="E392" s="794"/>
      <c r="F392" s="794"/>
      <c r="G392" s="794"/>
      <c r="H392" s="794"/>
      <c r="I392" s="794"/>
      <c r="J392" s="794"/>
      <c r="K392" s="794"/>
      <c r="L392" s="794"/>
      <c r="M392" s="794"/>
      <c r="N392" s="794"/>
      <c r="O392" s="801"/>
      <c r="P392" s="781" t="s">
        <v>71</v>
      </c>
      <c r="Q392" s="782"/>
      <c r="R392" s="782"/>
      <c r="S392" s="782"/>
      <c r="T392" s="782"/>
      <c r="U392" s="782"/>
      <c r="V392" s="783"/>
      <c r="W392" s="37" t="s">
        <v>72</v>
      </c>
      <c r="X392" s="779">
        <f>IFERROR(X388/H388,"0")+IFERROR(X389/H389,"0")+IFERROR(X390/H390,"0")+IFERROR(X391/H391,"0")</f>
        <v>0</v>
      </c>
      <c r="Y392" s="779">
        <f>IFERROR(Y388/H388,"0")+IFERROR(Y389/H389,"0")+IFERROR(Y390/H390,"0")+IFERROR(Y391/H391,"0")</f>
        <v>0</v>
      </c>
      <c r="Z392" s="779">
        <f>IFERROR(IF(Z388="",0,Z388),"0")+IFERROR(IF(Z389="",0,Z389),"0")+IFERROR(IF(Z390="",0,Z390),"0")+IFERROR(IF(Z391="",0,Z391),"0")</f>
        <v>0</v>
      </c>
      <c r="AA392" s="780"/>
      <c r="AB392" s="780"/>
      <c r="AC392" s="780"/>
    </row>
    <row r="393" spans="1:68" x14ac:dyDescent="0.2">
      <c r="A393" s="794"/>
      <c r="B393" s="794"/>
      <c r="C393" s="794"/>
      <c r="D393" s="794"/>
      <c r="E393" s="794"/>
      <c r="F393" s="794"/>
      <c r="G393" s="794"/>
      <c r="H393" s="794"/>
      <c r="I393" s="794"/>
      <c r="J393" s="794"/>
      <c r="K393" s="794"/>
      <c r="L393" s="794"/>
      <c r="M393" s="794"/>
      <c r="N393" s="794"/>
      <c r="O393" s="801"/>
      <c r="P393" s="781" t="s">
        <v>71</v>
      </c>
      <c r="Q393" s="782"/>
      <c r="R393" s="782"/>
      <c r="S393" s="782"/>
      <c r="T393" s="782"/>
      <c r="U393" s="782"/>
      <c r="V393" s="783"/>
      <c r="W393" s="37" t="s">
        <v>69</v>
      </c>
      <c r="X393" s="779">
        <f>IFERROR(SUM(X388:X391),"0")</f>
        <v>0</v>
      </c>
      <c r="Y393" s="779">
        <f>IFERROR(SUM(Y388:Y391),"0")</f>
        <v>0</v>
      </c>
      <c r="Z393" s="37"/>
      <c r="AA393" s="780"/>
      <c r="AB393" s="780"/>
      <c r="AC393" s="780"/>
    </row>
    <row r="394" spans="1:68" ht="14.25" customHeight="1" x14ac:dyDescent="0.25">
      <c r="A394" s="811" t="s">
        <v>654</v>
      </c>
      <c r="B394" s="794"/>
      <c r="C394" s="794"/>
      <c r="D394" s="794"/>
      <c r="E394" s="794"/>
      <c r="F394" s="794"/>
      <c r="G394" s="794"/>
      <c r="H394" s="794"/>
      <c r="I394" s="794"/>
      <c r="J394" s="794"/>
      <c r="K394" s="794"/>
      <c r="L394" s="794"/>
      <c r="M394" s="794"/>
      <c r="N394" s="794"/>
      <c r="O394" s="794"/>
      <c r="P394" s="794"/>
      <c r="Q394" s="794"/>
      <c r="R394" s="794"/>
      <c r="S394" s="794"/>
      <c r="T394" s="794"/>
      <c r="U394" s="794"/>
      <c r="V394" s="794"/>
      <c r="W394" s="794"/>
      <c r="X394" s="794"/>
      <c r="Y394" s="794"/>
      <c r="Z394" s="794"/>
      <c r="AA394" s="770"/>
      <c r="AB394" s="770"/>
      <c r="AC394" s="770"/>
    </row>
    <row r="395" spans="1:68" ht="16.5" customHeight="1" x14ac:dyDescent="0.25">
      <c r="A395" s="54" t="s">
        <v>655</v>
      </c>
      <c r="B395" s="54" t="s">
        <v>656</v>
      </c>
      <c r="C395" s="31">
        <v>4301180007</v>
      </c>
      <c r="D395" s="784">
        <v>4680115881808</v>
      </c>
      <c r="E395" s="785"/>
      <c r="F395" s="776">
        <v>0.1</v>
      </c>
      <c r="G395" s="32">
        <v>20</v>
      </c>
      <c r="H395" s="776">
        <v>2</v>
      </c>
      <c r="I395" s="776">
        <v>2.2400000000000002</v>
      </c>
      <c r="J395" s="32">
        <v>238</v>
      </c>
      <c r="K395" s="32" t="s">
        <v>657</v>
      </c>
      <c r="L395" s="32"/>
      <c r="M395" s="33" t="s">
        <v>658</v>
      </c>
      <c r="N395" s="33"/>
      <c r="O395" s="32">
        <v>730</v>
      </c>
      <c r="P395" s="10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787"/>
      <c r="R395" s="787"/>
      <c r="S395" s="787"/>
      <c r="T395" s="788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659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660</v>
      </c>
      <c r="B396" s="54" t="s">
        <v>661</v>
      </c>
      <c r="C396" s="31">
        <v>4301180006</v>
      </c>
      <c r="D396" s="784">
        <v>4680115881822</v>
      </c>
      <c r="E396" s="785"/>
      <c r="F396" s="776">
        <v>0.1</v>
      </c>
      <c r="G396" s="32">
        <v>20</v>
      </c>
      <c r="H396" s="776">
        <v>2</v>
      </c>
      <c r="I396" s="776">
        <v>2.2400000000000002</v>
      </c>
      <c r="J396" s="32">
        <v>238</v>
      </c>
      <c r="K396" s="32" t="s">
        <v>657</v>
      </c>
      <c r="L396" s="32"/>
      <c r="M396" s="33" t="s">
        <v>658</v>
      </c>
      <c r="N396" s="33"/>
      <c r="O396" s="32">
        <v>730</v>
      </c>
      <c r="P396" s="108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787"/>
      <c r="R396" s="787"/>
      <c r="S396" s="787"/>
      <c r="T396" s="788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659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662</v>
      </c>
      <c r="B397" s="54" t="s">
        <v>663</v>
      </c>
      <c r="C397" s="31">
        <v>4301180001</v>
      </c>
      <c r="D397" s="784">
        <v>4680115880016</v>
      </c>
      <c r="E397" s="785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657</v>
      </c>
      <c r="L397" s="32"/>
      <c r="M397" s="33" t="s">
        <v>658</v>
      </c>
      <c r="N397" s="33"/>
      <c r="O397" s="32">
        <v>730</v>
      </c>
      <c r="P397" s="9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787"/>
      <c r="R397" s="787"/>
      <c r="S397" s="787"/>
      <c r="T397" s="788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9" t="s">
        <v>659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800"/>
      <c r="B398" s="794"/>
      <c r="C398" s="794"/>
      <c r="D398" s="794"/>
      <c r="E398" s="794"/>
      <c r="F398" s="794"/>
      <c r="G398" s="794"/>
      <c r="H398" s="794"/>
      <c r="I398" s="794"/>
      <c r="J398" s="794"/>
      <c r="K398" s="794"/>
      <c r="L398" s="794"/>
      <c r="M398" s="794"/>
      <c r="N398" s="794"/>
      <c r="O398" s="801"/>
      <c r="P398" s="781" t="s">
        <v>71</v>
      </c>
      <c r="Q398" s="782"/>
      <c r="R398" s="782"/>
      <c r="S398" s="782"/>
      <c r="T398" s="782"/>
      <c r="U398" s="782"/>
      <c r="V398" s="783"/>
      <c r="W398" s="37" t="s">
        <v>72</v>
      </c>
      <c r="X398" s="779">
        <f>IFERROR(X395/H395,"0")+IFERROR(X396/H396,"0")+IFERROR(X397/H397,"0")</f>
        <v>0</v>
      </c>
      <c r="Y398" s="779">
        <f>IFERROR(Y395/H395,"0")+IFERROR(Y396/H396,"0")+IFERROR(Y397/H397,"0")</f>
        <v>0</v>
      </c>
      <c r="Z398" s="779">
        <f>IFERROR(IF(Z395="",0,Z395),"0")+IFERROR(IF(Z396="",0,Z396),"0")+IFERROR(IF(Z397="",0,Z397),"0")</f>
        <v>0</v>
      </c>
      <c r="AA398" s="780"/>
      <c r="AB398" s="780"/>
      <c r="AC398" s="780"/>
    </row>
    <row r="399" spans="1:68" x14ac:dyDescent="0.2">
      <c r="A399" s="794"/>
      <c r="B399" s="794"/>
      <c r="C399" s="794"/>
      <c r="D399" s="794"/>
      <c r="E399" s="794"/>
      <c r="F399" s="794"/>
      <c r="G399" s="794"/>
      <c r="H399" s="794"/>
      <c r="I399" s="794"/>
      <c r="J399" s="794"/>
      <c r="K399" s="794"/>
      <c r="L399" s="794"/>
      <c r="M399" s="794"/>
      <c r="N399" s="794"/>
      <c r="O399" s="801"/>
      <c r="P399" s="781" t="s">
        <v>71</v>
      </c>
      <c r="Q399" s="782"/>
      <c r="R399" s="782"/>
      <c r="S399" s="782"/>
      <c r="T399" s="782"/>
      <c r="U399" s="782"/>
      <c r="V399" s="783"/>
      <c r="W399" s="37" t="s">
        <v>69</v>
      </c>
      <c r="X399" s="779">
        <f>IFERROR(SUM(X395:X397),"0")</f>
        <v>0</v>
      </c>
      <c r="Y399" s="779">
        <f>IFERROR(SUM(Y395:Y397),"0")</f>
        <v>0</v>
      </c>
      <c r="Z399" s="37"/>
      <c r="AA399" s="780"/>
      <c r="AB399" s="780"/>
      <c r="AC399" s="780"/>
    </row>
    <row r="400" spans="1:68" ht="16.5" customHeight="1" x14ac:dyDescent="0.25">
      <c r="A400" s="793" t="s">
        <v>664</v>
      </c>
      <c r="B400" s="794"/>
      <c r="C400" s="794"/>
      <c r="D400" s="794"/>
      <c r="E400" s="794"/>
      <c r="F400" s="794"/>
      <c r="G400" s="794"/>
      <c r="H400" s="794"/>
      <c r="I400" s="794"/>
      <c r="J400" s="794"/>
      <c r="K400" s="794"/>
      <c r="L400" s="794"/>
      <c r="M400" s="794"/>
      <c r="N400" s="794"/>
      <c r="O400" s="794"/>
      <c r="P400" s="794"/>
      <c r="Q400" s="794"/>
      <c r="R400" s="794"/>
      <c r="S400" s="794"/>
      <c r="T400" s="794"/>
      <c r="U400" s="794"/>
      <c r="V400" s="794"/>
      <c r="W400" s="794"/>
      <c r="X400" s="794"/>
      <c r="Y400" s="794"/>
      <c r="Z400" s="794"/>
      <c r="AA400" s="772"/>
      <c r="AB400" s="772"/>
      <c r="AC400" s="772"/>
    </row>
    <row r="401" spans="1:68" ht="14.25" customHeight="1" x14ac:dyDescent="0.25">
      <c r="A401" s="811" t="s">
        <v>64</v>
      </c>
      <c r="B401" s="794"/>
      <c r="C401" s="794"/>
      <c r="D401" s="794"/>
      <c r="E401" s="794"/>
      <c r="F401" s="794"/>
      <c r="G401" s="794"/>
      <c r="H401" s="794"/>
      <c r="I401" s="794"/>
      <c r="J401" s="794"/>
      <c r="K401" s="794"/>
      <c r="L401" s="794"/>
      <c r="M401" s="794"/>
      <c r="N401" s="794"/>
      <c r="O401" s="794"/>
      <c r="P401" s="794"/>
      <c r="Q401" s="794"/>
      <c r="R401" s="794"/>
      <c r="S401" s="794"/>
      <c r="T401" s="794"/>
      <c r="U401" s="794"/>
      <c r="V401" s="794"/>
      <c r="W401" s="794"/>
      <c r="X401" s="794"/>
      <c r="Y401" s="794"/>
      <c r="Z401" s="794"/>
      <c r="AA401" s="770"/>
      <c r="AB401" s="770"/>
      <c r="AC401" s="770"/>
    </row>
    <row r="402" spans="1:68" ht="27" customHeight="1" x14ac:dyDescent="0.25">
      <c r="A402" s="54" t="s">
        <v>665</v>
      </c>
      <c r="B402" s="54" t="s">
        <v>666</v>
      </c>
      <c r="C402" s="31">
        <v>4301031066</v>
      </c>
      <c r="D402" s="784">
        <v>4607091383836</v>
      </c>
      <c r="E402" s="785"/>
      <c r="F402" s="776">
        <v>0.3</v>
      </c>
      <c r="G402" s="32">
        <v>6</v>
      </c>
      <c r="H402" s="776">
        <v>1.8</v>
      </c>
      <c r="I402" s="776">
        <v>2.048</v>
      </c>
      <c r="J402" s="32">
        <v>156</v>
      </c>
      <c r="K402" s="32" t="s">
        <v>76</v>
      </c>
      <c r="L402" s="32"/>
      <c r="M402" s="33" t="s">
        <v>68</v>
      </c>
      <c r="N402" s="33"/>
      <c r="O402" s="32">
        <v>40</v>
      </c>
      <c r="P402" s="8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787"/>
      <c r="R402" s="787"/>
      <c r="S402" s="787"/>
      <c r="T402" s="788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481" t="s">
        <v>667</v>
      </c>
      <c r="AG402" s="64"/>
      <c r="AJ402" s="68"/>
      <c r="AK402" s="68">
        <v>0</v>
      </c>
      <c r="BB402" s="482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00"/>
      <c r="B403" s="794"/>
      <c r="C403" s="794"/>
      <c r="D403" s="794"/>
      <c r="E403" s="794"/>
      <c r="F403" s="794"/>
      <c r="G403" s="794"/>
      <c r="H403" s="794"/>
      <c r="I403" s="794"/>
      <c r="J403" s="794"/>
      <c r="K403" s="794"/>
      <c r="L403" s="794"/>
      <c r="M403" s="794"/>
      <c r="N403" s="794"/>
      <c r="O403" s="801"/>
      <c r="P403" s="781" t="s">
        <v>71</v>
      </c>
      <c r="Q403" s="782"/>
      <c r="R403" s="782"/>
      <c r="S403" s="782"/>
      <c r="T403" s="782"/>
      <c r="U403" s="782"/>
      <c r="V403" s="783"/>
      <c r="W403" s="37" t="s">
        <v>72</v>
      </c>
      <c r="X403" s="779">
        <f>IFERROR(X402/H402,"0")</f>
        <v>0</v>
      </c>
      <c r="Y403" s="779">
        <f>IFERROR(Y402/H402,"0")</f>
        <v>0</v>
      </c>
      <c r="Z403" s="779">
        <f>IFERROR(IF(Z402="",0,Z402),"0")</f>
        <v>0</v>
      </c>
      <c r="AA403" s="780"/>
      <c r="AB403" s="780"/>
      <c r="AC403" s="780"/>
    </row>
    <row r="404" spans="1:68" x14ac:dyDescent="0.2">
      <c r="A404" s="794"/>
      <c r="B404" s="794"/>
      <c r="C404" s="794"/>
      <c r="D404" s="794"/>
      <c r="E404" s="794"/>
      <c r="F404" s="794"/>
      <c r="G404" s="794"/>
      <c r="H404" s="794"/>
      <c r="I404" s="794"/>
      <c r="J404" s="794"/>
      <c r="K404" s="794"/>
      <c r="L404" s="794"/>
      <c r="M404" s="794"/>
      <c r="N404" s="794"/>
      <c r="O404" s="801"/>
      <c r="P404" s="781" t="s">
        <v>71</v>
      </c>
      <c r="Q404" s="782"/>
      <c r="R404" s="782"/>
      <c r="S404" s="782"/>
      <c r="T404" s="782"/>
      <c r="U404" s="782"/>
      <c r="V404" s="783"/>
      <c r="W404" s="37" t="s">
        <v>69</v>
      </c>
      <c r="X404" s="779">
        <f>IFERROR(SUM(X402:X402),"0")</f>
        <v>0</v>
      </c>
      <c r="Y404" s="779">
        <f>IFERROR(SUM(Y402:Y402),"0")</f>
        <v>0</v>
      </c>
      <c r="Z404" s="37"/>
      <c r="AA404" s="780"/>
      <c r="AB404" s="780"/>
      <c r="AC404" s="780"/>
    </row>
    <row r="405" spans="1:68" ht="14.25" customHeight="1" x14ac:dyDescent="0.25">
      <c r="A405" s="811" t="s">
        <v>73</v>
      </c>
      <c r="B405" s="794"/>
      <c r="C405" s="794"/>
      <c r="D405" s="794"/>
      <c r="E405" s="794"/>
      <c r="F405" s="794"/>
      <c r="G405" s="794"/>
      <c r="H405" s="794"/>
      <c r="I405" s="794"/>
      <c r="J405" s="794"/>
      <c r="K405" s="794"/>
      <c r="L405" s="794"/>
      <c r="M405" s="794"/>
      <c r="N405" s="794"/>
      <c r="O405" s="794"/>
      <c r="P405" s="794"/>
      <c r="Q405" s="794"/>
      <c r="R405" s="794"/>
      <c r="S405" s="794"/>
      <c r="T405" s="794"/>
      <c r="U405" s="794"/>
      <c r="V405" s="794"/>
      <c r="W405" s="794"/>
      <c r="X405" s="794"/>
      <c r="Y405" s="794"/>
      <c r="Z405" s="794"/>
      <c r="AA405" s="770"/>
      <c r="AB405" s="770"/>
      <c r="AC405" s="770"/>
    </row>
    <row r="406" spans="1:68" ht="37.5" customHeight="1" x14ac:dyDescent="0.25">
      <c r="A406" s="54" t="s">
        <v>668</v>
      </c>
      <c r="B406" s="54" t="s">
        <v>669</v>
      </c>
      <c r="C406" s="31">
        <v>4301051142</v>
      </c>
      <c r="D406" s="784">
        <v>4607091387919</v>
      </c>
      <c r="E406" s="785"/>
      <c r="F406" s="776">
        <v>1.35</v>
      </c>
      <c r="G406" s="32">
        <v>6</v>
      </c>
      <c r="H406" s="776">
        <v>8.1</v>
      </c>
      <c r="I406" s="776">
        <v>8.6639999999999997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45</v>
      </c>
      <c r="P406" s="94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787"/>
      <c r="R406" s="787"/>
      <c r="S406" s="787"/>
      <c r="T406" s="788"/>
      <c r="U406" s="34"/>
      <c r="V406" s="34"/>
      <c r="W406" s="35" t="s">
        <v>69</v>
      </c>
      <c r="X406" s="777">
        <v>0</v>
      </c>
      <c r="Y406" s="778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3" t="s">
        <v>670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671</v>
      </c>
      <c r="B407" s="54" t="s">
        <v>672</v>
      </c>
      <c r="C407" s="31">
        <v>4301051461</v>
      </c>
      <c r="D407" s="784">
        <v>4680115883604</v>
      </c>
      <c r="E407" s="785"/>
      <c r="F407" s="776">
        <v>0.35</v>
      </c>
      <c r="G407" s="32">
        <v>6</v>
      </c>
      <c r="H407" s="776">
        <v>2.1</v>
      </c>
      <c r="I407" s="776">
        <v>2.3719999999999999</v>
      </c>
      <c r="J407" s="32">
        <v>156</v>
      </c>
      <c r="K407" s="32" t="s">
        <v>76</v>
      </c>
      <c r="L407" s="32"/>
      <c r="M407" s="33" t="s">
        <v>118</v>
      </c>
      <c r="N407" s="33"/>
      <c r="O407" s="32">
        <v>45</v>
      </c>
      <c r="P407" s="87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787"/>
      <c r="R407" s="787"/>
      <c r="S407" s="787"/>
      <c r="T407" s="788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673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customHeight="1" x14ac:dyDescent="0.25">
      <c r="A408" s="54" t="s">
        <v>674</v>
      </c>
      <c r="B408" s="54" t="s">
        <v>675</v>
      </c>
      <c r="C408" s="31">
        <v>4301051485</v>
      </c>
      <c r="D408" s="784">
        <v>4680115883567</v>
      </c>
      <c r="E408" s="785"/>
      <c r="F408" s="776">
        <v>0.35</v>
      </c>
      <c r="G408" s="32">
        <v>6</v>
      </c>
      <c r="H408" s="776">
        <v>2.1</v>
      </c>
      <c r="I408" s="776">
        <v>2.36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1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787"/>
      <c r="R408" s="787"/>
      <c r="S408" s="787"/>
      <c r="T408" s="788"/>
      <c r="U408" s="34"/>
      <c r="V408" s="34"/>
      <c r="W408" s="35" t="s">
        <v>69</v>
      </c>
      <c r="X408" s="777">
        <v>0</v>
      </c>
      <c r="Y408" s="778">
        <f>IFERROR(IF(X408="",0,CEILING((X408/$H408),1)*$H408),"")</f>
        <v>0</v>
      </c>
      <c r="Z408" s="36" t="str">
        <f>IFERROR(IF(Y408=0,"",ROUNDUP(Y408/H408,0)*0.00753),"")</f>
        <v/>
      </c>
      <c r="AA408" s="56"/>
      <c r="AB408" s="57"/>
      <c r="AC408" s="487" t="s">
        <v>676</v>
      </c>
      <c r="AG408" s="64"/>
      <c r="AJ408" s="68"/>
      <c r="AK408" s="68">
        <v>0</v>
      </c>
      <c r="BB408" s="48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800"/>
      <c r="B409" s="794"/>
      <c r="C409" s="794"/>
      <c r="D409" s="794"/>
      <c r="E409" s="794"/>
      <c r="F409" s="794"/>
      <c r="G409" s="794"/>
      <c r="H409" s="794"/>
      <c r="I409" s="794"/>
      <c r="J409" s="794"/>
      <c r="K409" s="794"/>
      <c r="L409" s="794"/>
      <c r="M409" s="794"/>
      <c r="N409" s="794"/>
      <c r="O409" s="801"/>
      <c r="P409" s="781" t="s">
        <v>71</v>
      </c>
      <c r="Q409" s="782"/>
      <c r="R409" s="782"/>
      <c r="S409" s="782"/>
      <c r="T409" s="782"/>
      <c r="U409" s="782"/>
      <c r="V409" s="783"/>
      <c r="W409" s="37" t="s">
        <v>72</v>
      </c>
      <c r="X409" s="779">
        <f>IFERROR(X406/H406,"0")+IFERROR(X407/H407,"0")+IFERROR(X408/H408,"0")</f>
        <v>0</v>
      </c>
      <c r="Y409" s="779">
        <f>IFERROR(Y406/H406,"0")+IFERROR(Y407/H407,"0")+IFERROR(Y408/H408,"0")</f>
        <v>0</v>
      </c>
      <c r="Z409" s="779">
        <f>IFERROR(IF(Z406="",0,Z406),"0")+IFERROR(IF(Z407="",0,Z407),"0")+IFERROR(IF(Z408="",0,Z408),"0")</f>
        <v>0</v>
      </c>
      <c r="AA409" s="780"/>
      <c r="AB409" s="780"/>
      <c r="AC409" s="780"/>
    </row>
    <row r="410" spans="1:68" x14ac:dyDescent="0.2">
      <c r="A410" s="794"/>
      <c r="B410" s="794"/>
      <c r="C410" s="794"/>
      <c r="D410" s="794"/>
      <c r="E410" s="794"/>
      <c r="F410" s="794"/>
      <c r="G410" s="794"/>
      <c r="H410" s="794"/>
      <c r="I410" s="794"/>
      <c r="J410" s="794"/>
      <c r="K410" s="794"/>
      <c r="L410" s="794"/>
      <c r="M410" s="794"/>
      <c r="N410" s="794"/>
      <c r="O410" s="801"/>
      <c r="P410" s="781" t="s">
        <v>71</v>
      </c>
      <c r="Q410" s="782"/>
      <c r="R410" s="782"/>
      <c r="S410" s="782"/>
      <c r="T410" s="782"/>
      <c r="U410" s="782"/>
      <c r="V410" s="783"/>
      <c r="W410" s="37" t="s">
        <v>69</v>
      </c>
      <c r="X410" s="779">
        <f>IFERROR(SUM(X406:X408),"0")</f>
        <v>0</v>
      </c>
      <c r="Y410" s="779">
        <f>IFERROR(SUM(Y406:Y408),"0")</f>
        <v>0</v>
      </c>
      <c r="Z410" s="37"/>
      <c r="AA410" s="780"/>
      <c r="AB410" s="780"/>
      <c r="AC410" s="780"/>
    </row>
    <row r="411" spans="1:68" ht="27.75" customHeight="1" x14ac:dyDescent="0.2">
      <c r="A411" s="824" t="s">
        <v>677</v>
      </c>
      <c r="B411" s="825"/>
      <c r="C411" s="825"/>
      <c r="D411" s="825"/>
      <c r="E411" s="825"/>
      <c r="F411" s="825"/>
      <c r="G411" s="825"/>
      <c r="H411" s="825"/>
      <c r="I411" s="825"/>
      <c r="J411" s="825"/>
      <c r="K411" s="825"/>
      <c r="L411" s="825"/>
      <c r="M411" s="825"/>
      <c r="N411" s="825"/>
      <c r="O411" s="825"/>
      <c r="P411" s="825"/>
      <c r="Q411" s="825"/>
      <c r="R411" s="825"/>
      <c r="S411" s="825"/>
      <c r="T411" s="825"/>
      <c r="U411" s="825"/>
      <c r="V411" s="825"/>
      <c r="W411" s="825"/>
      <c r="X411" s="825"/>
      <c r="Y411" s="825"/>
      <c r="Z411" s="825"/>
      <c r="AA411" s="48"/>
      <c r="AB411" s="48"/>
      <c r="AC411" s="48"/>
    </row>
    <row r="412" spans="1:68" ht="16.5" customHeight="1" x14ac:dyDescent="0.25">
      <c r="A412" s="793" t="s">
        <v>678</v>
      </c>
      <c r="B412" s="794"/>
      <c r="C412" s="794"/>
      <c r="D412" s="794"/>
      <c r="E412" s="794"/>
      <c r="F412" s="794"/>
      <c r="G412" s="794"/>
      <c r="H412" s="794"/>
      <c r="I412" s="794"/>
      <c r="J412" s="794"/>
      <c r="K412" s="794"/>
      <c r="L412" s="794"/>
      <c r="M412" s="794"/>
      <c r="N412" s="794"/>
      <c r="O412" s="794"/>
      <c r="P412" s="794"/>
      <c r="Q412" s="794"/>
      <c r="R412" s="794"/>
      <c r="S412" s="794"/>
      <c r="T412" s="794"/>
      <c r="U412" s="794"/>
      <c r="V412" s="794"/>
      <c r="W412" s="794"/>
      <c r="X412" s="794"/>
      <c r="Y412" s="794"/>
      <c r="Z412" s="794"/>
      <c r="AA412" s="772"/>
      <c r="AB412" s="772"/>
      <c r="AC412" s="772"/>
    </row>
    <row r="413" spans="1:68" ht="14.25" customHeight="1" x14ac:dyDescent="0.25">
      <c r="A413" s="811" t="s">
        <v>114</v>
      </c>
      <c r="B413" s="794"/>
      <c r="C413" s="794"/>
      <c r="D413" s="794"/>
      <c r="E413" s="794"/>
      <c r="F413" s="794"/>
      <c r="G413" s="794"/>
      <c r="H413" s="794"/>
      <c r="I413" s="794"/>
      <c r="J413" s="794"/>
      <c r="K413" s="794"/>
      <c r="L413" s="794"/>
      <c r="M413" s="794"/>
      <c r="N413" s="794"/>
      <c r="O413" s="794"/>
      <c r="P413" s="794"/>
      <c r="Q413" s="794"/>
      <c r="R413" s="794"/>
      <c r="S413" s="794"/>
      <c r="T413" s="794"/>
      <c r="U413" s="794"/>
      <c r="V413" s="794"/>
      <c r="W413" s="794"/>
      <c r="X413" s="794"/>
      <c r="Y413" s="794"/>
      <c r="Z413" s="794"/>
      <c r="AA413" s="770"/>
      <c r="AB413" s="770"/>
      <c r="AC413" s="770"/>
    </row>
    <row r="414" spans="1:68" ht="27" customHeight="1" x14ac:dyDescent="0.25">
      <c r="A414" s="54" t="s">
        <v>679</v>
      </c>
      <c r="B414" s="54" t="s">
        <v>680</v>
      </c>
      <c r="C414" s="31">
        <v>4301011869</v>
      </c>
      <c r="D414" s="784">
        <v>4680115884847</v>
      </c>
      <c r="E414" s="785"/>
      <c r="F414" s="776">
        <v>2.5</v>
      </c>
      <c r="G414" s="32">
        <v>6</v>
      </c>
      <c r="H414" s="776">
        <v>15</v>
      </c>
      <c r="I414" s="776">
        <v>15.48</v>
      </c>
      <c r="J414" s="32">
        <v>48</v>
      </c>
      <c r="K414" s="32" t="s">
        <v>117</v>
      </c>
      <c r="L414" s="32" t="s">
        <v>150</v>
      </c>
      <c r="M414" s="33" t="s">
        <v>68</v>
      </c>
      <c r="N414" s="33"/>
      <c r="O414" s="32">
        <v>60</v>
      </c>
      <c r="P414" s="91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87"/>
      <c r="R414" s="787"/>
      <c r="S414" s="787"/>
      <c r="T414" s="788"/>
      <c r="U414" s="34"/>
      <c r="V414" s="34"/>
      <c r="W414" s="35" t="s">
        <v>69</v>
      </c>
      <c r="X414" s="777">
        <v>5000</v>
      </c>
      <c r="Y414" s="778">
        <f t="shared" ref="Y414:Y424" si="82">IFERROR(IF(X414="",0,CEILING((X414/$H414),1)*$H414),"")</f>
        <v>5010</v>
      </c>
      <c r="Z414" s="36">
        <f>IFERROR(IF(Y414=0,"",ROUNDUP(Y414/H414,0)*0.02175),"")</f>
        <v>7.2644999999999991</v>
      </c>
      <c r="AA414" s="56"/>
      <c r="AB414" s="57"/>
      <c r="AC414" s="489" t="s">
        <v>681</v>
      </c>
      <c r="AG414" s="64"/>
      <c r="AJ414" s="68" t="s">
        <v>152</v>
      </c>
      <c r="AK414" s="68">
        <v>720</v>
      </c>
      <c r="BB414" s="490" t="s">
        <v>1</v>
      </c>
      <c r="BM414" s="64">
        <f t="shared" ref="BM414:BM424" si="83">IFERROR(X414*I414/H414,"0")</f>
        <v>5160</v>
      </c>
      <c r="BN414" s="64">
        <f t="shared" ref="BN414:BN424" si="84">IFERROR(Y414*I414/H414,"0")</f>
        <v>5170.3200000000006</v>
      </c>
      <c r="BO414" s="64">
        <f t="shared" ref="BO414:BO424" si="85">IFERROR(1/J414*(X414/H414),"0")</f>
        <v>6.9444444444444438</v>
      </c>
      <c r="BP414" s="64">
        <f t="shared" ref="BP414:BP424" si="86">IFERROR(1/J414*(Y414/H414),"0")</f>
        <v>6.958333333333333</v>
      </c>
    </row>
    <row r="415" spans="1:68" ht="27" customHeight="1" x14ac:dyDescent="0.25">
      <c r="A415" s="54" t="s">
        <v>679</v>
      </c>
      <c r="B415" s="54" t="s">
        <v>682</v>
      </c>
      <c r="C415" s="31">
        <v>4301011946</v>
      </c>
      <c r="D415" s="784">
        <v>4680115884847</v>
      </c>
      <c r="E415" s="785"/>
      <c r="F415" s="776">
        <v>2.5</v>
      </c>
      <c r="G415" s="32">
        <v>6</v>
      </c>
      <c r="H415" s="776">
        <v>15</v>
      </c>
      <c r="I415" s="776">
        <v>15.48</v>
      </c>
      <c r="J415" s="32">
        <v>48</v>
      </c>
      <c r="K415" s="32" t="s">
        <v>117</v>
      </c>
      <c r="L415" s="32"/>
      <c r="M415" s="33" t="s">
        <v>147</v>
      </c>
      <c r="N415" s="33"/>
      <c r="O415" s="32">
        <v>60</v>
      </c>
      <c r="P415" s="113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7"/>
      <c r="R415" s="787"/>
      <c r="S415" s="787"/>
      <c r="T415" s="788"/>
      <c r="U415" s="34"/>
      <c r="V415" s="34"/>
      <c r="W415" s="35" t="s">
        <v>69</v>
      </c>
      <c r="X415" s="777">
        <v>0</v>
      </c>
      <c r="Y415" s="778">
        <f t="shared" si="82"/>
        <v>0</v>
      </c>
      <c r="Z415" s="36" t="str">
        <f>IFERROR(IF(Y415=0,"",ROUNDUP(Y415/H415,0)*0.02039),"")</f>
        <v/>
      </c>
      <c r="AA415" s="56"/>
      <c r="AB415" s="57"/>
      <c r="AC415" s="491" t="s">
        <v>683</v>
      </c>
      <c r="AG415" s="64"/>
      <c r="AJ415" s="68"/>
      <c r="AK415" s="68">
        <v>0</v>
      </c>
      <c r="BB415" s="492" t="s">
        <v>1</v>
      </c>
      <c r="BM415" s="64">
        <f t="shared" si="83"/>
        <v>0</v>
      </c>
      <c r="BN415" s="64">
        <f t="shared" si="84"/>
        <v>0</v>
      </c>
      <c r="BO415" s="64">
        <f t="shared" si="85"/>
        <v>0</v>
      </c>
      <c r="BP415" s="64">
        <f t="shared" si="86"/>
        <v>0</v>
      </c>
    </row>
    <row r="416" spans="1:68" ht="27" customHeight="1" x14ac:dyDescent="0.25">
      <c r="A416" s="54" t="s">
        <v>684</v>
      </c>
      <c r="B416" s="54" t="s">
        <v>685</v>
      </c>
      <c r="C416" s="31">
        <v>4301011870</v>
      </c>
      <c r="D416" s="784">
        <v>4680115884854</v>
      </c>
      <c r="E416" s="785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117</v>
      </c>
      <c r="L416" s="32" t="s">
        <v>150</v>
      </c>
      <c r="M416" s="33" t="s">
        <v>68</v>
      </c>
      <c r="N416" s="33"/>
      <c r="O416" s="32">
        <v>60</v>
      </c>
      <c r="P416" s="9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87"/>
      <c r="R416" s="787"/>
      <c r="S416" s="787"/>
      <c r="T416" s="788"/>
      <c r="U416" s="34"/>
      <c r="V416" s="34"/>
      <c r="W416" s="35" t="s">
        <v>69</v>
      </c>
      <c r="X416" s="777">
        <v>2000</v>
      </c>
      <c r="Y416" s="778">
        <f t="shared" si="82"/>
        <v>2010</v>
      </c>
      <c r="Z416" s="36">
        <f>IFERROR(IF(Y416=0,"",ROUNDUP(Y416/H416,0)*0.02175),"")</f>
        <v>2.9144999999999999</v>
      </c>
      <c r="AA416" s="56"/>
      <c r="AB416" s="57"/>
      <c r="AC416" s="493" t="s">
        <v>686</v>
      </c>
      <c r="AG416" s="64"/>
      <c r="AJ416" s="68" t="s">
        <v>152</v>
      </c>
      <c r="AK416" s="68">
        <v>720</v>
      </c>
      <c r="BB416" s="494" t="s">
        <v>1</v>
      </c>
      <c r="BM416" s="64">
        <f t="shared" si="83"/>
        <v>2064</v>
      </c>
      <c r="BN416" s="64">
        <f t="shared" si="84"/>
        <v>2074.3200000000002</v>
      </c>
      <c r="BO416" s="64">
        <f t="shared" si="85"/>
        <v>2.7777777777777777</v>
      </c>
      <c r="BP416" s="64">
        <f t="shared" si="86"/>
        <v>2.7916666666666665</v>
      </c>
    </row>
    <row r="417" spans="1:68" ht="27" customHeight="1" x14ac:dyDescent="0.25">
      <c r="A417" s="54" t="s">
        <v>684</v>
      </c>
      <c r="B417" s="54" t="s">
        <v>687</v>
      </c>
      <c r="C417" s="31">
        <v>4301011947</v>
      </c>
      <c r="D417" s="784">
        <v>4680115884854</v>
      </c>
      <c r="E417" s="785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117</v>
      </c>
      <c r="L417" s="32"/>
      <c r="M417" s="33" t="s">
        <v>147</v>
      </c>
      <c r="N417" s="33"/>
      <c r="O417" s="32">
        <v>60</v>
      </c>
      <c r="P417" s="113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7"/>
      <c r="R417" s="787"/>
      <c r="S417" s="787"/>
      <c r="T417" s="788"/>
      <c r="U417" s="34"/>
      <c r="V417" s="34"/>
      <c r="W417" s="35" t="s">
        <v>69</v>
      </c>
      <c r="X417" s="777">
        <v>0</v>
      </c>
      <c r="Y417" s="778">
        <f t="shared" si="82"/>
        <v>0</v>
      </c>
      <c r="Z417" s="36" t="str">
        <f>IFERROR(IF(Y417=0,"",ROUNDUP(Y417/H417,0)*0.02039),"")</f>
        <v/>
      </c>
      <c r="AA417" s="56"/>
      <c r="AB417" s="57"/>
      <c r="AC417" s="495" t="s">
        <v>683</v>
      </c>
      <c r="AG417" s="64"/>
      <c r="AJ417" s="68"/>
      <c r="AK417" s="68">
        <v>0</v>
      </c>
      <c r="BB417" s="496" t="s">
        <v>1</v>
      </c>
      <c r="BM417" s="64">
        <f t="shared" si="83"/>
        <v>0</v>
      </c>
      <c r="BN417" s="64">
        <f t="shared" si="84"/>
        <v>0</v>
      </c>
      <c r="BO417" s="64">
        <f t="shared" si="85"/>
        <v>0</v>
      </c>
      <c r="BP417" s="64">
        <f t="shared" si="86"/>
        <v>0</v>
      </c>
    </row>
    <row r="418" spans="1:68" ht="27" customHeight="1" x14ac:dyDescent="0.25">
      <c r="A418" s="54" t="s">
        <v>688</v>
      </c>
      <c r="B418" s="54" t="s">
        <v>689</v>
      </c>
      <c r="C418" s="31">
        <v>4301011339</v>
      </c>
      <c r="D418" s="784">
        <v>4607091383997</v>
      </c>
      <c r="E418" s="785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117</v>
      </c>
      <c r="L418" s="32"/>
      <c r="M418" s="33" t="s">
        <v>68</v>
      </c>
      <c r="N418" s="33"/>
      <c r="O418" s="32">
        <v>60</v>
      </c>
      <c r="P418" s="11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8" s="787"/>
      <c r="R418" s="787"/>
      <c r="S418" s="787"/>
      <c r="T418" s="788"/>
      <c r="U418" s="34"/>
      <c r="V418" s="34"/>
      <c r="W418" s="35" t="s">
        <v>69</v>
      </c>
      <c r="X418" s="777">
        <v>0</v>
      </c>
      <c r="Y418" s="778">
        <f t="shared" si="82"/>
        <v>0</v>
      </c>
      <c r="Z418" s="36" t="str">
        <f>IFERROR(IF(Y418=0,"",ROUNDUP(Y418/H418,0)*0.02175),"")</f>
        <v/>
      </c>
      <c r="AA418" s="56"/>
      <c r="AB418" s="57"/>
      <c r="AC418" s="497" t="s">
        <v>690</v>
      </c>
      <c r="AG418" s="64"/>
      <c r="AJ418" s="68"/>
      <c r="AK418" s="68">
        <v>0</v>
      </c>
      <c r="BB418" s="498" t="s">
        <v>1</v>
      </c>
      <c r="BM418" s="64">
        <f t="shared" si="83"/>
        <v>0</v>
      </c>
      <c r="BN418" s="64">
        <f t="shared" si="84"/>
        <v>0</v>
      </c>
      <c r="BO418" s="64">
        <f t="shared" si="85"/>
        <v>0</v>
      </c>
      <c r="BP418" s="64">
        <f t="shared" si="86"/>
        <v>0</v>
      </c>
    </row>
    <row r="419" spans="1:68" ht="27" customHeight="1" x14ac:dyDescent="0.25">
      <c r="A419" s="54" t="s">
        <v>691</v>
      </c>
      <c r="B419" s="54" t="s">
        <v>692</v>
      </c>
      <c r="C419" s="31">
        <v>4301011867</v>
      </c>
      <c r="D419" s="784">
        <v>4680115884830</v>
      </c>
      <c r="E419" s="785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117</v>
      </c>
      <c r="L419" s="32" t="s">
        <v>150</v>
      </c>
      <c r="M419" s="33" t="s">
        <v>68</v>
      </c>
      <c r="N419" s="33"/>
      <c r="O419" s="32">
        <v>60</v>
      </c>
      <c r="P419" s="97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7"/>
      <c r="R419" s="787"/>
      <c r="S419" s="787"/>
      <c r="T419" s="788"/>
      <c r="U419" s="34"/>
      <c r="V419" s="34"/>
      <c r="W419" s="35" t="s">
        <v>69</v>
      </c>
      <c r="X419" s="777">
        <v>3000</v>
      </c>
      <c r="Y419" s="778">
        <f t="shared" si="82"/>
        <v>3000</v>
      </c>
      <c r="Z419" s="36">
        <f>IFERROR(IF(Y419=0,"",ROUNDUP(Y419/H419,0)*0.02175),"")</f>
        <v>4.3499999999999996</v>
      </c>
      <c r="AA419" s="56"/>
      <c r="AB419" s="57"/>
      <c r="AC419" s="499" t="s">
        <v>693</v>
      </c>
      <c r="AG419" s="64"/>
      <c r="AJ419" s="68" t="s">
        <v>152</v>
      </c>
      <c r="AK419" s="68">
        <v>720</v>
      </c>
      <c r="BB419" s="500" t="s">
        <v>1</v>
      </c>
      <c r="BM419" s="64">
        <f t="shared" si="83"/>
        <v>3096</v>
      </c>
      <c r="BN419" s="64">
        <f t="shared" si="84"/>
        <v>3096</v>
      </c>
      <c r="BO419" s="64">
        <f t="shared" si="85"/>
        <v>4.1666666666666661</v>
      </c>
      <c r="BP419" s="64">
        <f t="shared" si="86"/>
        <v>4.1666666666666661</v>
      </c>
    </row>
    <row r="420" spans="1:68" ht="27" customHeight="1" x14ac:dyDescent="0.25">
      <c r="A420" s="54" t="s">
        <v>691</v>
      </c>
      <c r="B420" s="54" t="s">
        <v>694</v>
      </c>
      <c r="C420" s="31">
        <v>4301011943</v>
      </c>
      <c r="D420" s="784">
        <v>4680115884830</v>
      </c>
      <c r="E420" s="785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117</v>
      </c>
      <c r="L420" s="32"/>
      <c r="M420" s="33" t="s">
        <v>147</v>
      </c>
      <c r="N420" s="33"/>
      <c r="O420" s="32">
        <v>60</v>
      </c>
      <c r="P420" s="114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7"/>
      <c r="R420" s="787"/>
      <c r="S420" s="787"/>
      <c r="T420" s="788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IFERROR(IF(Y420=0,"",ROUNDUP(Y420/H420,0)*0.02039),"")</f>
        <v/>
      </c>
      <c r="AA420" s="56"/>
      <c r="AB420" s="57"/>
      <c r="AC420" s="501" t="s">
        <v>683</v>
      </c>
      <c r="AG420" s="64"/>
      <c r="AJ420" s="68"/>
      <c r="AK420" s="68">
        <v>0</v>
      </c>
      <c r="BB420" s="502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customHeight="1" x14ac:dyDescent="0.25">
      <c r="A421" s="54" t="s">
        <v>695</v>
      </c>
      <c r="B421" s="54" t="s">
        <v>696</v>
      </c>
      <c r="C421" s="31">
        <v>4301011433</v>
      </c>
      <c r="D421" s="784">
        <v>4680115882638</v>
      </c>
      <c r="E421" s="785"/>
      <c r="F421" s="776">
        <v>0.4</v>
      </c>
      <c r="G421" s="32">
        <v>10</v>
      </c>
      <c r="H421" s="776">
        <v>4</v>
      </c>
      <c r="I421" s="776">
        <v>4.21</v>
      </c>
      <c r="J421" s="32">
        <v>132</v>
      </c>
      <c r="K421" s="32" t="s">
        <v>76</v>
      </c>
      <c r="L421" s="32"/>
      <c r="M421" s="33" t="s">
        <v>121</v>
      </c>
      <c r="N421" s="33"/>
      <c r="O421" s="32">
        <v>90</v>
      </c>
      <c r="P421" s="117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787"/>
      <c r="R421" s="787"/>
      <c r="S421" s="787"/>
      <c r="T421" s="788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IFERROR(IF(Y421=0,"",ROUNDUP(Y421/H421,0)*0.00902),"")</f>
        <v/>
      </c>
      <c r="AA421" s="56"/>
      <c r="AB421" s="57"/>
      <c r="AC421" s="503" t="s">
        <v>697</v>
      </c>
      <c r="AG421" s="64"/>
      <c r="AJ421" s="68"/>
      <c r="AK421" s="68">
        <v>0</v>
      </c>
      <c r="BB421" s="504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698</v>
      </c>
      <c r="B422" s="54" t="s">
        <v>699</v>
      </c>
      <c r="C422" s="31">
        <v>4301011952</v>
      </c>
      <c r="D422" s="784">
        <v>4680115884922</v>
      </c>
      <c r="E422" s="785"/>
      <c r="F422" s="776">
        <v>0.5</v>
      </c>
      <c r="G422" s="32">
        <v>10</v>
      </c>
      <c r="H422" s="776">
        <v>5</v>
      </c>
      <c r="I422" s="776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95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787"/>
      <c r="R422" s="787"/>
      <c r="S422" s="787"/>
      <c r="T422" s="788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IFERROR(IF(Y422=0,"",ROUNDUP(Y422/H422,0)*0.00902),"")</f>
        <v/>
      </c>
      <c r="AA422" s="56"/>
      <c r="AB422" s="57"/>
      <c r="AC422" s="505" t="s">
        <v>686</v>
      </c>
      <c r="AG422" s="64"/>
      <c r="AJ422" s="68"/>
      <c r="AK422" s="68">
        <v>0</v>
      </c>
      <c r="BB422" s="506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700</v>
      </c>
      <c r="B423" s="54" t="s">
        <v>701</v>
      </c>
      <c r="C423" s="31">
        <v>4301011866</v>
      </c>
      <c r="D423" s="784">
        <v>4680115884878</v>
      </c>
      <c r="E423" s="785"/>
      <c r="F423" s="776">
        <v>0.5</v>
      </c>
      <c r="G423" s="32">
        <v>10</v>
      </c>
      <c r="H423" s="776">
        <v>5</v>
      </c>
      <c r="I423" s="776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90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787"/>
      <c r="R423" s="787"/>
      <c r="S423" s="787"/>
      <c r="T423" s="788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IFERROR(IF(Y423=0,"",ROUNDUP(Y423/H423,0)*0.00902),"")</f>
        <v/>
      </c>
      <c r="AA423" s="56"/>
      <c r="AB423" s="57"/>
      <c r="AC423" s="507" t="s">
        <v>702</v>
      </c>
      <c r="AG423" s="64"/>
      <c r="AJ423" s="68"/>
      <c r="AK423" s="68">
        <v>0</v>
      </c>
      <c r="BB423" s="508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customHeight="1" x14ac:dyDescent="0.25">
      <c r="A424" s="54" t="s">
        <v>703</v>
      </c>
      <c r="B424" s="54" t="s">
        <v>704</v>
      </c>
      <c r="C424" s="31">
        <v>4301011868</v>
      </c>
      <c r="D424" s="784">
        <v>4680115884861</v>
      </c>
      <c r="E424" s="785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7"/>
      <c r="R424" s="787"/>
      <c r="S424" s="787"/>
      <c r="T424" s="788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IFERROR(IF(Y424=0,"",ROUNDUP(Y424/H424,0)*0.00902),"")</f>
        <v/>
      </c>
      <c r="AA424" s="56"/>
      <c r="AB424" s="57"/>
      <c r="AC424" s="509" t="s">
        <v>693</v>
      </c>
      <c r="AG424" s="64"/>
      <c r="AJ424" s="68"/>
      <c r="AK424" s="68">
        <v>0</v>
      </c>
      <c r="BB424" s="510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x14ac:dyDescent="0.2">
      <c r="A425" s="800"/>
      <c r="B425" s="794"/>
      <c r="C425" s="794"/>
      <c r="D425" s="794"/>
      <c r="E425" s="794"/>
      <c r="F425" s="794"/>
      <c r="G425" s="794"/>
      <c r="H425" s="794"/>
      <c r="I425" s="794"/>
      <c r="J425" s="794"/>
      <c r="K425" s="794"/>
      <c r="L425" s="794"/>
      <c r="M425" s="794"/>
      <c r="N425" s="794"/>
      <c r="O425" s="801"/>
      <c r="P425" s="781" t="s">
        <v>71</v>
      </c>
      <c r="Q425" s="782"/>
      <c r="R425" s="782"/>
      <c r="S425" s="782"/>
      <c r="T425" s="782"/>
      <c r="U425" s="782"/>
      <c r="V425" s="783"/>
      <c r="W425" s="37" t="s">
        <v>72</v>
      </c>
      <c r="X425" s="779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666.66666666666663</v>
      </c>
      <c r="Y425" s="779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668</v>
      </c>
      <c r="Z425" s="779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14.528999999999998</v>
      </c>
      <c r="AA425" s="780"/>
      <c r="AB425" s="780"/>
      <c r="AC425" s="780"/>
    </row>
    <row r="426" spans="1:68" x14ac:dyDescent="0.2">
      <c r="A426" s="794"/>
      <c r="B426" s="794"/>
      <c r="C426" s="794"/>
      <c r="D426" s="794"/>
      <c r="E426" s="794"/>
      <c r="F426" s="794"/>
      <c r="G426" s="794"/>
      <c r="H426" s="794"/>
      <c r="I426" s="794"/>
      <c r="J426" s="794"/>
      <c r="K426" s="794"/>
      <c r="L426" s="794"/>
      <c r="M426" s="794"/>
      <c r="N426" s="794"/>
      <c r="O426" s="801"/>
      <c r="P426" s="781" t="s">
        <v>71</v>
      </c>
      <c r="Q426" s="782"/>
      <c r="R426" s="782"/>
      <c r="S426" s="782"/>
      <c r="T426" s="782"/>
      <c r="U426" s="782"/>
      <c r="V426" s="783"/>
      <c r="W426" s="37" t="s">
        <v>69</v>
      </c>
      <c r="X426" s="779">
        <f>IFERROR(SUM(X414:X424),"0")</f>
        <v>10000</v>
      </c>
      <c r="Y426" s="779">
        <f>IFERROR(SUM(Y414:Y424),"0")</f>
        <v>10020</v>
      </c>
      <c r="Z426" s="37"/>
      <c r="AA426" s="780"/>
      <c r="AB426" s="780"/>
      <c r="AC426" s="780"/>
    </row>
    <row r="427" spans="1:68" ht="14.25" customHeight="1" x14ac:dyDescent="0.25">
      <c r="A427" s="811" t="s">
        <v>172</v>
      </c>
      <c r="B427" s="794"/>
      <c r="C427" s="794"/>
      <c r="D427" s="794"/>
      <c r="E427" s="794"/>
      <c r="F427" s="794"/>
      <c r="G427" s="794"/>
      <c r="H427" s="794"/>
      <c r="I427" s="794"/>
      <c r="J427" s="794"/>
      <c r="K427" s="794"/>
      <c r="L427" s="794"/>
      <c r="M427" s="794"/>
      <c r="N427" s="794"/>
      <c r="O427" s="794"/>
      <c r="P427" s="794"/>
      <c r="Q427" s="794"/>
      <c r="R427" s="794"/>
      <c r="S427" s="794"/>
      <c r="T427" s="794"/>
      <c r="U427" s="794"/>
      <c r="V427" s="794"/>
      <c r="W427" s="794"/>
      <c r="X427" s="794"/>
      <c r="Y427" s="794"/>
      <c r="Z427" s="794"/>
      <c r="AA427" s="770"/>
      <c r="AB427" s="770"/>
      <c r="AC427" s="770"/>
    </row>
    <row r="428" spans="1:68" ht="27" customHeight="1" x14ac:dyDescent="0.25">
      <c r="A428" s="54" t="s">
        <v>705</v>
      </c>
      <c r="B428" s="54" t="s">
        <v>706</v>
      </c>
      <c r="C428" s="31">
        <v>4301020178</v>
      </c>
      <c r="D428" s="784">
        <v>4607091383980</v>
      </c>
      <c r="E428" s="785"/>
      <c r="F428" s="776">
        <v>2.5</v>
      </c>
      <c r="G428" s="32">
        <v>6</v>
      </c>
      <c r="H428" s="776">
        <v>15</v>
      </c>
      <c r="I428" s="776">
        <v>15.48</v>
      </c>
      <c r="J428" s="32">
        <v>48</v>
      </c>
      <c r="K428" s="32" t="s">
        <v>117</v>
      </c>
      <c r="L428" s="32" t="s">
        <v>150</v>
      </c>
      <c r="M428" s="33" t="s">
        <v>121</v>
      </c>
      <c r="N428" s="33"/>
      <c r="O428" s="32">
        <v>50</v>
      </c>
      <c r="P428" s="89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7"/>
      <c r="R428" s="787"/>
      <c r="S428" s="787"/>
      <c r="T428" s="788"/>
      <c r="U428" s="34"/>
      <c r="V428" s="34"/>
      <c r="W428" s="35" t="s">
        <v>69</v>
      </c>
      <c r="X428" s="777">
        <v>2000</v>
      </c>
      <c r="Y428" s="778">
        <f>IFERROR(IF(X428="",0,CEILING((X428/$H428),1)*$H428),"")</f>
        <v>2010</v>
      </c>
      <c r="Z428" s="36">
        <f>IFERROR(IF(Y428=0,"",ROUNDUP(Y428/H428,0)*0.02175),"")</f>
        <v>2.9144999999999999</v>
      </c>
      <c r="AA428" s="56"/>
      <c r="AB428" s="57"/>
      <c r="AC428" s="511" t="s">
        <v>707</v>
      </c>
      <c r="AG428" s="64"/>
      <c r="AJ428" s="68" t="s">
        <v>152</v>
      </c>
      <c r="AK428" s="68">
        <v>720</v>
      </c>
      <c r="BB428" s="512" t="s">
        <v>1</v>
      </c>
      <c r="BM428" s="64">
        <f>IFERROR(X428*I428/H428,"0")</f>
        <v>2064</v>
      </c>
      <c r="BN428" s="64">
        <f>IFERROR(Y428*I428/H428,"0")</f>
        <v>2074.3200000000002</v>
      </c>
      <c r="BO428" s="64">
        <f>IFERROR(1/J428*(X428/H428),"0")</f>
        <v>2.7777777777777777</v>
      </c>
      <c r="BP428" s="64">
        <f>IFERROR(1/J428*(Y428/H428),"0")</f>
        <v>2.7916666666666665</v>
      </c>
    </row>
    <row r="429" spans="1:68" ht="27" customHeight="1" x14ac:dyDescent="0.25">
      <c r="A429" s="54" t="s">
        <v>708</v>
      </c>
      <c r="B429" s="54" t="s">
        <v>709</v>
      </c>
      <c r="C429" s="31">
        <v>4301020179</v>
      </c>
      <c r="D429" s="784">
        <v>4607091384178</v>
      </c>
      <c r="E429" s="785"/>
      <c r="F429" s="776">
        <v>0.4</v>
      </c>
      <c r="G429" s="32">
        <v>10</v>
      </c>
      <c r="H429" s="776">
        <v>4</v>
      </c>
      <c r="I429" s="776">
        <v>4.21</v>
      </c>
      <c r="J429" s="32">
        <v>132</v>
      </c>
      <c r="K429" s="32" t="s">
        <v>76</v>
      </c>
      <c r="L429" s="32"/>
      <c r="M429" s="33" t="s">
        <v>121</v>
      </c>
      <c r="N429" s="33"/>
      <c r="O429" s="32">
        <v>50</v>
      </c>
      <c r="P429" s="9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7"/>
      <c r="R429" s="787"/>
      <c r="S429" s="787"/>
      <c r="T429" s="788"/>
      <c r="U429" s="34"/>
      <c r="V429" s="34"/>
      <c r="W429" s="35" t="s">
        <v>69</v>
      </c>
      <c r="X429" s="777">
        <v>0</v>
      </c>
      <c r="Y429" s="778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13" t="s">
        <v>707</v>
      </c>
      <c r="AG429" s="64"/>
      <c r="AJ429" s="68"/>
      <c r="AK429" s="68">
        <v>0</v>
      </c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800"/>
      <c r="B430" s="794"/>
      <c r="C430" s="794"/>
      <c r="D430" s="794"/>
      <c r="E430" s="794"/>
      <c r="F430" s="794"/>
      <c r="G430" s="794"/>
      <c r="H430" s="794"/>
      <c r="I430" s="794"/>
      <c r="J430" s="794"/>
      <c r="K430" s="794"/>
      <c r="L430" s="794"/>
      <c r="M430" s="794"/>
      <c r="N430" s="794"/>
      <c r="O430" s="801"/>
      <c r="P430" s="781" t="s">
        <v>71</v>
      </c>
      <c r="Q430" s="782"/>
      <c r="R430" s="782"/>
      <c r="S430" s="782"/>
      <c r="T430" s="782"/>
      <c r="U430" s="782"/>
      <c r="V430" s="783"/>
      <c r="W430" s="37" t="s">
        <v>72</v>
      </c>
      <c r="X430" s="779">
        <f>IFERROR(X428/H428,"0")+IFERROR(X429/H429,"0")</f>
        <v>133.33333333333334</v>
      </c>
      <c r="Y430" s="779">
        <f>IFERROR(Y428/H428,"0")+IFERROR(Y429/H429,"0")</f>
        <v>134</v>
      </c>
      <c r="Z430" s="779">
        <f>IFERROR(IF(Z428="",0,Z428),"0")+IFERROR(IF(Z429="",0,Z429),"0")</f>
        <v>2.9144999999999999</v>
      </c>
      <c r="AA430" s="780"/>
      <c r="AB430" s="780"/>
      <c r="AC430" s="780"/>
    </row>
    <row r="431" spans="1:68" x14ac:dyDescent="0.2">
      <c r="A431" s="794"/>
      <c r="B431" s="794"/>
      <c r="C431" s="794"/>
      <c r="D431" s="794"/>
      <c r="E431" s="794"/>
      <c r="F431" s="794"/>
      <c r="G431" s="794"/>
      <c r="H431" s="794"/>
      <c r="I431" s="794"/>
      <c r="J431" s="794"/>
      <c r="K431" s="794"/>
      <c r="L431" s="794"/>
      <c r="M431" s="794"/>
      <c r="N431" s="794"/>
      <c r="O431" s="801"/>
      <c r="P431" s="781" t="s">
        <v>71</v>
      </c>
      <c r="Q431" s="782"/>
      <c r="R431" s="782"/>
      <c r="S431" s="782"/>
      <c r="T431" s="782"/>
      <c r="U431" s="782"/>
      <c r="V431" s="783"/>
      <c r="W431" s="37" t="s">
        <v>69</v>
      </c>
      <c r="X431" s="779">
        <f>IFERROR(SUM(X428:X429),"0")</f>
        <v>2000</v>
      </c>
      <c r="Y431" s="779">
        <f>IFERROR(SUM(Y428:Y429),"0")</f>
        <v>2010</v>
      </c>
      <c r="Z431" s="37"/>
      <c r="AA431" s="780"/>
      <c r="AB431" s="780"/>
      <c r="AC431" s="780"/>
    </row>
    <row r="432" spans="1:68" ht="14.25" customHeight="1" x14ac:dyDescent="0.25">
      <c r="A432" s="811" t="s">
        <v>73</v>
      </c>
      <c r="B432" s="794"/>
      <c r="C432" s="794"/>
      <c r="D432" s="794"/>
      <c r="E432" s="794"/>
      <c r="F432" s="794"/>
      <c r="G432" s="794"/>
      <c r="H432" s="794"/>
      <c r="I432" s="794"/>
      <c r="J432" s="794"/>
      <c r="K432" s="794"/>
      <c r="L432" s="794"/>
      <c r="M432" s="794"/>
      <c r="N432" s="794"/>
      <c r="O432" s="794"/>
      <c r="P432" s="794"/>
      <c r="Q432" s="794"/>
      <c r="R432" s="794"/>
      <c r="S432" s="794"/>
      <c r="T432" s="794"/>
      <c r="U432" s="794"/>
      <c r="V432" s="794"/>
      <c r="W432" s="794"/>
      <c r="X432" s="794"/>
      <c r="Y432" s="794"/>
      <c r="Z432" s="794"/>
      <c r="AA432" s="770"/>
      <c r="AB432" s="770"/>
      <c r="AC432" s="770"/>
    </row>
    <row r="433" spans="1:68" ht="27" customHeight="1" x14ac:dyDescent="0.25">
      <c r="A433" s="54" t="s">
        <v>710</v>
      </c>
      <c r="B433" s="54" t="s">
        <v>711</v>
      </c>
      <c r="C433" s="31">
        <v>4301051639</v>
      </c>
      <c r="D433" s="784">
        <v>4607091383928</v>
      </c>
      <c r="E433" s="785"/>
      <c r="F433" s="776">
        <v>1.3</v>
      </c>
      <c r="G433" s="32">
        <v>6</v>
      </c>
      <c r="H433" s="776">
        <v>7.8</v>
      </c>
      <c r="I433" s="776">
        <v>8.3699999999999992</v>
      </c>
      <c r="J433" s="32">
        <v>56</v>
      </c>
      <c r="K433" s="32" t="s">
        <v>117</v>
      </c>
      <c r="L433" s="32"/>
      <c r="M433" s="33" t="s">
        <v>68</v>
      </c>
      <c r="N433" s="33"/>
      <c r="O433" s="32">
        <v>40</v>
      </c>
      <c r="P433" s="117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3" s="787"/>
      <c r="R433" s="787"/>
      <c r="S433" s="787"/>
      <c r="T433" s="788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712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710</v>
      </c>
      <c r="B434" s="54" t="s">
        <v>713</v>
      </c>
      <c r="C434" s="31">
        <v>4301051560</v>
      </c>
      <c r="D434" s="784">
        <v>4607091383928</v>
      </c>
      <c r="E434" s="785"/>
      <c r="F434" s="776">
        <v>1.3</v>
      </c>
      <c r="G434" s="32">
        <v>6</v>
      </c>
      <c r="H434" s="776">
        <v>7.8</v>
      </c>
      <c r="I434" s="776">
        <v>8.3699999999999992</v>
      </c>
      <c r="J434" s="32">
        <v>56</v>
      </c>
      <c r="K434" s="32" t="s">
        <v>117</v>
      </c>
      <c r="L434" s="32"/>
      <c r="M434" s="33" t="s">
        <v>118</v>
      </c>
      <c r="N434" s="33"/>
      <c r="O434" s="32">
        <v>40</v>
      </c>
      <c r="P434" s="118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4" s="787"/>
      <c r="R434" s="787"/>
      <c r="S434" s="787"/>
      <c r="T434" s="788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714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customHeight="1" x14ac:dyDescent="0.25">
      <c r="A435" s="54" t="s">
        <v>710</v>
      </c>
      <c r="B435" s="54" t="s">
        <v>715</v>
      </c>
      <c r="C435" s="31">
        <v>4301051903</v>
      </c>
      <c r="D435" s="784">
        <v>4607091383928</v>
      </c>
      <c r="E435" s="785"/>
      <c r="F435" s="776">
        <v>1.5</v>
      </c>
      <c r="G435" s="32">
        <v>6</v>
      </c>
      <c r="H435" s="776">
        <v>9</v>
      </c>
      <c r="I435" s="776">
        <v>9.57</v>
      </c>
      <c r="J435" s="32">
        <v>56</v>
      </c>
      <c r="K435" s="32" t="s">
        <v>117</v>
      </c>
      <c r="L435" s="32"/>
      <c r="M435" s="33" t="s">
        <v>118</v>
      </c>
      <c r="N435" s="33"/>
      <c r="O435" s="32">
        <v>40</v>
      </c>
      <c r="P435" s="1183" t="s">
        <v>716</v>
      </c>
      <c r="Q435" s="787"/>
      <c r="R435" s="787"/>
      <c r="S435" s="787"/>
      <c r="T435" s="788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9" t="s">
        <v>717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37.5" customHeight="1" x14ac:dyDescent="0.25">
      <c r="A436" s="54" t="s">
        <v>718</v>
      </c>
      <c r="B436" s="54" t="s">
        <v>719</v>
      </c>
      <c r="C436" s="31">
        <v>4301051636</v>
      </c>
      <c r="D436" s="784">
        <v>4607091384260</v>
      </c>
      <c r="E436" s="785"/>
      <c r="F436" s="776">
        <v>1.3</v>
      </c>
      <c r="G436" s="32">
        <v>6</v>
      </c>
      <c r="H436" s="776">
        <v>7.8</v>
      </c>
      <c r="I436" s="776">
        <v>8.3640000000000008</v>
      </c>
      <c r="J436" s="32">
        <v>56</v>
      </c>
      <c r="K436" s="32" t="s">
        <v>117</v>
      </c>
      <c r="L436" s="32"/>
      <c r="M436" s="33" t="s">
        <v>68</v>
      </c>
      <c r="N436" s="33"/>
      <c r="O436" s="32">
        <v>40</v>
      </c>
      <c r="P436" s="119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6" s="787"/>
      <c r="R436" s="787"/>
      <c r="S436" s="787"/>
      <c r="T436" s="788"/>
      <c r="U436" s="34"/>
      <c r="V436" s="34"/>
      <c r="W436" s="35" t="s">
        <v>69</v>
      </c>
      <c r="X436" s="777">
        <v>200</v>
      </c>
      <c r="Y436" s="778">
        <f>IFERROR(IF(X436="",0,CEILING((X436/$H436),1)*$H436),"")</f>
        <v>202.79999999999998</v>
      </c>
      <c r="Z436" s="36">
        <f>IFERROR(IF(Y436=0,"",ROUNDUP(Y436/H436,0)*0.02175),"")</f>
        <v>0.5655</v>
      </c>
      <c r="AA436" s="56"/>
      <c r="AB436" s="57"/>
      <c r="AC436" s="521" t="s">
        <v>720</v>
      </c>
      <c r="AG436" s="64"/>
      <c r="AJ436" s="68"/>
      <c r="AK436" s="68">
        <v>0</v>
      </c>
      <c r="BB436" s="522" t="s">
        <v>1</v>
      </c>
      <c r="BM436" s="64">
        <f>IFERROR(X436*I436/H436,"0")</f>
        <v>214.46153846153848</v>
      </c>
      <c r="BN436" s="64">
        <f>IFERROR(Y436*I436/H436,"0")</f>
        <v>217.464</v>
      </c>
      <c r="BO436" s="64">
        <f>IFERROR(1/J436*(X436/H436),"0")</f>
        <v>0.45787545787545786</v>
      </c>
      <c r="BP436" s="64">
        <f>IFERROR(1/J436*(Y436/H436),"0")</f>
        <v>0.46428571428571425</v>
      </c>
    </row>
    <row r="437" spans="1:68" ht="27" customHeight="1" x14ac:dyDescent="0.25">
      <c r="A437" s="54" t="s">
        <v>718</v>
      </c>
      <c r="B437" s="54" t="s">
        <v>721</v>
      </c>
      <c r="C437" s="31">
        <v>4301051897</v>
      </c>
      <c r="D437" s="784">
        <v>4607091384260</v>
      </c>
      <c r="E437" s="785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117</v>
      </c>
      <c r="L437" s="32"/>
      <c r="M437" s="33" t="s">
        <v>118</v>
      </c>
      <c r="N437" s="33"/>
      <c r="O437" s="32">
        <v>40</v>
      </c>
      <c r="P437" s="790" t="s">
        <v>722</v>
      </c>
      <c r="Q437" s="787"/>
      <c r="R437" s="787"/>
      <c r="S437" s="787"/>
      <c r="T437" s="788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23" t="s">
        <v>723</v>
      </c>
      <c r="AG437" s="64"/>
      <c r="AJ437" s="68"/>
      <c r="AK437" s="68">
        <v>0</v>
      </c>
      <c r="BB437" s="524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800"/>
      <c r="B438" s="794"/>
      <c r="C438" s="794"/>
      <c r="D438" s="794"/>
      <c r="E438" s="794"/>
      <c r="F438" s="794"/>
      <c r="G438" s="794"/>
      <c r="H438" s="794"/>
      <c r="I438" s="794"/>
      <c r="J438" s="794"/>
      <c r="K438" s="794"/>
      <c r="L438" s="794"/>
      <c r="M438" s="794"/>
      <c r="N438" s="794"/>
      <c r="O438" s="801"/>
      <c r="P438" s="781" t="s">
        <v>71</v>
      </c>
      <c r="Q438" s="782"/>
      <c r="R438" s="782"/>
      <c r="S438" s="782"/>
      <c r="T438" s="782"/>
      <c r="U438" s="782"/>
      <c r="V438" s="783"/>
      <c r="W438" s="37" t="s">
        <v>72</v>
      </c>
      <c r="X438" s="779">
        <f>IFERROR(X433/H433,"0")+IFERROR(X434/H434,"0")+IFERROR(X435/H435,"0")+IFERROR(X436/H436,"0")+IFERROR(X437/H437,"0")</f>
        <v>25.641025641025642</v>
      </c>
      <c r="Y438" s="779">
        <f>IFERROR(Y433/H433,"0")+IFERROR(Y434/H434,"0")+IFERROR(Y435/H435,"0")+IFERROR(Y436/H436,"0")+IFERROR(Y437/H437,"0")</f>
        <v>26</v>
      </c>
      <c r="Z438" s="779">
        <f>IFERROR(IF(Z433="",0,Z433),"0")+IFERROR(IF(Z434="",0,Z434),"0")+IFERROR(IF(Z435="",0,Z435),"0")+IFERROR(IF(Z436="",0,Z436),"0")+IFERROR(IF(Z437="",0,Z437),"0")</f>
        <v>0.5655</v>
      </c>
      <c r="AA438" s="780"/>
      <c r="AB438" s="780"/>
      <c r="AC438" s="780"/>
    </row>
    <row r="439" spans="1:68" x14ac:dyDescent="0.2">
      <c r="A439" s="794"/>
      <c r="B439" s="794"/>
      <c r="C439" s="794"/>
      <c r="D439" s="794"/>
      <c r="E439" s="794"/>
      <c r="F439" s="794"/>
      <c r="G439" s="794"/>
      <c r="H439" s="794"/>
      <c r="I439" s="794"/>
      <c r="J439" s="794"/>
      <c r="K439" s="794"/>
      <c r="L439" s="794"/>
      <c r="M439" s="794"/>
      <c r="N439" s="794"/>
      <c r="O439" s="801"/>
      <c r="P439" s="781" t="s">
        <v>71</v>
      </c>
      <c r="Q439" s="782"/>
      <c r="R439" s="782"/>
      <c r="S439" s="782"/>
      <c r="T439" s="782"/>
      <c r="U439" s="782"/>
      <c r="V439" s="783"/>
      <c r="W439" s="37" t="s">
        <v>69</v>
      </c>
      <c r="X439" s="779">
        <f>IFERROR(SUM(X433:X437),"0")</f>
        <v>200</v>
      </c>
      <c r="Y439" s="779">
        <f>IFERROR(SUM(Y433:Y437),"0")</f>
        <v>202.79999999999998</v>
      </c>
      <c r="Z439" s="37"/>
      <c r="AA439" s="780"/>
      <c r="AB439" s="780"/>
      <c r="AC439" s="780"/>
    </row>
    <row r="440" spans="1:68" ht="14.25" customHeight="1" x14ac:dyDescent="0.25">
      <c r="A440" s="811" t="s">
        <v>218</v>
      </c>
      <c r="B440" s="794"/>
      <c r="C440" s="794"/>
      <c r="D440" s="794"/>
      <c r="E440" s="794"/>
      <c r="F440" s="794"/>
      <c r="G440" s="794"/>
      <c r="H440" s="794"/>
      <c r="I440" s="794"/>
      <c r="J440" s="794"/>
      <c r="K440" s="794"/>
      <c r="L440" s="794"/>
      <c r="M440" s="794"/>
      <c r="N440" s="794"/>
      <c r="O440" s="794"/>
      <c r="P440" s="794"/>
      <c r="Q440" s="794"/>
      <c r="R440" s="794"/>
      <c r="S440" s="794"/>
      <c r="T440" s="794"/>
      <c r="U440" s="794"/>
      <c r="V440" s="794"/>
      <c r="W440" s="794"/>
      <c r="X440" s="794"/>
      <c r="Y440" s="794"/>
      <c r="Z440" s="794"/>
      <c r="AA440" s="770"/>
      <c r="AB440" s="770"/>
      <c r="AC440" s="770"/>
    </row>
    <row r="441" spans="1:68" ht="27" customHeight="1" x14ac:dyDescent="0.25">
      <c r="A441" s="54" t="s">
        <v>724</v>
      </c>
      <c r="B441" s="54" t="s">
        <v>725</v>
      </c>
      <c r="C441" s="31">
        <v>4301060439</v>
      </c>
      <c r="D441" s="784">
        <v>4607091384673</v>
      </c>
      <c r="E441" s="785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117</v>
      </c>
      <c r="L441" s="32"/>
      <c r="M441" s="33" t="s">
        <v>118</v>
      </c>
      <c r="N441" s="33"/>
      <c r="O441" s="32">
        <v>30</v>
      </c>
      <c r="P441" s="1032" t="s">
        <v>726</v>
      </c>
      <c r="Q441" s="787"/>
      <c r="R441" s="787"/>
      <c r="S441" s="787"/>
      <c r="T441" s="788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727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37.5" customHeight="1" x14ac:dyDescent="0.25">
      <c r="A442" s="54" t="s">
        <v>724</v>
      </c>
      <c r="B442" s="54" t="s">
        <v>728</v>
      </c>
      <c r="C442" s="31">
        <v>4301060345</v>
      </c>
      <c r="D442" s="784">
        <v>4607091384673</v>
      </c>
      <c r="E442" s="785"/>
      <c r="F442" s="776">
        <v>1.3</v>
      </c>
      <c r="G442" s="32">
        <v>6</v>
      </c>
      <c r="H442" s="776">
        <v>7.8</v>
      </c>
      <c r="I442" s="776">
        <v>8.3640000000000008</v>
      </c>
      <c r="J442" s="32">
        <v>56</v>
      </c>
      <c r="K442" s="32" t="s">
        <v>117</v>
      </c>
      <c r="L442" s="32"/>
      <c r="M442" s="33" t="s">
        <v>68</v>
      </c>
      <c r="N442" s="33"/>
      <c r="O442" s="32">
        <v>30</v>
      </c>
      <c r="P442" s="93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2" s="787"/>
      <c r="R442" s="787"/>
      <c r="S442" s="787"/>
      <c r="T442" s="788"/>
      <c r="U442" s="34"/>
      <c r="V442" s="34"/>
      <c r="W442" s="35" t="s">
        <v>69</v>
      </c>
      <c r="X442" s="777">
        <v>0</v>
      </c>
      <c r="Y442" s="778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729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724</v>
      </c>
      <c r="B443" s="54" t="s">
        <v>730</v>
      </c>
      <c r="C443" s="31">
        <v>4301060314</v>
      </c>
      <c r="D443" s="784">
        <v>4607091384673</v>
      </c>
      <c r="E443" s="785"/>
      <c r="F443" s="776">
        <v>1.3</v>
      </c>
      <c r="G443" s="32">
        <v>6</v>
      </c>
      <c r="H443" s="776">
        <v>7.8</v>
      </c>
      <c r="I443" s="776">
        <v>8.3640000000000008</v>
      </c>
      <c r="J443" s="32">
        <v>56</v>
      </c>
      <c r="K443" s="32" t="s">
        <v>117</v>
      </c>
      <c r="L443" s="32"/>
      <c r="M443" s="33" t="s">
        <v>68</v>
      </c>
      <c r="N443" s="33"/>
      <c r="O443" s="32">
        <v>30</v>
      </c>
      <c r="P443" s="84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3" s="787"/>
      <c r="R443" s="787"/>
      <c r="S443" s="787"/>
      <c r="T443" s="788"/>
      <c r="U443" s="34"/>
      <c r="V443" s="34"/>
      <c r="W443" s="35" t="s">
        <v>69</v>
      </c>
      <c r="X443" s="777">
        <v>300</v>
      </c>
      <c r="Y443" s="778">
        <f>IFERROR(IF(X443="",0,CEILING((X443/$H443),1)*$H443),"")</f>
        <v>304.2</v>
      </c>
      <c r="Z443" s="36">
        <f>IFERROR(IF(Y443=0,"",ROUNDUP(Y443/H443,0)*0.02175),"")</f>
        <v>0.84824999999999995</v>
      </c>
      <c r="AA443" s="56"/>
      <c r="AB443" s="57"/>
      <c r="AC443" s="529" t="s">
        <v>731</v>
      </c>
      <c r="AG443" s="64"/>
      <c r="AJ443" s="68"/>
      <c r="AK443" s="68">
        <v>0</v>
      </c>
      <c r="BB443" s="530" t="s">
        <v>1</v>
      </c>
      <c r="BM443" s="64">
        <f>IFERROR(X443*I443/H443,"0")</f>
        <v>321.69230769230774</v>
      </c>
      <c r="BN443" s="64">
        <f>IFERROR(Y443*I443/H443,"0")</f>
        <v>326.19600000000003</v>
      </c>
      <c r="BO443" s="64">
        <f>IFERROR(1/J443*(X443/H443),"0")</f>
        <v>0.6868131868131867</v>
      </c>
      <c r="BP443" s="64">
        <f>IFERROR(1/J443*(Y443/H443),"0")</f>
        <v>0.6964285714285714</v>
      </c>
    </row>
    <row r="444" spans="1:68" x14ac:dyDescent="0.2">
      <c r="A444" s="800"/>
      <c r="B444" s="794"/>
      <c r="C444" s="794"/>
      <c r="D444" s="794"/>
      <c r="E444" s="794"/>
      <c r="F444" s="794"/>
      <c r="G444" s="794"/>
      <c r="H444" s="794"/>
      <c r="I444" s="794"/>
      <c r="J444" s="794"/>
      <c r="K444" s="794"/>
      <c r="L444" s="794"/>
      <c r="M444" s="794"/>
      <c r="N444" s="794"/>
      <c r="O444" s="801"/>
      <c r="P444" s="781" t="s">
        <v>71</v>
      </c>
      <c r="Q444" s="782"/>
      <c r="R444" s="782"/>
      <c r="S444" s="782"/>
      <c r="T444" s="782"/>
      <c r="U444" s="782"/>
      <c r="V444" s="783"/>
      <c r="W444" s="37" t="s">
        <v>72</v>
      </c>
      <c r="X444" s="779">
        <f>IFERROR(X441/H441,"0")+IFERROR(X442/H442,"0")+IFERROR(X443/H443,"0")</f>
        <v>38.46153846153846</v>
      </c>
      <c r="Y444" s="779">
        <f>IFERROR(Y441/H441,"0")+IFERROR(Y442/H442,"0")+IFERROR(Y443/H443,"0")</f>
        <v>39</v>
      </c>
      <c r="Z444" s="779">
        <f>IFERROR(IF(Z441="",0,Z441),"0")+IFERROR(IF(Z442="",0,Z442),"0")+IFERROR(IF(Z443="",0,Z443),"0")</f>
        <v>0.84824999999999995</v>
      </c>
      <c r="AA444" s="780"/>
      <c r="AB444" s="780"/>
      <c r="AC444" s="780"/>
    </row>
    <row r="445" spans="1:68" x14ac:dyDescent="0.2">
      <c r="A445" s="794"/>
      <c r="B445" s="794"/>
      <c r="C445" s="794"/>
      <c r="D445" s="794"/>
      <c r="E445" s="794"/>
      <c r="F445" s="794"/>
      <c r="G445" s="794"/>
      <c r="H445" s="794"/>
      <c r="I445" s="794"/>
      <c r="J445" s="794"/>
      <c r="K445" s="794"/>
      <c r="L445" s="794"/>
      <c r="M445" s="794"/>
      <c r="N445" s="794"/>
      <c r="O445" s="801"/>
      <c r="P445" s="781" t="s">
        <v>71</v>
      </c>
      <c r="Q445" s="782"/>
      <c r="R445" s="782"/>
      <c r="S445" s="782"/>
      <c r="T445" s="782"/>
      <c r="U445" s="782"/>
      <c r="V445" s="783"/>
      <c r="W445" s="37" t="s">
        <v>69</v>
      </c>
      <c r="X445" s="779">
        <f>IFERROR(SUM(X441:X443),"0")</f>
        <v>300</v>
      </c>
      <c r="Y445" s="779">
        <f>IFERROR(SUM(Y441:Y443),"0")</f>
        <v>304.2</v>
      </c>
      <c r="Z445" s="37"/>
      <c r="AA445" s="780"/>
      <c r="AB445" s="780"/>
      <c r="AC445" s="780"/>
    </row>
    <row r="446" spans="1:68" ht="16.5" customHeight="1" x14ac:dyDescent="0.25">
      <c r="A446" s="793" t="s">
        <v>732</v>
      </c>
      <c r="B446" s="794"/>
      <c r="C446" s="794"/>
      <c r="D446" s="794"/>
      <c r="E446" s="794"/>
      <c r="F446" s="794"/>
      <c r="G446" s="794"/>
      <c r="H446" s="794"/>
      <c r="I446" s="794"/>
      <c r="J446" s="794"/>
      <c r="K446" s="794"/>
      <c r="L446" s="794"/>
      <c r="M446" s="794"/>
      <c r="N446" s="794"/>
      <c r="O446" s="794"/>
      <c r="P446" s="794"/>
      <c r="Q446" s="794"/>
      <c r="R446" s="794"/>
      <c r="S446" s="794"/>
      <c r="T446" s="794"/>
      <c r="U446" s="794"/>
      <c r="V446" s="794"/>
      <c r="W446" s="794"/>
      <c r="X446" s="794"/>
      <c r="Y446" s="794"/>
      <c r="Z446" s="794"/>
      <c r="AA446" s="772"/>
      <c r="AB446" s="772"/>
      <c r="AC446" s="772"/>
    </row>
    <row r="447" spans="1:68" ht="14.25" customHeight="1" x14ac:dyDescent="0.25">
      <c r="A447" s="811" t="s">
        <v>114</v>
      </c>
      <c r="B447" s="794"/>
      <c r="C447" s="794"/>
      <c r="D447" s="794"/>
      <c r="E447" s="794"/>
      <c r="F447" s="794"/>
      <c r="G447" s="794"/>
      <c r="H447" s="794"/>
      <c r="I447" s="794"/>
      <c r="J447" s="794"/>
      <c r="K447" s="794"/>
      <c r="L447" s="794"/>
      <c r="M447" s="794"/>
      <c r="N447" s="794"/>
      <c r="O447" s="794"/>
      <c r="P447" s="794"/>
      <c r="Q447" s="794"/>
      <c r="R447" s="794"/>
      <c r="S447" s="794"/>
      <c r="T447" s="794"/>
      <c r="U447" s="794"/>
      <c r="V447" s="794"/>
      <c r="W447" s="794"/>
      <c r="X447" s="794"/>
      <c r="Y447" s="794"/>
      <c r="Z447" s="794"/>
      <c r="AA447" s="770"/>
      <c r="AB447" s="770"/>
      <c r="AC447" s="770"/>
    </row>
    <row r="448" spans="1:68" ht="27" customHeight="1" x14ac:dyDescent="0.25">
      <c r="A448" s="54" t="s">
        <v>733</v>
      </c>
      <c r="B448" s="54" t="s">
        <v>734</v>
      </c>
      <c r="C448" s="31">
        <v>4301011483</v>
      </c>
      <c r="D448" s="784">
        <v>4680115881907</v>
      </c>
      <c r="E448" s="785"/>
      <c r="F448" s="776">
        <v>1.8</v>
      </c>
      <c r="G448" s="32">
        <v>6</v>
      </c>
      <c r="H448" s="776">
        <v>10.8</v>
      </c>
      <c r="I448" s="776">
        <v>11.28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102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7"/>
      <c r="R448" s="787"/>
      <c r="S448" s="787"/>
      <c r="T448" s="788"/>
      <c r="U448" s="34"/>
      <c r="V448" s="34"/>
      <c r="W448" s="35" t="s">
        <v>69</v>
      </c>
      <c r="X448" s="777">
        <v>0</v>
      </c>
      <c r="Y448" s="778">
        <f t="shared" ref="Y448:Y455" si="87">IFERROR(IF(X448="",0,CEILING((X448/$H448),1)*$H448),"")</f>
        <v>0</v>
      </c>
      <c r="Z448" s="36" t="str">
        <f t="shared" ref="Z448:Z454" si="88">IFERROR(IF(Y448=0,"",ROUNDUP(Y448/H448,0)*0.02175),"")</f>
        <v/>
      </c>
      <c r="AA448" s="56"/>
      <c r="AB448" s="57"/>
      <c r="AC448" s="531" t="s">
        <v>735</v>
      </c>
      <c r="AG448" s="64"/>
      <c r="AJ448" s="68"/>
      <c r="AK448" s="68">
        <v>0</v>
      </c>
      <c r="BB448" s="532" t="s">
        <v>1</v>
      </c>
      <c r="BM448" s="64">
        <f t="shared" ref="BM448:BM455" si="89">IFERROR(X448*I448/H448,"0")</f>
        <v>0</v>
      </c>
      <c r="BN448" s="64">
        <f t="shared" ref="BN448:BN455" si="90">IFERROR(Y448*I448/H448,"0")</f>
        <v>0</v>
      </c>
      <c r="BO448" s="64">
        <f t="shared" ref="BO448:BO455" si="91">IFERROR(1/J448*(X448/H448),"0")</f>
        <v>0</v>
      </c>
      <c r="BP448" s="64">
        <f t="shared" ref="BP448:BP455" si="92">IFERROR(1/J448*(Y448/H448),"0")</f>
        <v>0</v>
      </c>
    </row>
    <row r="449" spans="1:68" ht="27" customHeight="1" x14ac:dyDescent="0.25">
      <c r="A449" s="54" t="s">
        <v>733</v>
      </c>
      <c r="B449" s="54" t="s">
        <v>736</v>
      </c>
      <c r="C449" s="31">
        <v>4301011873</v>
      </c>
      <c r="D449" s="784">
        <v>4680115881907</v>
      </c>
      <c r="E449" s="785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1211" t="s">
        <v>737</v>
      </c>
      <c r="Q449" s="787"/>
      <c r="R449" s="787"/>
      <c r="S449" s="787"/>
      <c r="T449" s="788"/>
      <c r="U449" s="34"/>
      <c r="V449" s="34"/>
      <c r="W449" s="35" t="s">
        <v>69</v>
      </c>
      <c r="X449" s="777">
        <v>0</v>
      </c>
      <c r="Y449" s="778">
        <f t="shared" si="87"/>
        <v>0</v>
      </c>
      <c r="Z449" s="36" t="str">
        <f t="shared" si="88"/>
        <v/>
      </c>
      <c r="AA449" s="56"/>
      <c r="AB449" s="57"/>
      <c r="AC449" s="533" t="s">
        <v>738</v>
      </c>
      <c r="AG449" s="64"/>
      <c r="AJ449" s="68"/>
      <c r="AK449" s="68">
        <v>0</v>
      </c>
      <c r="BB449" s="534" t="s">
        <v>1</v>
      </c>
      <c r="BM449" s="64">
        <f t="shared" si="89"/>
        <v>0</v>
      </c>
      <c r="BN449" s="64">
        <f t="shared" si="90"/>
        <v>0</v>
      </c>
      <c r="BO449" s="64">
        <f t="shared" si="91"/>
        <v>0</v>
      </c>
      <c r="BP449" s="64">
        <f t="shared" si="92"/>
        <v>0</v>
      </c>
    </row>
    <row r="450" spans="1:68" ht="27" customHeight="1" x14ac:dyDescent="0.25">
      <c r="A450" s="54" t="s">
        <v>739</v>
      </c>
      <c r="B450" s="54" t="s">
        <v>740</v>
      </c>
      <c r="C450" s="31">
        <v>4301011655</v>
      </c>
      <c r="D450" s="784">
        <v>4680115883925</v>
      </c>
      <c r="E450" s="785"/>
      <c r="F450" s="776">
        <v>2.5</v>
      </c>
      <c r="G450" s="32">
        <v>6</v>
      </c>
      <c r="H450" s="776">
        <v>15</v>
      </c>
      <c r="I450" s="776">
        <v>15.48</v>
      </c>
      <c r="J450" s="32">
        <v>48</v>
      </c>
      <c r="K450" s="32" t="s">
        <v>117</v>
      </c>
      <c r="L450" s="32"/>
      <c r="M450" s="33" t="s">
        <v>68</v>
      </c>
      <c r="N450" s="33"/>
      <c r="O450" s="32">
        <v>60</v>
      </c>
      <c r="P450" s="9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7"/>
      <c r="R450" s="787"/>
      <c r="S450" s="787"/>
      <c r="T450" s="788"/>
      <c r="U450" s="34"/>
      <c r="V450" s="34"/>
      <c r="W450" s="35" t="s">
        <v>69</v>
      </c>
      <c r="X450" s="777">
        <v>0</v>
      </c>
      <c r="Y450" s="778">
        <f t="shared" si="87"/>
        <v>0</v>
      </c>
      <c r="Z450" s="36" t="str">
        <f t="shared" si="88"/>
        <v/>
      </c>
      <c r="AA450" s="56"/>
      <c r="AB450" s="57"/>
      <c r="AC450" s="535" t="s">
        <v>735</v>
      </c>
      <c r="AG450" s="64"/>
      <c r="AJ450" s="68"/>
      <c r="AK450" s="68">
        <v>0</v>
      </c>
      <c r="BB450" s="536" t="s">
        <v>1</v>
      </c>
      <c r="BM450" s="64">
        <f t="shared" si="89"/>
        <v>0</v>
      </c>
      <c r="BN450" s="64">
        <f t="shared" si="90"/>
        <v>0</v>
      </c>
      <c r="BO450" s="64">
        <f t="shared" si="91"/>
        <v>0</v>
      </c>
      <c r="BP450" s="64">
        <f t="shared" si="92"/>
        <v>0</v>
      </c>
    </row>
    <row r="451" spans="1:68" ht="27" customHeight="1" x14ac:dyDescent="0.25">
      <c r="A451" s="54" t="s">
        <v>739</v>
      </c>
      <c r="B451" s="54" t="s">
        <v>741</v>
      </c>
      <c r="C451" s="31">
        <v>4301011872</v>
      </c>
      <c r="D451" s="784">
        <v>4680115883925</v>
      </c>
      <c r="E451" s="785"/>
      <c r="F451" s="776">
        <v>2.5</v>
      </c>
      <c r="G451" s="32">
        <v>6</v>
      </c>
      <c r="H451" s="776">
        <v>15</v>
      </c>
      <c r="I451" s="776">
        <v>15.48</v>
      </c>
      <c r="J451" s="32">
        <v>48</v>
      </c>
      <c r="K451" s="32" t="s">
        <v>117</v>
      </c>
      <c r="L451" s="32"/>
      <c r="M451" s="33" t="s">
        <v>68</v>
      </c>
      <c r="N451" s="33"/>
      <c r="O451" s="32">
        <v>60</v>
      </c>
      <c r="P451" s="100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7"/>
      <c r="R451" s="787"/>
      <c r="S451" s="787"/>
      <c r="T451" s="788"/>
      <c r="U451" s="34"/>
      <c r="V451" s="34"/>
      <c r="W451" s="35" t="s">
        <v>69</v>
      </c>
      <c r="X451" s="777">
        <v>0</v>
      </c>
      <c r="Y451" s="778">
        <f t="shared" si="87"/>
        <v>0</v>
      </c>
      <c r="Z451" s="36" t="str">
        <f t="shared" si="88"/>
        <v/>
      </c>
      <c r="AA451" s="56"/>
      <c r="AB451" s="57"/>
      <c r="AC451" s="537" t="s">
        <v>738</v>
      </c>
      <c r="AG451" s="64"/>
      <c r="AJ451" s="68"/>
      <c r="AK451" s="68">
        <v>0</v>
      </c>
      <c r="BB451" s="538" t="s">
        <v>1</v>
      </c>
      <c r="BM451" s="64">
        <f t="shared" si="89"/>
        <v>0</v>
      </c>
      <c r="BN451" s="64">
        <f t="shared" si="90"/>
        <v>0</v>
      </c>
      <c r="BO451" s="64">
        <f t="shared" si="91"/>
        <v>0</v>
      </c>
      <c r="BP451" s="64">
        <f t="shared" si="92"/>
        <v>0</v>
      </c>
    </row>
    <row r="452" spans="1:68" ht="37.5" customHeight="1" x14ac:dyDescent="0.25">
      <c r="A452" s="54" t="s">
        <v>742</v>
      </c>
      <c r="B452" s="54" t="s">
        <v>743</v>
      </c>
      <c r="C452" s="31">
        <v>4301011312</v>
      </c>
      <c r="D452" s="784">
        <v>4607091384192</v>
      </c>
      <c r="E452" s="785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117</v>
      </c>
      <c r="L452" s="32"/>
      <c r="M452" s="33" t="s">
        <v>121</v>
      </c>
      <c r="N452" s="33"/>
      <c r="O452" s="32">
        <v>60</v>
      </c>
      <c r="P452" s="82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7"/>
      <c r="R452" s="787"/>
      <c r="S452" s="787"/>
      <c r="T452" s="788"/>
      <c r="U452" s="34"/>
      <c r="V452" s="34"/>
      <c r="W452" s="35" t="s">
        <v>69</v>
      </c>
      <c r="X452" s="777">
        <v>0</v>
      </c>
      <c r="Y452" s="778">
        <f t="shared" si="87"/>
        <v>0</v>
      </c>
      <c r="Z452" s="36" t="str">
        <f t="shared" si="88"/>
        <v/>
      </c>
      <c r="AA452" s="56"/>
      <c r="AB452" s="57"/>
      <c r="AC452" s="539" t="s">
        <v>744</v>
      </c>
      <c r="AG452" s="64"/>
      <c r="AJ452" s="68"/>
      <c r="AK452" s="68">
        <v>0</v>
      </c>
      <c r="BB452" s="540" t="s">
        <v>1</v>
      </c>
      <c r="BM452" s="64">
        <f t="shared" si="89"/>
        <v>0</v>
      </c>
      <c r="BN452" s="64">
        <f t="shared" si="90"/>
        <v>0</v>
      </c>
      <c r="BO452" s="64">
        <f t="shared" si="91"/>
        <v>0</v>
      </c>
      <c r="BP452" s="64">
        <f t="shared" si="92"/>
        <v>0</v>
      </c>
    </row>
    <row r="453" spans="1:68" ht="37.5" customHeight="1" x14ac:dyDescent="0.25">
      <c r="A453" s="54" t="s">
        <v>745</v>
      </c>
      <c r="B453" s="54" t="s">
        <v>746</v>
      </c>
      <c r="C453" s="31">
        <v>4301011874</v>
      </c>
      <c r="D453" s="784">
        <v>4680115884892</v>
      </c>
      <c r="E453" s="785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117</v>
      </c>
      <c r="L453" s="32"/>
      <c r="M453" s="33" t="s">
        <v>68</v>
      </c>
      <c r="N453" s="33"/>
      <c r="O453" s="32">
        <v>60</v>
      </c>
      <c r="P453" s="87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7"/>
      <c r="R453" s="787"/>
      <c r="S453" s="787"/>
      <c r="T453" s="788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41" t="s">
        <v>747</v>
      </c>
      <c r="AG453" s="64"/>
      <c r="AJ453" s="68"/>
      <c r="AK453" s="68">
        <v>0</v>
      </c>
      <c r="BB453" s="542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customHeight="1" x14ac:dyDescent="0.25">
      <c r="A454" s="54" t="s">
        <v>748</v>
      </c>
      <c r="B454" s="54" t="s">
        <v>749</v>
      </c>
      <c r="C454" s="31">
        <v>4301011875</v>
      </c>
      <c r="D454" s="784">
        <v>4680115884885</v>
      </c>
      <c r="E454" s="785"/>
      <c r="F454" s="776">
        <v>0.8</v>
      </c>
      <c r="G454" s="32">
        <v>15</v>
      </c>
      <c r="H454" s="776">
        <v>12</v>
      </c>
      <c r="I454" s="776">
        <v>12.48</v>
      </c>
      <c r="J454" s="32">
        <v>56</v>
      </c>
      <c r="K454" s="32" t="s">
        <v>117</v>
      </c>
      <c r="L454" s="32"/>
      <c r="M454" s="33" t="s">
        <v>68</v>
      </c>
      <c r="N454" s="33"/>
      <c r="O454" s="32">
        <v>60</v>
      </c>
      <c r="P454" s="7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87"/>
      <c r="R454" s="787"/>
      <c r="S454" s="787"/>
      <c r="T454" s="788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43" t="s">
        <v>747</v>
      </c>
      <c r="AG454" s="64"/>
      <c r="AJ454" s="68"/>
      <c r="AK454" s="68">
        <v>0</v>
      </c>
      <c r="BB454" s="544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37.5" customHeight="1" x14ac:dyDescent="0.25">
      <c r="A455" s="54" t="s">
        <v>750</v>
      </c>
      <c r="B455" s="54" t="s">
        <v>751</v>
      </c>
      <c r="C455" s="31">
        <v>4301011871</v>
      </c>
      <c r="D455" s="784">
        <v>4680115884908</v>
      </c>
      <c r="E455" s="785"/>
      <c r="F455" s="776">
        <v>0.4</v>
      </c>
      <c r="G455" s="32">
        <v>10</v>
      </c>
      <c r="H455" s="776">
        <v>4</v>
      </c>
      <c r="I455" s="776">
        <v>4.21</v>
      </c>
      <c r="J455" s="32">
        <v>132</v>
      </c>
      <c r="K455" s="32" t="s">
        <v>76</v>
      </c>
      <c r="L455" s="32"/>
      <c r="M455" s="33" t="s">
        <v>68</v>
      </c>
      <c r="N455" s="33"/>
      <c r="O455" s="32">
        <v>60</v>
      </c>
      <c r="P455" s="8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87"/>
      <c r="R455" s="787"/>
      <c r="S455" s="787"/>
      <c r="T455" s="788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>IFERROR(IF(Y455=0,"",ROUNDUP(Y455/H455,0)*0.00902),"")</f>
        <v/>
      </c>
      <c r="AA455" s="56"/>
      <c r="AB455" s="57"/>
      <c r="AC455" s="545" t="s">
        <v>747</v>
      </c>
      <c r="AG455" s="64"/>
      <c r="AJ455" s="68"/>
      <c r="AK455" s="68">
        <v>0</v>
      </c>
      <c r="BB455" s="546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x14ac:dyDescent="0.2">
      <c r="A456" s="800"/>
      <c r="B456" s="794"/>
      <c r="C456" s="794"/>
      <c r="D456" s="794"/>
      <c r="E456" s="794"/>
      <c r="F456" s="794"/>
      <c r="G456" s="794"/>
      <c r="H456" s="794"/>
      <c r="I456" s="794"/>
      <c r="J456" s="794"/>
      <c r="K456" s="794"/>
      <c r="L456" s="794"/>
      <c r="M456" s="794"/>
      <c r="N456" s="794"/>
      <c r="O456" s="801"/>
      <c r="P456" s="781" t="s">
        <v>71</v>
      </c>
      <c r="Q456" s="782"/>
      <c r="R456" s="782"/>
      <c r="S456" s="782"/>
      <c r="T456" s="782"/>
      <c r="U456" s="782"/>
      <c r="V456" s="783"/>
      <c r="W456" s="37" t="s">
        <v>72</v>
      </c>
      <c r="X456" s="779">
        <f>IFERROR(X448/H448,"0")+IFERROR(X449/H449,"0")+IFERROR(X450/H450,"0")+IFERROR(X451/H451,"0")+IFERROR(X452/H452,"0")+IFERROR(X453/H453,"0")+IFERROR(X454/H454,"0")+IFERROR(X455/H455,"0")</f>
        <v>0</v>
      </c>
      <c r="Y456" s="779">
        <f>IFERROR(Y448/H448,"0")+IFERROR(Y449/H449,"0")+IFERROR(Y450/H450,"0")+IFERROR(Y451/H451,"0")+IFERROR(Y452/H452,"0")+IFERROR(Y453/H453,"0")+IFERROR(Y454/H454,"0")+IFERROR(Y455/H455,"0")</f>
        <v>0</v>
      </c>
      <c r="Z456" s="779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780"/>
      <c r="AB456" s="780"/>
      <c r="AC456" s="780"/>
    </row>
    <row r="457" spans="1:68" x14ac:dyDescent="0.2">
      <c r="A457" s="794"/>
      <c r="B457" s="794"/>
      <c r="C457" s="794"/>
      <c r="D457" s="794"/>
      <c r="E457" s="794"/>
      <c r="F457" s="794"/>
      <c r="G457" s="794"/>
      <c r="H457" s="794"/>
      <c r="I457" s="794"/>
      <c r="J457" s="794"/>
      <c r="K457" s="794"/>
      <c r="L457" s="794"/>
      <c r="M457" s="794"/>
      <c r="N457" s="794"/>
      <c r="O457" s="801"/>
      <c r="P457" s="781" t="s">
        <v>71</v>
      </c>
      <c r="Q457" s="782"/>
      <c r="R457" s="782"/>
      <c r="S457" s="782"/>
      <c r="T457" s="782"/>
      <c r="U457" s="782"/>
      <c r="V457" s="783"/>
      <c r="W457" s="37" t="s">
        <v>69</v>
      </c>
      <c r="X457" s="779">
        <f>IFERROR(SUM(X448:X455),"0")</f>
        <v>0</v>
      </c>
      <c r="Y457" s="779">
        <f>IFERROR(SUM(Y448:Y455),"0")</f>
        <v>0</v>
      </c>
      <c r="Z457" s="37"/>
      <c r="AA457" s="780"/>
      <c r="AB457" s="780"/>
      <c r="AC457" s="780"/>
    </row>
    <row r="458" spans="1:68" ht="14.25" customHeight="1" x14ac:dyDescent="0.25">
      <c r="A458" s="811" t="s">
        <v>64</v>
      </c>
      <c r="B458" s="794"/>
      <c r="C458" s="794"/>
      <c r="D458" s="794"/>
      <c r="E458" s="794"/>
      <c r="F458" s="794"/>
      <c r="G458" s="794"/>
      <c r="H458" s="794"/>
      <c r="I458" s="794"/>
      <c r="J458" s="794"/>
      <c r="K458" s="794"/>
      <c r="L458" s="794"/>
      <c r="M458" s="794"/>
      <c r="N458" s="794"/>
      <c r="O458" s="794"/>
      <c r="P458" s="794"/>
      <c r="Q458" s="794"/>
      <c r="R458" s="794"/>
      <c r="S458" s="794"/>
      <c r="T458" s="794"/>
      <c r="U458" s="794"/>
      <c r="V458" s="794"/>
      <c r="W458" s="794"/>
      <c r="X458" s="794"/>
      <c r="Y458" s="794"/>
      <c r="Z458" s="794"/>
      <c r="AA458" s="770"/>
      <c r="AB458" s="770"/>
      <c r="AC458" s="770"/>
    </row>
    <row r="459" spans="1:68" ht="27" customHeight="1" x14ac:dyDescent="0.25">
      <c r="A459" s="54" t="s">
        <v>752</v>
      </c>
      <c r="B459" s="54" t="s">
        <v>753</v>
      </c>
      <c r="C459" s="31">
        <v>4301031303</v>
      </c>
      <c r="D459" s="784">
        <v>4607091384802</v>
      </c>
      <c r="E459" s="785"/>
      <c r="F459" s="776">
        <v>0.73</v>
      </c>
      <c r="G459" s="32">
        <v>6</v>
      </c>
      <c r="H459" s="776">
        <v>4.38</v>
      </c>
      <c r="I459" s="776">
        <v>4.6399999999999997</v>
      </c>
      <c r="J459" s="32">
        <v>156</v>
      </c>
      <c r="K459" s="32" t="s">
        <v>76</v>
      </c>
      <c r="L459" s="32"/>
      <c r="M459" s="33" t="s">
        <v>68</v>
      </c>
      <c r="N459" s="33"/>
      <c r="O459" s="32">
        <v>35</v>
      </c>
      <c r="P459" s="104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87"/>
      <c r="R459" s="787"/>
      <c r="S459" s="787"/>
      <c r="T459" s="788"/>
      <c r="U459" s="34"/>
      <c r="V459" s="34"/>
      <c r="W459" s="35" t="s">
        <v>69</v>
      </c>
      <c r="X459" s="777">
        <v>0</v>
      </c>
      <c r="Y459" s="778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7" t="s">
        <v>754</v>
      </c>
      <c r="AG459" s="64"/>
      <c r="AJ459" s="68"/>
      <c r="AK459" s="68">
        <v>0</v>
      </c>
      <c r="BB459" s="54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755</v>
      </c>
      <c r="B460" s="54" t="s">
        <v>756</v>
      </c>
      <c r="C460" s="31">
        <v>4301031304</v>
      </c>
      <c r="D460" s="784">
        <v>4607091384826</v>
      </c>
      <c r="E460" s="785"/>
      <c r="F460" s="776">
        <v>0.35</v>
      </c>
      <c r="G460" s="32">
        <v>8</v>
      </c>
      <c r="H460" s="776">
        <v>2.8</v>
      </c>
      <c r="I460" s="776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08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87"/>
      <c r="R460" s="787"/>
      <c r="S460" s="787"/>
      <c r="T460" s="788"/>
      <c r="U460" s="34"/>
      <c r="V460" s="34"/>
      <c r="W460" s="35" t="s">
        <v>69</v>
      </c>
      <c r="X460" s="777">
        <v>0</v>
      </c>
      <c r="Y460" s="778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9" t="s">
        <v>754</v>
      </c>
      <c r="AG460" s="64"/>
      <c r="AJ460" s="68"/>
      <c r="AK460" s="68">
        <v>0</v>
      </c>
      <c r="BB460" s="55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800"/>
      <c r="B461" s="794"/>
      <c r="C461" s="794"/>
      <c r="D461" s="794"/>
      <c r="E461" s="794"/>
      <c r="F461" s="794"/>
      <c r="G461" s="794"/>
      <c r="H461" s="794"/>
      <c r="I461" s="794"/>
      <c r="J461" s="794"/>
      <c r="K461" s="794"/>
      <c r="L461" s="794"/>
      <c r="M461" s="794"/>
      <c r="N461" s="794"/>
      <c r="O461" s="801"/>
      <c r="P461" s="781" t="s">
        <v>71</v>
      </c>
      <c r="Q461" s="782"/>
      <c r="R461" s="782"/>
      <c r="S461" s="782"/>
      <c r="T461" s="782"/>
      <c r="U461" s="782"/>
      <c r="V461" s="783"/>
      <c r="W461" s="37" t="s">
        <v>72</v>
      </c>
      <c r="X461" s="779">
        <f>IFERROR(X459/H459,"0")+IFERROR(X460/H460,"0")</f>
        <v>0</v>
      </c>
      <c r="Y461" s="779">
        <f>IFERROR(Y459/H459,"0")+IFERROR(Y460/H460,"0")</f>
        <v>0</v>
      </c>
      <c r="Z461" s="779">
        <f>IFERROR(IF(Z459="",0,Z459),"0")+IFERROR(IF(Z460="",0,Z460),"0")</f>
        <v>0</v>
      </c>
      <c r="AA461" s="780"/>
      <c r="AB461" s="780"/>
      <c r="AC461" s="780"/>
    </row>
    <row r="462" spans="1:68" x14ac:dyDescent="0.2">
      <c r="A462" s="794"/>
      <c r="B462" s="794"/>
      <c r="C462" s="794"/>
      <c r="D462" s="794"/>
      <c r="E462" s="794"/>
      <c r="F462" s="794"/>
      <c r="G462" s="794"/>
      <c r="H462" s="794"/>
      <c r="I462" s="794"/>
      <c r="J462" s="794"/>
      <c r="K462" s="794"/>
      <c r="L462" s="794"/>
      <c r="M462" s="794"/>
      <c r="N462" s="794"/>
      <c r="O462" s="801"/>
      <c r="P462" s="781" t="s">
        <v>71</v>
      </c>
      <c r="Q462" s="782"/>
      <c r="R462" s="782"/>
      <c r="S462" s="782"/>
      <c r="T462" s="782"/>
      <c r="U462" s="782"/>
      <c r="V462" s="783"/>
      <c r="W462" s="37" t="s">
        <v>69</v>
      </c>
      <c r="X462" s="779">
        <f>IFERROR(SUM(X459:X460),"0")</f>
        <v>0</v>
      </c>
      <c r="Y462" s="779">
        <f>IFERROR(SUM(Y459:Y460),"0")</f>
        <v>0</v>
      </c>
      <c r="Z462" s="37"/>
      <c r="AA462" s="780"/>
      <c r="AB462" s="780"/>
      <c r="AC462" s="780"/>
    </row>
    <row r="463" spans="1:68" ht="14.25" customHeight="1" x14ac:dyDescent="0.25">
      <c r="A463" s="811" t="s">
        <v>73</v>
      </c>
      <c r="B463" s="794"/>
      <c r="C463" s="794"/>
      <c r="D463" s="794"/>
      <c r="E463" s="794"/>
      <c r="F463" s="794"/>
      <c r="G463" s="794"/>
      <c r="H463" s="794"/>
      <c r="I463" s="794"/>
      <c r="J463" s="794"/>
      <c r="K463" s="794"/>
      <c r="L463" s="794"/>
      <c r="M463" s="794"/>
      <c r="N463" s="794"/>
      <c r="O463" s="794"/>
      <c r="P463" s="794"/>
      <c r="Q463" s="794"/>
      <c r="R463" s="794"/>
      <c r="S463" s="794"/>
      <c r="T463" s="794"/>
      <c r="U463" s="794"/>
      <c r="V463" s="794"/>
      <c r="W463" s="794"/>
      <c r="X463" s="794"/>
      <c r="Y463" s="794"/>
      <c r="Z463" s="794"/>
      <c r="AA463" s="770"/>
      <c r="AB463" s="770"/>
      <c r="AC463" s="770"/>
    </row>
    <row r="464" spans="1:68" ht="37.5" customHeight="1" x14ac:dyDescent="0.25">
      <c r="A464" s="54" t="s">
        <v>757</v>
      </c>
      <c r="B464" s="54" t="s">
        <v>758</v>
      </c>
      <c r="C464" s="31">
        <v>4301051635</v>
      </c>
      <c r="D464" s="784">
        <v>4607091384246</v>
      </c>
      <c r="E464" s="785"/>
      <c r="F464" s="776">
        <v>1.3</v>
      </c>
      <c r="G464" s="32">
        <v>6</v>
      </c>
      <c r="H464" s="776">
        <v>7.8</v>
      </c>
      <c r="I464" s="776">
        <v>8.3640000000000008</v>
      </c>
      <c r="J464" s="32">
        <v>56</v>
      </c>
      <c r="K464" s="32" t="s">
        <v>117</v>
      </c>
      <c r="L464" s="32"/>
      <c r="M464" s="33" t="s">
        <v>68</v>
      </c>
      <c r="N464" s="33"/>
      <c r="O464" s="32">
        <v>40</v>
      </c>
      <c r="P464" s="88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4" s="787"/>
      <c r="R464" s="787"/>
      <c r="S464" s="787"/>
      <c r="T464" s="788"/>
      <c r="U464" s="34"/>
      <c r="V464" s="34"/>
      <c r="W464" s="35" t="s">
        <v>69</v>
      </c>
      <c r="X464" s="777">
        <v>0</v>
      </c>
      <c r="Y464" s="778">
        <f t="shared" ref="Y464:Y470" si="93"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51" t="s">
        <v>759</v>
      </c>
      <c r="AG464" s="64"/>
      <c r="AJ464" s="68"/>
      <c r="AK464" s="68">
        <v>0</v>
      </c>
      <c r="BB464" s="552" t="s">
        <v>1</v>
      </c>
      <c r="BM464" s="64">
        <f t="shared" ref="BM464:BM470" si="94">IFERROR(X464*I464/H464,"0")</f>
        <v>0</v>
      </c>
      <c r="BN464" s="64">
        <f t="shared" ref="BN464:BN470" si="95">IFERROR(Y464*I464/H464,"0")</f>
        <v>0</v>
      </c>
      <c r="BO464" s="64">
        <f t="shared" ref="BO464:BO470" si="96">IFERROR(1/J464*(X464/H464),"0")</f>
        <v>0</v>
      </c>
      <c r="BP464" s="64">
        <f t="shared" ref="BP464:BP470" si="97">IFERROR(1/J464*(Y464/H464),"0")</f>
        <v>0</v>
      </c>
    </row>
    <row r="465" spans="1:68" ht="27" customHeight="1" x14ac:dyDescent="0.25">
      <c r="A465" s="54" t="s">
        <v>757</v>
      </c>
      <c r="B465" s="54" t="s">
        <v>760</v>
      </c>
      <c r="C465" s="31">
        <v>4301051899</v>
      </c>
      <c r="D465" s="784">
        <v>4607091384246</v>
      </c>
      <c r="E465" s="785"/>
      <c r="F465" s="776">
        <v>1.5</v>
      </c>
      <c r="G465" s="32">
        <v>6</v>
      </c>
      <c r="H465" s="776">
        <v>9</v>
      </c>
      <c r="I465" s="776">
        <v>9.5640000000000001</v>
      </c>
      <c r="J465" s="32">
        <v>56</v>
      </c>
      <c r="K465" s="32" t="s">
        <v>117</v>
      </c>
      <c r="L465" s="32"/>
      <c r="M465" s="33" t="s">
        <v>118</v>
      </c>
      <c r="N465" s="33"/>
      <c r="O465" s="32">
        <v>40</v>
      </c>
      <c r="P465" s="1131" t="s">
        <v>761</v>
      </c>
      <c r="Q465" s="787"/>
      <c r="R465" s="787"/>
      <c r="S465" s="787"/>
      <c r="T465" s="788"/>
      <c r="U465" s="34"/>
      <c r="V465" s="34"/>
      <c r="W465" s="35" t="s">
        <v>69</v>
      </c>
      <c r="X465" s="777">
        <v>0</v>
      </c>
      <c r="Y465" s="778">
        <f t="shared" si="93"/>
        <v>0</v>
      </c>
      <c r="Z465" s="36" t="str">
        <f>IFERROR(IF(Y465=0,"",ROUNDUP(Y465/H465,0)*0.02175),"")</f>
        <v/>
      </c>
      <c r="AA465" s="56"/>
      <c r="AB465" s="57"/>
      <c r="AC465" s="553" t="s">
        <v>762</v>
      </c>
      <c r="AG465" s="64"/>
      <c r="AJ465" s="68"/>
      <c r="AK465" s="68">
        <v>0</v>
      </c>
      <c r="BB465" s="554" t="s">
        <v>1</v>
      </c>
      <c r="BM465" s="64">
        <f t="shared" si="94"/>
        <v>0</v>
      </c>
      <c r="BN465" s="64">
        <f t="shared" si="95"/>
        <v>0</v>
      </c>
      <c r="BO465" s="64">
        <f t="shared" si="96"/>
        <v>0</v>
      </c>
      <c r="BP465" s="64">
        <f t="shared" si="97"/>
        <v>0</v>
      </c>
    </row>
    <row r="466" spans="1:68" ht="27" customHeight="1" x14ac:dyDescent="0.25">
      <c r="A466" s="54" t="s">
        <v>763</v>
      </c>
      <c r="B466" s="54" t="s">
        <v>764</v>
      </c>
      <c r="C466" s="31">
        <v>4301051901</v>
      </c>
      <c r="D466" s="784">
        <v>4680115881976</v>
      </c>
      <c r="E466" s="785"/>
      <c r="F466" s="776">
        <v>1.5</v>
      </c>
      <c r="G466" s="32">
        <v>6</v>
      </c>
      <c r="H466" s="776">
        <v>9</v>
      </c>
      <c r="I466" s="776">
        <v>9.48</v>
      </c>
      <c r="J466" s="32">
        <v>56</v>
      </c>
      <c r="K466" s="32" t="s">
        <v>117</v>
      </c>
      <c r="L466" s="32"/>
      <c r="M466" s="33" t="s">
        <v>118</v>
      </c>
      <c r="N466" s="33"/>
      <c r="O466" s="32">
        <v>40</v>
      </c>
      <c r="P466" s="890" t="s">
        <v>765</v>
      </c>
      <c r="Q466" s="787"/>
      <c r="R466" s="787"/>
      <c r="S466" s="787"/>
      <c r="T466" s="788"/>
      <c r="U466" s="34"/>
      <c r="V466" s="34"/>
      <c r="W466" s="35" t="s">
        <v>69</v>
      </c>
      <c r="X466" s="777">
        <v>0</v>
      </c>
      <c r="Y466" s="778">
        <f t="shared" si="93"/>
        <v>0</v>
      </c>
      <c r="Z466" s="36" t="str">
        <f>IFERROR(IF(Y466=0,"",ROUNDUP(Y466/H466,0)*0.02175),"")</f>
        <v/>
      </c>
      <c r="AA466" s="56"/>
      <c r="AB466" s="57"/>
      <c r="AC466" s="555" t="s">
        <v>766</v>
      </c>
      <c r="AG466" s="64"/>
      <c r="AJ466" s="68"/>
      <c r="AK466" s="68">
        <v>0</v>
      </c>
      <c r="BB466" s="556" t="s">
        <v>1</v>
      </c>
      <c r="BM466" s="64">
        <f t="shared" si="94"/>
        <v>0</v>
      </c>
      <c r="BN466" s="64">
        <f t="shared" si="95"/>
        <v>0</v>
      </c>
      <c r="BO466" s="64">
        <f t="shared" si="96"/>
        <v>0</v>
      </c>
      <c r="BP466" s="64">
        <f t="shared" si="97"/>
        <v>0</v>
      </c>
    </row>
    <row r="467" spans="1:68" ht="27" customHeight="1" x14ac:dyDescent="0.25">
      <c r="A467" s="54" t="s">
        <v>763</v>
      </c>
      <c r="B467" s="54" t="s">
        <v>767</v>
      </c>
      <c r="C467" s="31">
        <v>4301051445</v>
      </c>
      <c r="D467" s="784">
        <v>4680115881976</v>
      </c>
      <c r="E467" s="785"/>
      <c r="F467" s="776">
        <v>1.3</v>
      </c>
      <c r="G467" s="32">
        <v>6</v>
      </c>
      <c r="H467" s="776">
        <v>7.8</v>
      </c>
      <c r="I467" s="776">
        <v>8.2799999999999994</v>
      </c>
      <c r="J467" s="32">
        <v>56</v>
      </c>
      <c r="K467" s="32" t="s">
        <v>117</v>
      </c>
      <c r="L467" s="32"/>
      <c r="M467" s="33" t="s">
        <v>68</v>
      </c>
      <c r="N467" s="33"/>
      <c r="O467" s="32">
        <v>40</v>
      </c>
      <c r="P467" s="94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7" s="787"/>
      <c r="R467" s="787"/>
      <c r="S467" s="787"/>
      <c r="T467" s="788"/>
      <c r="U467" s="34"/>
      <c r="V467" s="34"/>
      <c r="W467" s="35" t="s">
        <v>69</v>
      </c>
      <c r="X467" s="777">
        <v>0</v>
      </c>
      <c r="Y467" s="778">
        <f t="shared" si="93"/>
        <v>0</v>
      </c>
      <c r="Z467" s="36" t="str">
        <f>IFERROR(IF(Y467=0,"",ROUNDUP(Y467/H467,0)*0.02175),"")</f>
        <v/>
      </c>
      <c r="AA467" s="56"/>
      <c r="AB467" s="57"/>
      <c r="AC467" s="557" t="s">
        <v>768</v>
      </c>
      <c r="AG467" s="64"/>
      <c r="AJ467" s="68"/>
      <c r="AK467" s="68">
        <v>0</v>
      </c>
      <c r="BB467" s="558" t="s">
        <v>1</v>
      </c>
      <c r="BM467" s="64">
        <f t="shared" si="94"/>
        <v>0</v>
      </c>
      <c r="BN467" s="64">
        <f t="shared" si="95"/>
        <v>0</v>
      </c>
      <c r="BO467" s="64">
        <f t="shared" si="96"/>
        <v>0</v>
      </c>
      <c r="BP467" s="64">
        <f t="shared" si="97"/>
        <v>0</v>
      </c>
    </row>
    <row r="468" spans="1:68" ht="37.5" customHeight="1" x14ac:dyDescent="0.25">
      <c r="A468" s="54" t="s">
        <v>769</v>
      </c>
      <c r="B468" s="54" t="s">
        <v>770</v>
      </c>
      <c r="C468" s="31">
        <v>4301051634</v>
      </c>
      <c r="D468" s="784">
        <v>4607091384253</v>
      </c>
      <c r="E468" s="785"/>
      <c r="F468" s="776">
        <v>0.4</v>
      </c>
      <c r="G468" s="32">
        <v>6</v>
      </c>
      <c r="H468" s="776">
        <v>2.4</v>
      </c>
      <c r="I468" s="776">
        <v>2.6840000000000002</v>
      </c>
      <c r="J468" s="32">
        <v>156</v>
      </c>
      <c r="K468" s="32" t="s">
        <v>76</v>
      </c>
      <c r="L468" s="32"/>
      <c r="M468" s="33" t="s">
        <v>68</v>
      </c>
      <c r="N468" s="33"/>
      <c r="O468" s="32">
        <v>40</v>
      </c>
      <c r="P468" s="83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8" s="787"/>
      <c r="R468" s="787"/>
      <c r="S468" s="787"/>
      <c r="T468" s="788"/>
      <c r="U468" s="34"/>
      <c r="V468" s="34"/>
      <c r="W468" s="35" t="s">
        <v>69</v>
      </c>
      <c r="X468" s="777">
        <v>0</v>
      </c>
      <c r="Y468" s="778">
        <f t="shared" si="93"/>
        <v>0</v>
      </c>
      <c r="Z468" s="36" t="str">
        <f>IFERROR(IF(Y468=0,"",ROUNDUP(Y468/H468,0)*0.00753),"")</f>
        <v/>
      </c>
      <c r="AA468" s="56"/>
      <c r="AB468" s="57"/>
      <c r="AC468" s="559" t="s">
        <v>759</v>
      </c>
      <c r="AG468" s="64"/>
      <c r="AJ468" s="68"/>
      <c r="AK468" s="68">
        <v>0</v>
      </c>
      <c r="BB468" s="560" t="s">
        <v>1</v>
      </c>
      <c r="BM468" s="64">
        <f t="shared" si="94"/>
        <v>0</v>
      </c>
      <c r="BN468" s="64">
        <f t="shared" si="95"/>
        <v>0</v>
      </c>
      <c r="BO468" s="64">
        <f t="shared" si="96"/>
        <v>0</v>
      </c>
      <c r="BP468" s="64">
        <f t="shared" si="97"/>
        <v>0</v>
      </c>
    </row>
    <row r="469" spans="1:68" ht="27" customHeight="1" x14ac:dyDescent="0.25">
      <c r="A469" s="54" t="s">
        <v>769</v>
      </c>
      <c r="B469" s="54" t="s">
        <v>771</v>
      </c>
      <c r="C469" s="31">
        <v>4301051297</v>
      </c>
      <c r="D469" s="784">
        <v>4607091384253</v>
      </c>
      <c r="E469" s="785"/>
      <c r="F469" s="776">
        <v>0.4</v>
      </c>
      <c r="G469" s="32">
        <v>6</v>
      </c>
      <c r="H469" s="776">
        <v>2.4</v>
      </c>
      <c r="I469" s="776">
        <v>2.6840000000000002</v>
      </c>
      <c r="J469" s="32">
        <v>156</v>
      </c>
      <c r="K469" s="32" t="s">
        <v>76</v>
      </c>
      <c r="L469" s="32"/>
      <c r="M469" s="33" t="s">
        <v>68</v>
      </c>
      <c r="N469" s="33"/>
      <c r="O469" s="32">
        <v>40</v>
      </c>
      <c r="P469" s="94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9" s="787"/>
      <c r="R469" s="787"/>
      <c r="S469" s="787"/>
      <c r="T469" s="788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IFERROR(IF(Y469=0,"",ROUNDUP(Y469/H469,0)*0.00753),"")</f>
        <v/>
      </c>
      <c r="AA469" s="56"/>
      <c r="AB469" s="57"/>
      <c r="AC469" s="561" t="s">
        <v>772</v>
      </c>
      <c r="AG469" s="64"/>
      <c r="AJ469" s="68"/>
      <c r="AK469" s="68">
        <v>0</v>
      </c>
      <c r="BB469" s="562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customHeight="1" x14ac:dyDescent="0.25">
      <c r="A470" s="54" t="s">
        <v>773</v>
      </c>
      <c r="B470" s="54" t="s">
        <v>774</v>
      </c>
      <c r="C470" s="31">
        <v>4301051444</v>
      </c>
      <c r="D470" s="784">
        <v>4680115881969</v>
      </c>
      <c r="E470" s="785"/>
      <c r="F470" s="776">
        <v>0.4</v>
      </c>
      <c r="G470" s="32">
        <v>6</v>
      </c>
      <c r="H470" s="776">
        <v>2.4</v>
      </c>
      <c r="I470" s="776">
        <v>2.6</v>
      </c>
      <c r="J470" s="32">
        <v>156</v>
      </c>
      <c r="K470" s="32" t="s">
        <v>76</v>
      </c>
      <c r="L470" s="32"/>
      <c r="M470" s="33" t="s">
        <v>68</v>
      </c>
      <c r="N470" s="33"/>
      <c r="O470" s="32">
        <v>40</v>
      </c>
      <c r="P470" s="111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87"/>
      <c r="R470" s="787"/>
      <c r="S470" s="787"/>
      <c r="T470" s="788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IFERROR(IF(Y470=0,"",ROUNDUP(Y470/H470,0)*0.00753),"")</f>
        <v/>
      </c>
      <c r="AA470" s="56"/>
      <c r="AB470" s="57"/>
      <c r="AC470" s="563" t="s">
        <v>768</v>
      </c>
      <c r="AG470" s="64"/>
      <c r="AJ470" s="68"/>
      <c r="AK470" s="68">
        <v>0</v>
      </c>
      <c r="BB470" s="564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x14ac:dyDescent="0.2">
      <c r="A471" s="800"/>
      <c r="B471" s="794"/>
      <c r="C471" s="794"/>
      <c r="D471" s="794"/>
      <c r="E471" s="794"/>
      <c r="F471" s="794"/>
      <c r="G471" s="794"/>
      <c r="H471" s="794"/>
      <c r="I471" s="794"/>
      <c r="J471" s="794"/>
      <c r="K471" s="794"/>
      <c r="L471" s="794"/>
      <c r="M471" s="794"/>
      <c r="N471" s="794"/>
      <c r="O471" s="801"/>
      <c r="P471" s="781" t="s">
        <v>71</v>
      </c>
      <c r="Q471" s="782"/>
      <c r="R471" s="782"/>
      <c r="S471" s="782"/>
      <c r="T471" s="782"/>
      <c r="U471" s="782"/>
      <c r="V471" s="783"/>
      <c r="W471" s="37" t="s">
        <v>72</v>
      </c>
      <c r="X471" s="779">
        <f>IFERROR(X464/H464,"0")+IFERROR(X465/H465,"0")+IFERROR(X466/H466,"0")+IFERROR(X467/H467,"0")+IFERROR(X468/H468,"0")+IFERROR(X469/H469,"0")+IFERROR(X470/H470,"0")</f>
        <v>0</v>
      </c>
      <c r="Y471" s="779">
        <f>IFERROR(Y464/H464,"0")+IFERROR(Y465/H465,"0")+IFERROR(Y466/H466,"0")+IFERROR(Y467/H467,"0")+IFERROR(Y468/H468,"0")+IFERROR(Y469/H469,"0")+IFERROR(Y470/H470,"0")</f>
        <v>0</v>
      </c>
      <c r="Z471" s="779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780"/>
      <c r="AB471" s="780"/>
      <c r="AC471" s="780"/>
    </row>
    <row r="472" spans="1:68" x14ac:dyDescent="0.2">
      <c r="A472" s="794"/>
      <c r="B472" s="794"/>
      <c r="C472" s="794"/>
      <c r="D472" s="794"/>
      <c r="E472" s="794"/>
      <c r="F472" s="794"/>
      <c r="G472" s="794"/>
      <c r="H472" s="794"/>
      <c r="I472" s="794"/>
      <c r="J472" s="794"/>
      <c r="K472" s="794"/>
      <c r="L472" s="794"/>
      <c r="M472" s="794"/>
      <c r="N472" s="794"/>
      <c r="O472" s="801"/>
      <c r="P472" s="781" t="s">
        <v>71</v>
      </c>
      <c r="Q472" s="782"/>
      <c r="R472" s="782"/>
      <c r="S472" s="782"/>
      <c r="T472" s="782"/>
      <c r="U472" s="782"/>
      <c r="V472" s="783"/>
      <c r="W472" s="37" t="s">
        <v>69</v>
      </c>
      <c r="X472" s="779">
        <f>IFERROR(SUM(X464:X470),"0")</f>
        <v>0</v>
      </c>
      <c r="Y472" s="779">
        <f>IFERROR(SUM(Y464:Y470),"0")</f>
        <v>0</v>
      </c>
      <c r="Z472" s="37"/>
      <c r="AA472" s="780"/>
      <c r="AB472" s="780"/>
      <c r="AC472" s="780"/>
    </row>
    <row r="473" spans="1:68" ht="14.25" customHeight="1" x14ac:dyDescent="0.25">
      <c r="A473" s="811" t="s">
        <v>218</v>
      </c>
      <c r="B473" s="794"/>
      <c r="C473" s="794"/>
      <c r="D473" s="794"/>
      <c r="E473" s="794"/>
      <c r="F473" s="794"/>
      <c r="G473" s="794"/>
      <c r="H473" s="794"/>
      <c r="I473" s="794"/>
      <c r="J473" s="794"/>
      <c r="K473" s="794"/>
      <c r="L473" s="794"/>
      <c r="M473" s="794"/>
      <c r="N473" s="794"/>
      <c r="O473" s="794"/>
      <c r="P473" s="794"/>
      <c r="Q473" s="794"/>
      <c r="R473" s="794"/>
      <c r="S473" s="794"/>
      <c r="T473" s="794"/>
      <c r="U473" s="794"/>
      <c r="V473" s="794"/>
      <c r="W473" s="794"/>
      <c r="X473" s="794"/>
      <c r="Y473" s="794"/>
      <c r="Z473" s="794"/>
      <c r="AA473" s="770"/>
      <c r="AB473" s="770"/>
      <c r="AC473" s="770"/>
    </row>
    <row r="474" spans="1:68" ht="27" customHeight="1" x14ac:dyDescent="0.25">
      <c r="A474" s="54" t="s">
        <v>775</v>
      </c>
      <c r="B474" s="54" t="s">
        <v>776</v>
      </c>
      <c r="C474" s="31">
        <v>4301060377</v>
      </c>
      <c r="D474" s="784">
        <v>4607091389357</v>
      </c>
      <c r="E474" s="785"/>
      <c r="F474" s="776">
        <v>1.3</v>
      </c>
      <c r="G474" s="32">
        <v>6</v>
      </c>
      <c r="H474" s="776">
        <v>7.8</v>
      </c>
      <c r="I474" s="776">
        <v>8.2799999999999994</v>
      </c>
      <c r="J474" s="32">
        <v>56</v>
      </c>
      <c r="K474" s="32" t="s">
        <v>117</v>
      </c>
      <c r="L474" s="32"/>
      <c r="M474" s="33" t="s">
        <v>68</v>
      </c>
      <c r="N474" s="33"/>
      <c r="O474" s="32">
        <v>40</v>
      </c>
      <c r="P474" s="88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4" s="787"/>
      <c r="R474" s="787"/>
      <c r="S474" s="787"/>
      <c r="T474" s="788"/>
      <c r="U474" s="34"/>
      <c r="V474" s="34"/>
      <c r="W474" s="35" t="s">
        <v>69</v>
      </c>
      <c r="X474" s="777">
        <v>0</v>
      </c>
      <c r="Y474" s="778">
        <f>IFERROR(IF(X474="",0,CEILING((X474/$H474),1)*$H474),"")</f>
        <v>0</v>
      </c>
      <c r="Z474" s="36" t="str">
        <f>IFERROR(IF(Y474=0,"",ROUNDUP(Y474/H474,0)*0.02175),"")</f>
        <v/>
      </c>
      <c r="AA474" s="56"/>
      <c r="AB474" s="57"/>
      <c r="AC474" s="565" t="s">
        <v>777</v>
      </c>
      <c r="AG474" s="64"/>
      <c r="AJ474" s="68"/>
      <c r="AK474" s="68">
        <v>0</v>
      </c>
      <c r="BB474" s="56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775</v>
      </c>
      <c r="B475" s="54" t="s">
        <v>778</v>
      </c>
      <c r="C475" s="31">
        <v>4301060441</v>
      </c>
      <c r="D475" s="784">
        <v>4607091389357</v>
      </c>
      <c r="E475" s="785"/>
      <c r="F475" s="776">
        <v>1.5</v>
      </c>
      <c r="G475" s="32">
        <v>6</v>
      </c>
      <c r="H475" s="776">
        <v>9</v>
      </c>
      <c r="I475" s="776">
        <v>9.48</v>
      </c>
      <c r="J475" s="32">
        <v>56</v>
      </c>
      <c r="K475" s="32" t="s">
        <v>117</v>
      </c>
      <c r="L475" s="32"/>
      <c r="M475" s="33" t="s">
        <v>118</v>
      </c>
      <c r="N475" s="33"/>
      <c r="O475" s="32">
        <v>40</v>
      </c>
      <c r="P475" s="1095" t="s">
        <v>779</v>
      </c>
      <c r="Q475" s="787"/>
      <c r="R475" s="787"/>
      <c r="S475" s="787"/>
      <c r="T475" s="788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IFERROR(IF(Y475=0,"",ROUNDUP(Y475/H475,0)*0.02175),"")</f>
        <v/>
      </c>
      <c r="AA475" s="56"/>
      <c r="AB475" s="57"/>
      <c r="AC475" s="567" t="s">
        <v>780</v>
      </c>
      <c r="AG475" s="64"/>
      <c r="AJ475" s="68"/>
      <c r="AK475" s="68">
        <v>0</v>
      </c>
      <c r="BB475" s="56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00"/>
      <c r="B476" s="794"/>
      <c r="C476" s="794"/>
      <c r="D476" s="794"/>
      <c r="E476" s="794"/>
      <c r="F476" s="794"/>
      <c r="G476" s="794"/>
      <c r="H476" s="794"/>
      <c r="I476" s="794"/>
      <c r="J476" s="794"/>
      <c r="K476" s="794"/>
      <c r="L476" s="794"/>
      <c r="M476" s="794"/>
      <c r="N476" s="794"/>
      <c r="O476" s="801"/>
      <c r="P476" s="781" t="s">
        <v>71</v>
      </c>
      <c r="Q476" s="782"/>
      <c r="R476" s="782"/>
      <c r="S476" s="782"/>
      <c r="T476" s="782"/>
      <c r="U476" s="782"/>
      <c r="V476" s="783"/>
      <c r="W476" s="37" t="s">
        <v>72</v>
      </c>
      <c r="X476" s="779">
        <f>IFERROR(X474/H474,"0")+IFERROR(X475/H475,"0")</f>
        <v>0</v>
      </c>
      <c r="Y476" s="779">
        <f>IFERROR(Y474/H474,"0")+IFERROR(Y475/H475,"0")</f>
        <v>0</v>
      </c>
      <c r="Z476" s="779">
        <f>IFERROR(IF(Z474="",0,Z474),"0")+IFERROR(IF(Z475="",0,Z475),"0")</f>
        <v>0</v>
      </c>
      <c r="AA476" s="780"/>
      <c r="AB476" s="780"/>
      <c r="AC476" s="780"/>
    </row>
    <row r="477" spans="1:68" x14ac:dyDescent="0.2">
      <c r="A477" s="794"/>
      <c r="B477" s="794"/>
      <c r="C477" s="794"/>
      <c r="D477" s="794"/>
      <c r="E477" s="794"/>
      <c r="F477" s="794"/>
      <c r="G477" s="794"/>
      <c r="H477" s="794"/>
      <c r="I477" s="794"/>
      <c r="J477" s="794"/>
      <c r="K477" s="794"/>
      <c r="L477" s="794"/>
      <c r="M477" s="794"/>
      <c r="N477" s="794"/>
      <c r="O477" s="801"/>
      <c r="P477" s="781" t="s">
        <v>71</v>
      </c>
      <c r="Q477" s="782"/>
      <c r="R477" s="782"/>
      <c r="S477" s="782"/>
      <c r="T477" s="782"/>
      <c r="U477" s="782"/>
      <c r="V477" s="783"/>
      <c r="W477" s="37" t="s">
        <v>69</v>
      </c>
      <c r="X477" s="779">
        <f>IFERROR(SUM(X474:X475),"0")</f>
        <v>0</v>
      </c>
      <c r="Y477" s="779">
        <f>IFERROR(SUM(Y474:Y475),"0")</f>
        <v>0</v>
      </c>
      <c r="Z477" s="37"/>
      <c r="AA477" s="780"/>
      <c r="AB477" s="780"/>
      <c r="AC477" s="780"/>
    </row>
    <row r="478" spans="1:68" ht="27.75" customHeight="1" x14ac:dyDescent="0.2">
      <c r="A478" s="824" t="s">
        <v>781</v>
      </c>
      <c r="B478" s="825"/>
      <c r="C478" s="825"/>
      <c r="D478" s="825"/>
      <c r="E478" s="825"/>
      <c r="F478" s="825"/>
      <c r="G478" s="825"/>
      <c r="H478" s="825"/>
      <c r="I478" s="825"/>
      <c r="J478" s="825"/>
      <c r="K478" s="825"/>
      <c r="L478" s="825"/>
      <c r="M478" s="825"/>
      <c r="N478" s="825"/>
      <c r="O478" s="825"/>
      <c r="P478" s="825"/>
      <c r="Q478" s="825"/>
      <c r="R478" s="825"/>
      <c r="S478" s="825"/>
      <c r="T478" s="825"/>
      <c r="U478" s="825"/>
      <c r="V478" s="825"/>
      <c r="W478" s="825"/>
      <c r="X478" s="825"/>
      <c r="Y478" s="825"/>
      <c r="Z478" s="825"/>
      <c r="AA478" s="48"/>
      <c r="AB478" s="48"/>
      <c r="AC478" s="48"/>
    </row>
    <row r="479" spans="1:68" ht="16.5" customHeight="1" x14ac:dyDescent="0.25">
      <c r="A479" s="793" t="s">
        <v>782</v>
      </c>
      <c r="B479" s="794"/>
      <c r="C479" s="794"/>
      <c r="D479" s="794"/>
      <c r="E479" s="794"/>
      <c r="F479" s="794"/>
      <c r="G479" s="794"/>
      <c r="H479" s="794"/>
      <c r="I479" s="794"/>
      <c r="J479" s="794"/>
      <c r="K479" s="794"/>
      <c r="L479" s="794"/>
      <c r="M479" s="794"/>
      <c r="N479" s="794"/>
      <c r="O479" s="794"/>
      <c r="P479" s="794"/>
      <c r="Q479" s="794"/>
      <c r="R479" s="794"/>
      <c r="S479" s="794"/>
      <c r="T479" s="794"/>
      <c r="U479" s="794"/>
      <c r="V479" s="794"/>
      <c r="W479" s="794"/>
      <c r="X479" s="794"/>
      <c r="Y479" s="794"/>
      <c r="Z479" s="794"/>
      <c r="AA479" s="772"/>
      <c r="AB479" s="772"/>
      <c r="AC479" s="772"/>
    </row>
    <row r="480" spans="1:68" ht="14.25" customHeight="1" x14ac:dyDescent="0.25">
      <c r="A480" s="811" t="s">
        <v>114</v>
      </c>
      <c r="B480" s="794"/>
      <c r="C480" s="794"/>
      <c r="D480" s="794"/>
      <c r="E480" s="794"/>
      <c r="F480" s="794"/>
      <c r="G480" s="794"/>
      <c r="H480" s="794"/>
      <c r="I480" s="794"/>
      <c r="J480" s="794"/>
      <c r="K480" s="794"/>
      <c r="L480" s="794"/>
      <c r="M480" s="794"/>
      <c r="N480" s="794"/>
      <c r="O480" s="794"/>
      <c r="P480" s="794"/>
      <c r="Q480" s="794"/>
      <c r="R480" s="794"/>
      <c r="S480" s="794"/>
      <c r="T480" s="794"/>
      <c r="U480" s="794"/>
      <c r="V480" s="794"/>
      <c r="W480" s="794"/>
      <c r="X480" s="794"/>
      <c r="Y480" s="794"/>
      <c r="Z480" s="794"/>
      <c r="AA480" s="770"/>
      <c r="AB480" s="770"/>
      <c r="AC480" s="770"/>
    </row>
    <row r="481" spans="1:68" ht="27" customHeight="1" x14ac:dyDescent="0.25">
      <c r="A481" s="54" t="s">
        <v>783</v>
      </c>
      <c r="B481" s="54" t="s">
        <v>784</v>
      </c>
      <c r="C481" s="31">
        <v>4301011428</v>
      </c>
      <c r="D481" s="784">
        <v>4607091389708</v>
      </c>
      <c r="E481" s="785"/>
      <c r="F481" s="776">
        <v>0.45</v>
      </c>
      <c r="G481" s="32">
        <v>6</v>
      </c>
      <c r="H481" s="776">
        <v>2.7</v>
      </c>
      <c r="I481" s="776">
        <v>2.9</v>
      </c>
      <c r="J481" s="32">
        <v>156</v>
      </c>
      <c r="K481" s="32" t="s">
        <v>76</v>
      </c>
      <c r="L481" s="32"/>
      <c r="M481" s="33" t="s">
        <v>121</v>
      </c>
      <c r="N481" s="33"/>
      <c r="O481" s="32">
        <v>50</v>
      </c>
      <c r="P481" s="91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787"/>
      <c r="R481" s="787"/>
      <c r="S481" s="787"/>
      <c r="T481" s="788"/>
      <c r="U481" s="34"/>
      <c r="V481" s="34"/>
      <c r="W481" s="35" t="s">
        <v>69</v>
      </c>
      <c r="X481" s="777">
        <v>0</v>
      </c>
      <c r="Y481" s="778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785</v>
      </c>
      <c r="AG481" s="64"/>
      <c r="AJ481" s="68"/>
      <c r="AK481" s="68">
        <v>0</v>
      </c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800"/>
      <c r="B482" s="794"/>
      <c r="C482" s="794"/>
      <c r="D482" s="794"/>
      <c r="E482" s="794"/>
      <c r="F482" s="794"/>
      <c r="G482" s="794"/>
      <c r="H482" s="794"/>
      <c r="I482" s="794"/>
      <c r="J482" s="794"/>
      <c r="K482" s="794"/>
      <c r="L482" s="794"/>
      <c r="M482" s="794"/>
      <c r="N482" s="794"/>
      <c r="O482" s="801"/>
      <c r="P482" s="781" t="s">
        <v>71</v>
      </c>
      <c r="Q482" s="782"/>
      <c r="R482" s="782"/>
      <c r="S482" s="782"/>
      <c r="T482" s="782"/>
      <c r="U482" s="782"/>
      <c r="V482" s="783"/>
      <c r="W482" s="37" t="s">
        <v>72</v>
      </c>
      <c r="X482" s="779">
        <f>IFERROR(X481/H481,"0")</f>
        <v>0</v>
      </c>
      <c r="Y482" s="779">
        <f>IFERROR(Y481/H481,"0")</f>
        <v>0</v>
      </c>
      <c r="Z482" s="779">
        <f>IFERROR(IF(Z481="",0,Z481),"0")</f>
        <v>0</v>
      </c>
      <c r="AA482" s="780"/>
      <c r="AB482" s="780"/>
      <c r="AC482" s="780"/>
    </row>
    <row r="483" spans="1:68" x14ac:dyDescent="0.2">
      <c r="A483" s="794"/>
      <c r="B483" s="794"/>
      <c r="C483" s="794"/>
      <c r="D483" s="794"/>
      <c r="E483" s="794"/>
      <c r="F483" s="794"/>
      <c r="G483" s="794"/>
      <c r="H483" s="794"/>
      <c r="I483" s="794"/>
      <c r="J483" s="794"/>
      <c r="K483" s="794"/>
      <c r="L483" s="794"/>
      <c r="M483" s="794"/>
      <c r="N483" s="794"/>
      <c r="O483" s="801"/>
      <c r="P483" s="781" t="s">
        <v>71</v>
      </c>
      <c r="Q483" s="782"/>
      <c r="R483" s="782"/>
      <c r="S483" s="782"/>
      <c r="T483" s="782"/>
      <c r="U483" s="782"/>
      <c r="V483" s="783"/>
      <c r="W483" s="37" t="s">
        <v>69</v>
      </c>
      <c r="X483" s="779">
        <f>IFERROR(SUM(X481:X481),"0")</f>
        <v>0</v>
      </c>
      <c r="Y483" s="779">
        <f>IFERROR(SUM(Y481:Y481),"0")</f>
        <v>0</v>
      </c>
      <c r="Z483" s="37"/>
      <c r="AA483" s="780"/>
      <c r="AB483" s="780"/>
      <c r="AC483" s="780"/>
    </row>
    <row r="484" spans="1:68" ht="14.25" customHeight="1" x14ac:dyDescent="0.25">
      <c r="A484" s="811" t="s">
        <v>64</v>
      </c>
      <c r="B484" s="794"/>
      <c r="C484" s="794"/>
      <c r="D484" s="794"/>
      <c r="E484" s="794"/>
      <c r="F484" s="794"/>
      <c r="G484" s="794"/>
      <c r="H484" s="794"/>
      <c r="I484" s="794"/>
      <c r="J484" s="794"/>
      <c r="K484" s="794"/>
      <c r="L484" s="794"/>
      <c r="M484" s="794"/>
      <c r="N484" s="794"/>
      <c r="O484" s="794"/>
      <c r="P484" s="794"/>
      <c r="Q484" s="794"/>
      <c r="R484" s="794"/>
      <c r="S484" s="794"/>
      <c r="T484" s="794"/>
      <c r="U484" s="794"/>
      <c r="V484" s="794"/>
      <c r="W484" s="794"/>
      <c r="X484" s="794"/>
      <c r="Y484" s="794"/>
      <c r="Z484" s="794"/>
      <c r="AA484" s="770"/>
      <c r="AB484" s="770"/>
      <c r="AC484" s="770"/>
    </row>
    <row r="485" spans="1:68" ht="27" customHeight="1" x14ac:dyDescent="0.25">
      <c r="A485" s="54" t="s">
        <v>786</v>
      </c>
      <c r="B485" s="54" t="s">
        <v>787</v>
      </c>
      <c r="C485" s="31">
        <v>4301031355</v>
      </c>
      <c r="D485" s="784">
        <v>4607091389753</v>
      </c>
      <c r="E485" s="785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5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787"/>
      <c r="R485" s="787"/>
      <c r="S485" s="787"/>
      <c r="T485" s="788"/>
      <c r="U485" s="34"/>
      <c r="V485" s="34"/>
      <c r="W485" s="35" t="s">
        <v>69</v>
      </c>
      <c r="X485" s="777">
        <v>0</v>
      </c>
      <c r="Y485" s="778">
        <f t="shared" ref="Y485:Y503" si="98"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788</v>
      </c>
      <c r="AG485" s="64"/>
      <c r="AJ485" s="68"/>
      <c r="AK485" s="68">
        <v>0</v>
      </c>
      <c r="BB485" s="572" t="s">
        <v>1</v>
      </c>
      <c r="BM485" s="64">
        <f t="shared" ref="BM485:BM503" si="99">IFERROR(X485*I485/H485,"0")</f>
        <v>0</v>
      </c>
      <c r="BN485" s="64">
        <f t="shared" ref="BN485:BN503" si="100">IFERROR(Y485*I485/H485,"0")</f>
        <v>0</v>
      </c>
      <c r="BO485" s="64">
        <f t="shared" ref="BO485:BO503" si="101">IFERROR(1/J485*(X485/H485),"0")</f>
        <v>0</v>
      </c>
      <c r="BP485" s="64">
        <f t="shared" ref="BP485:BP503" si="102">IFERROR(1/J485*(Y485/H485),"0")</f>
        <v>0</v>
      </c>
    </row>
    <row r="486" spans="1:68" ht="27" customHeight="1" x14ac:dyDescent="0.25">
      <c r="A486" s="54" t="s">
        <v>786</v>
      </c>
      <c r="B486" s="54" t="s">
        <v>789</v>
      </c>
      <c r="C486" s="31">
        <v>4301031322</v>
      </c>
      <c r="D486" s="784">
        <v>4607091389753</v>
      </c>
      <c r="E486" s="785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116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787"/>
      <c r="R486" s="787"/>
      <c r="S486" s="787"/>
      <c r="T486" s="788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73" t="s">
        <v>788</v>
      </c>
      <c r="AG486" s="64"/>
      <c r="AJ486" s="68"/>
      <c r="AK486" s="68">
        <v>0</v>
      </c>
      <c r="BB486" s="574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790</v>
      </c>
      <c r="B487" s="54" t="s">
        <v>791</v>
      </c>
      <c r="C487" s="31">
        <v>4301031323</v>
      </c>
      <c r="D487" s="784">
        <v>4607091389760</v>
      </c>
      <c r="E487" s="785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106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787"/>
      <c r="R487" s="787"/>
      <c r="S487" s="787"/>
      <c r="T487" s="788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75" t="s">
        <v>792</v>
      </c>
      <c r="AG487" s="64"/>
      <c r="AJ487" s="68"/>
      <c r="AK487" s="68">
        <v>0</v>
      </c>
      <c r="BB487" s="576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793</v>
      </c>
      <c r="B488" s="54" t="s">
        <v>794</v>
      </c>
      <c r="C488" s="31">
        <v>4301031356</v>
      </c>
      <c r="D488" s="784">
        <v>4607091389746</v>
      </c>
      <c r="E488" s="785"/>
      <c r="F488" s="776">
        <v>0.7</v>
      </c>
      <c r="G488" s="32">
        <v>6</v>
      </c>
      <c r="H488" s="776">
        <v>4.2</v>
      </c>
      <c r="I488" s="776">
        <v>4.43</v>
      </c>
      <c r="J488" s="32">
        <v>156</v>
      </c>
      <c r="K488" s="32" t="s">
        <v>76</v>
      </c>
      <c r="L488" s="32"/>
      <c r="M488" s="33" t="s">
        <v>68</v>
      </c>
      <c r="N488" s="33"/>
      <c r="O488" s="32">
        <v>50</v>
      </c>
      <c r="P488" s="109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87"/>
      <c r="R488" s="787"/>
      <c r="S488" s="787"/>
      <c r="T488" s="788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>IFERROR(IF(Y488=0,"",ROUNDUP(Y488/H488,0)*0.00753),"")</f>
        <v/>
      </c>
      <c r="AA488" s="56"/>
      <c r="AB488" s="57"/>
      <c r="AC488" s="577" t="s">
        <v>795</v>
      </c>
      <c r="AG488" s="64"/>
      <c r="AJ488" s="68"/>
      <c r="AK488" s="68">
        <v>0</v>
      </c>
      <c r="BB488" s="578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793</v>
      </c>
      <c r="B489" s="54" t="s">
        <v>796</v>
      </c>
      <c r="C489" s="31">
        <v>4301031325</v>
      </c>
      <c r="D489" s="784">
        <v>4607091389746</v>
      </c>
      <c r="E489" s="785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0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87"/>
      <c r="R489" s="787"/>
      <c r="S489" s="787"/>
      <c r="T489" s="788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>IFERROR(IF(Y489=0,"",ROUNDUP(Y489/H489,0)*0.00753),"")</f>
        <v/>
      </c>
      <c r="AA489" s="56"/>
      <c r="AB489" s="57"/>
      <c r="AC489" s="579" t="s">
        <v>795</v>
      </c>
      <c r="AG489" s="64"/>
      <c r="AJ489" s="68"/>
      <c r="AK489" s="68">
        <v>0</v>
      </c>
      <c r="BB489" s="580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797</v>
      </c>
      <c r="B490" s="54" t="s">
        <v>798</v>
      </c>
      <c r="C490" s="31">
        <v>4301031257</v>
      </c>
      <c r="D490" s="784">
        <v>4680115883147</v>
      </c>
      <c r="E490" s="785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10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87"/>
      <c r="R490" s="787"/>
      <c r="S490" s="787"/>
      <c r="T490" s="788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ref="Z490:Z503" si="103">IFERROR(IF(Y490=0,"",ROUNDUP(Y490/H490,0)*0.00502),"")</f>
        <v/>
      </c>
      <c r="AA490" s="56"/>
      <c r="AB490" s="57"/>
      <c r="AC490" s="581" t="s">
        <v>799</v>
      </c>
      <c r="AG490" s="64"/>
      <c r="AJ490" s="68"/>
      <c r="AK490" s="68">
        <v>0</v>
      </c>
      <c r="BB490" s="582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797</v>
      </c>
      <c r="B491" s="54" t="s">
        <v>800</v>
      </c>
      <c r="C491" s="31">
        <v>4301031335</v>
      </c>
      <c r="D491" s="784">
        <v>4680115883147</v>
      </c>
      <c r="E491" s="785"/>
      <c r="F491" s="776">
        <v>0.28000000000000003</v>
      </c>
      <c r="G491" s="32">
        <v>6</v>
      </c>
      <c r="H491" s="776">
        <v>1.68</v>
      </c>
      <c r="I491" s="776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787"/>
      <c r="R491" s="787"/>
      <c r="S491" s="787"/>
      <c r="T491" s="788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83" t="s">
        <v>788</v>
      </c>
      <c r="AG491" s="64"/>
      <c r="AJ491" s="68"/>
      <c r="AK491" s="68">
        <v>0</v>
      </c>
      <c r="BB491" s="584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801</v>
      </c>
      <c r="B492" s="54" t="s">
        <v>802</v>
      </c>
      <c r="C492" s="31">
        <v>4301031362</v>
      </c>
      <c r="D492" s="784">
        <v>4607091384338</v>
      </c>
      <c r="E492" s="785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04" t="s">
        <v>803</v>
      </c>
      <c r="Q492" s="787"/>
      <c r="R492" s="787"/>
      <c r="S492" s="787"/>
      <c r="T492" s="788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85" t="s">
        <v>788</v>
      </c>
      <c r="AG492" s="64"/>
      <c r="AJ492" s="68"/>
      <c r="AK492" s="68">
        <v>0</v>
      </c>
      <c r="BB492" s="586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801</v>
      </c>
      <c r="B493" s="54" t="s">
        <v>804</v>
      </c>
      <c r="C493" s="31">
        <v>4301031330</v>
      </c>
      <c r="D493" s="784">
        <v>4607091384338</v>
      </c>
      <c r="E493" s="785"/>
      <c r="F493" s="776">
        <v>0.35</v>
      </c>
      <c r="G493" s="32">
        <v>6</v>
      </c>
      <c r="H493" s="776">
        <v>2.1</v>
      </c>
      <c r="I493" s="776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787"/>
      <c r="R493" s="787"/>
      <c r="S493" s="787"/>
      <c r="T493" s="788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805</v>
      </c>
      <c r="B494" s="54" t="s">
        <v>806</v>
      </c>
      <c r="C494" s="31">
        <v>4301031254</v>
      </c>
      <c r="D494" s="784">
        <v>4680115883154</v>
      </c>
      <c r="E494" s="785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91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7"/>
      <c r="R494" s="787"/>
      <c r="S494" s="787"/>
      <c r="T494" s="788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9" t="s">
        <v>807</v>
      </c>
      <c r="AG494" s="64"/>
      <c r="AJ494" s="68"/>
      <c r="AK494" s="68">
        <v>0</v>
      </c>
      <c r="BB494" s="590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805</v>
      </c>
      <c r="B495" s="54" t="s">
        <v>808</v>
      </c>
      <c r="C495" s="31">
        <v>4301031336</v>
      </c>
      <c r="D495" s="784">
        <v>4680115883154</v>
      </c>
      <c r="E495" s="785"/>
      <c r="F495" s="776">
        <v>0.28000000000000003</v>
      </c>
      <c r="G495" s="32">
        <v>6</v>
      </c>
      <c r="H495" s="776">
        <v>1.68</v>
      </c>
      <c r="I495" s="776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87"/>
      <c r="R495" s="787"/>
      <c r="S495" s="787"/>
      <c r="T495" s="788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91" t="s">
        <v>809</v>
      </c>
      <c r="AG495" s="64"/>
      <c r="AJ495" s="68"/>
      <c r="AK495" s="68">
        <v>0</v>
      </c>
      <c r="BB495" s="592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810</v>
      </c>
      <c r="B496" s="54" t="s">
        <v>811</v>
      </c>
      <c r="C496" s="31">
        <v>4301031361</v>
      </c>
      <c r="D496" s="784">
        <v>4607091389524</v>
      </c>
      <c r="E496" s="785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0" t="s">
        <v>812</v>
      </c>
      <c r="Q496" s="787"/>
      <c r="R496" s="787"/>
      <c r="S496" s="787"/>
      <c r="T496" s="788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93" t="s">
        <v>809</v>
      </c>
      <c r="AG496" s="64"/>
      <c r="AJ496" s="68"/>
      <c r="AK496" s="68">
        <v>0</v>
      </c>
      <c r="BB496" s="594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810</v>
      </c>
      <c r="B497" s="54" t="s">
        <v>813</v>
      </c>
      <c r="C497" s="31">
        <v>4301031331</v>
      </c>
      <c r="D497" s="784">
        <v>4607091389524</v>
      </c>
      <c r="E497" s="785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87"/>
      <c r="R497" s="787"/>
      <c r="S497" s="787"/>
      <c r="T497" s="788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95" t="s">
        <v>809</v>
      </c>
      <c r="AG497" s="64"/>
      <c r="AJ497" s="68"/>
      <c r="AK497" s="68">
        <v>0</v>
      </c>
      <c r="BB497" s="596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814</v>
      </c>
      <c r="B498" s="54" t="s">
        <v>815</v>
      </c>
      <c r="C498" s="31">
        <v>4301031337</v>
      </c>
      <c r="D498" s="784">
        <v>4680115883161</v>
      </c>
      <c r="E498" s="785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787"/>
      <c r="R498" s="787"/>
      <c r="S498" s="787"/>
      <c r="T498" s="788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7" t="s">
        <v>816</v>
      </c>
      <c r="AG498" s="64"/>
      <c r="AJ498" s="68"/>
      <c r="AK498" s="68">
        <v>0</v>
      </c>
      <c r="BB498" s="598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817</v>
      </c>
      <c r="B499" s="54" t="s">
        <v>818</v>
      </c>
      <c r="C499" s="31">
        <v>4301031358</v>
      </c>
      <c r="D499" s="784">
        <v>4607091389531</v>
      </c>
      <c r="E499" s="785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7"/>
      <c r="R499" s="787"/>
      <c r="S499" s="787"/>
      <c r="T499" s="788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9" t="s">
        <v>819</v>
      </c>
      <c r="AG499" s="64"/>
      <c r="AJ499" s="68"/>
      <c r="AK499" s="68">
        <v>0</v>
      </c>
      <c r="BB499" s="600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817</v>
      </c>
      <c r="B500" s="54" t="s">
        <v>820</v>
      </c>
      <c r="C500" s="31">
        <v>4301031333</v>
      </c>
      <c r="D500" s="784">
        <v>4607091389531</v>
      </c>
      <c r="E500" s="785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7"/>
      <c r="R500" s="787"/>
      <c r="S500" s="787"/>
      <c r="T500" s="788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601" t="s">
        <v>819</v>
      </c>
      <c r="AG500" s="64"/>
      <c r="AJ500" s="68"/>
      <c r="AK500" s="68">
        <v>0</v>
      </c>
      <c r="BB500" s="602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821</v>
      </c>
      <c r="B501" s="54" t="s">
        <v>822</v>
      </c>
      <c r="C501" s="31">
        <v>4301031360</v>
      </c>
      <c r="D501" s="784">
        <v>4607091384345</v>
      </c>
      <c r="E501" s="785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7"/>
      <c r="R501" s="787"/>
      <c r="S501" s="787"/>
      <c r="T501" s="788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603" t="s">
        <v>816</v>
      </c>
      <c r="AG501" s="64"/>
      <c r="AJ501" s="68"/>
      <c r="AK501" s="68">
        <v>0</v>
      </c>
      <c r="BB501" s="604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823</v>
      </c>
      <c r="B502" s="54" t="s">
        <v>824</v>
      </c>
      <c r="C502" s="31">
        <v>4301031255</v>
      </c>
      <c r="D502" s="784">
        <v>4680115883185</v>
      </c>
      <c r="E502" s="785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6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7"/>
      <c r="R502" s="787"/>
      <c r="S502" s="787"/>
      <c r="T502" s="788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605" t="s">
        <v>825</v>
      </c>
      <c r="AG502" s="64"/>
      <c r="AJ502" s="68"/>
      <c r="AK502" s="68">
        <v>0</v>
      </c>
      <c r="BB502" s="606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823</v>
      </c>
      <c r="B503" s="54" t="s">
        <v>826</v>
      </c>
      <c r="C503" s="31">
        <v>4301031338</v>
      </c>
      <c r="D503" s="784">
        <v>4680115883185</v>
      </c>
      <c r="E503" s="785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7"/>
      <c r="R503" s="787"/>
      <c r="S503" s="787"/>
      <c r="T503" s="788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7" t="s">
        <v>792</v>
      </c>
      <c r="AG503" s="64"/>
      <c r="AJ503" s="68"/>
      <c r="AK503" s="68">
        <v>0</v>
      </c>
      <c r="BB503" s="608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x14ac:dyDescent="0.2">
      <c r="A504" s="800"/>
      <c r="B504" s="794"/>
      <c r="C504" s="794"/>
      <c r="D504" s="794"/>
      <c r="E504" s="794"/>
      <c r="F504" s="794"/>
      <c r="G504" s="794"/>
      <c r="H504" s="794"/>
      <c r="I504" s="794"/>
      <c r="J504" s="794"/>
      <c r="K504" s="794"/>
      <c r="L504" s="794"/>
      <c r="M504" s="794"/>
      <c r="N504" s="794"/>
      <c r="O504" s="801"/>
      <c r="P504" s="781" t="s">
        <v>71</v>
      </c>
      <c r="Q504" s="782"/>
      <c r="R504" s="782"/>
      <c r="S504" s="782"/>
      <c r="T504" s="782"/>
      <c r="U504" s="782"/>
      <c r="V504" s="783"/>
      <c r="W504" s="37" t="s">
        <v>72</v>
      </c>
      <c r="X504" s="77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77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77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780"/>
      <c r="AB504" s="780"/>
      <c r="AC504" s="780"/>
    </row>
    <row r="505" spans="1:68" x14ac:dyDescent="0.2">
      <c r="A505" s="794"/>
      <c r="B505" s="794"/>
      <c r="C505" s="794"/>
      <c r="D505" s="794"/>
      <c r="E505" s="794"/>
      <c r="F505" s="794"/>
      <c r="G505" s="794"/>
      <c r="H505" s="794"/>
      <c r="I505" s="794"/>
      <c r="J505" s="794"/>
      <c r="K505" s="794"/>
      <c r="L505" s="794"/>
      <c r="M505" s="794"/>
      <c r="N505" s="794"/>
      <c r="O505" s="801"/>
      <c r="P505" s="781" t="s">
        <v>71</v>
      </c>
      <c r="Q505" s="782"/>
      <c r="R505" s="782"/>
      <c r="S505" s="782"/>
      <c r="T505" s="782"/>
      <c r="U505" s="782"/>
      <c r="V505" s="783"/>
      <c r="W505" s="37" t="s">
        <v>69</v>
      </c>
      <c r="X505" s="779">
        <f>IFERROR(SUM(X485:X503),"0")</f>
        <v>0</v>
      </c>
      <c r="Y505" s="779">
        <f>IFERROR(SUM(Y485:Y503),"0")</f>
        <v>0</v>
      </c>
      <c r="Z505" s="37"/>
      <c r="AA505" s="780"/>
      <c r="AB505" s="780"/>
      <c r="AC505" s="780"/>
    </row>
    <row r="506" spans="1:68" ht="14.25" customHeight="1" x14ac:dyDescent="0.25">
      <c r="A506" s="811" t="s">
        <v>73</v>
      </c>
      <c r="B506" s="794"/>
      <c r="C506" s="794"/>
      <c r="D506" s="794"/>
      <c r="E506" s="794"/>
      <c r="F506" s="794"/>
      <c r="G506" s="794"/>
      <c r="H506" s="794"/>
      <c r="I506" s="794"/>
      <c r="J506" s="794"/>
      <c r="K506" s="794"/>
      <c r="L506" s="794"/>
      <c r="M506" s="794"/>
      <c r="N506" s="794"/>
      <c r="O506" s="794"/>
      <c r="P506" s="794"/>
      <c r="Q506" s="794"/>
      <c r="R506" s="794"/>
      <c r="S506" s="794"/>
      <c r="T506" s="794"/>
      <c r="U506" s="794"/>
      <c r="V506" s="794"/>
      <c r="W506" s="794"/>
      <c r="X506" s="794"/>
      <c r="Y506" s="794"/>
      <c r="Z506" s="794"/>
      <c r="AA506" s="770"/>
      <c r="AB506" s="770"/>
      <c r="AC506" s="770"/>
    </row>
    <row r="507" spans="1:68" ht="27" customHeight="1" x14ac:dyDescent="0.25">
      <c r="A507" s="54" t="s">
        <v>827</v>
      </c>
      <c r="B507" s="54" t="s">
        <v>828</v>
      </c>
      <c r="C507" s="31">
        <v>4301051284</v>
      </c>
      <c r="D507" s="784">
        <v>4607091384352</v>
      </c>
      <c r="E507" s="785"/>
      <c r="F507" s="776">
        <v>0.6</v>
      </c>
      <c r="G507" s="32">
        <v>4</v>
      </c>
      <c r="H507" s="776">
        <v>2.4</v>
      </c>
      <c r="I507" s="776">
        <v>2.6459999999999999</v>
      </c>
      <c r="J507" s="32">
        <v>132</v>
      </c>
      <c r="K507" s="32" t="s">
        <v>76</v>
      </c>
      <c r="L507" s="32"/>
      <c r="M507" s="33" t="s">
        <v>118</v>
      </c>
      <c r="N507" s="33"/>
      <c r="O507" s="32">
        <v>45</v>
      </c>
      <c r="P507" s="12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7"/>
      <c r="R507" s="787"/>
      <c r="S507" s="787"/>
      <c r="T507" s="788"/>
      <c r="U507" s="34"/>
      <c r="V507" s="34"/>
      <c r="W507" s="35" t="s">
        <v>69</v>
      </c>
      <c r="X507" s="777">
        <v>0</v>
      </c>
      <c r="Y507" s="77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609" t="s">
        <v>829</v>
      </c>
      <c r="AG507" s="64"/>
      <c r="AJ507" s="68"/>
      <c r="AK507" s="68">
        <v>0</v>
      </c>
      <c r="BB507" s="61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830</v>
      </c>
      <c r="B508" s="54" t="s">
        <v>831</v>
      </c>
      <c r="C508" s="31">
        <v>4301051431</v>
      </c>
      <c r="D508" s="784">
        <v>4607091389654</v>
      </c>
      <c r="E508" s="785"/>
      <c r="F508" s="776">
        <v>0.33</v>
      </c>
      <c r="G508" s="32">
        <v>6</v>
      </c>
      <c r="H508" s="776">
        <v>1.98</v>
      </c>
      <c r="I508" s="776">
        <v>2.258</v>
      </c>
      <c r="J508" s="32">
        <v>156</v>
      </c>
      <c r="K508" s="32" t="s">
        <v>76</v>
      </c>
      <c r="L508" s="32"/>
      <c r="M508" s="33" t="s">
        <v>118</v>
      </c>
      <c r="N508" s="33"/>
      <c r="O508" s="32">
        <v>45</v>
      </c>
      <c r="P508" s="12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7"/>
      <c r="R508" s="787"/>
      <c r="S508" s="787"/>
      <c r="T508" s="788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611" t="s">
        <v>832</v>
      </c>
      <c r="AG508" s="64"/>
      <c r="AJ508" s="68"/>
      <c r="AK508" s="68">
        <v>0</v>
      </c>
      <c r="BB508" s="61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800"/>
      <c r="B509" s="794"/>
      <c r="C509" s="794"/>
      <c r="D509" s="794"/>
      <c r="E509" s="794"/>
      <c r="F509" s="794"/>
      <c r="G509" s="794"/>
      <c r="H509" s="794"/>
      <c r="I509" s="794"/>
      <c r="J509" s="794"/>
      <c r="K509" s="794"/>
      <c r="L509" s="794"/>
      <c r="M509" s="794"/>
      <c r="N509" s="794"/>
      <c r="O509" s="801"/>
      <c r="P509" s="781" t="s">
        <v>71</v>
      </c>
      <c r="Q509" s="782"/>
      <c r="R509" s="782"/>
      <c r="S509" s="782"/>
      <c r="T509" s="782"/>
      <c r="U509" s="782"/>
      <c r="V509" s="783"/>
      <c r="W509" s="37" t="s">
        <v>72</v>
      </c>
      <c r="X509" s="779">
        <f>IFERROR(X507/H507,"0")+IFERROR(X508/H508,"0")</f>
        <v>0</v>
      </c>
      <c r="Y509" s="779">
        <f>IFERROR(Y507/H507,"0")+IFERROR(Y508/H508,"0")</f>
        <v>0</v>
      </c>
      <c r="Z509" s="779">
        <f>IFERROR(IF(Z507="",0,Z507),"0")+IFERROR(IF(Z508="",0,Z508),"0")</f>
        <v>0</v>
      </c>
      <c r="AA509" s="780"/>
      <c r="AB509" s="780"/>
      <c r="AC509" s="780"/>
    </row>
    <row r="510" spans="1:68" x14ac:dyDescent="0.2">
      <c r="A510" s="794"/>
      <c r="B510" s="794"/>
      <c r="C510" s="794"/>
      <c r="D510" s="794"/>
      <c r="E510" s="794"/>
      <c r="F510" s="794"/>
      <c r="G510" s="794"/>
      <c r="H510" s="794"/>
      <c r="I510" s="794"/>
      <c r="J510" s="794"/>
      <c r="K510" s="794"/>
      <c r="L510" s="794"/>
      <c r="M510" s="794"/>
      <c r="N510" s="794"/>
      <c r="O510" s="801"/>
      <c r="P510" s="781" t="s">
        <v>71</v>
      </c>
      <c r="Q510" s="782"/>
      <c r="R510" s="782"/>
      <c r="S510" s="782"/>
      <c r="T510" s="782"/>
      <c r="U510" s="782"/>
      <c r="V510" s="783"/>
      <c r="W510" s="37" t="s">
        <v>69</v>
      </c>
      <c r="X510" s="779">
        <f>IFERROR(SUM(X507:X508),"0")</f>
        <v>0</v>
      </c>
      <c r="Y510" s="779">
        <f>IFERROR(SUM(Y507:Y508),"0")</f>
        <v>0</v>
      </c>
      <c r="Z510" s="37"/>
      <c r="AA510" s="780"/>
      <c r="AB510" s="780"/>
      <c r="AC510" s="780"/>
    </row>
    <row r="511" spans="1:68" ht="14.25" customHeight="1" x14ac:dyDescent="0.25">
      <c r="A511" s="811" t="s">
        <v>103</v>
      </c>
      <c r="B511" s="794"/>
      <c r="C511" s="794"/>
      <c r="D511" s="794"/>
      <c r="E511" s="794"/>
      <c r="F511" s="794"/>
      <c r="G511" s="794"/>
      <c r="H511" s="794"/>
      <c r="I511" s="794"/>
      <c r="J511" s="794"/>
      <c r="K511" s="794"/>
      <c r="L511" s="794"/>
      <c r="M511" s="794"/>
      <c r="N511" s="794"/>
      <c r="O511" s="794"/>
      <c r="P511" s="794"/>
      <c r="Q511" s="794"/>
      <c r="R511" s="794"/>
      <c r="S511" s="794"/>
      <c r="T511" s="794"/>
      <c r="U511" s="794"/>
      <c r="V511" s="794"/>
      <c r="W511" s="794"/>
      <c r="X511" s="794"/>
      <c r="Y511" s="794"/>
      <c r="Z511" s="794"/>
      <c r="AA511" s="770"/>
      <c r="AB511" s="770"/>
      <c r="AC511" s="770"/>
    </row>
    <row r="512" spans="1:68" ht="27" customHeight="1" x14ac:dyDescent="0.25">
      <c r="A512" s="54" t="s">
        <v>833</v>
      </c>
      <c r="B512" s="54" t="s">
        <v>834</v>
      </c>
      <c r="C512" s="31">
        <v>4301032045</v>
      </c>
      <c r="D512" s="784">
        <v>4680115884335</v>
      </c>
      <c r="E512" s="785"/>
      <c r="F512" s="776">
        <v>0.06</v>
      </c>
      <c r="G512" s="32">
        <v>20</v>
      </c>
      <c r="H512" s="776">
        <v>1.2</v>
      </c>
      <c r="I512" s="776">
        <v>1.8</v>
      </c>
      <c r="J512" s="32">
        <v>200</v>
      </c>
      <c r="K512" s="32" t="s">
        <v>835</v>
      </c>
      <c r="L512" s="32"/>
      <c r="M512" s="33" t="s">
        <v>836</v>
      </c>
      <c r="N512" s="33"/>
      <c r="O512" s="32">
        <v>60</v>
      </c>
      <c r="P512" s="10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787"/>
      <c r="R512" s="787"/>
      <c r="S512" s="787"/>
      <c r="T512" s="788"/>
      <c r="U512" s="34"/>
      <c r="V512" s="34"/>
      <c r="W512" s="35" t="s">
        <v>69</v>
      </c>
      <c r="X512" s="777">
        <v>0</v>
      </c>
      <c r="Y512" s="778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13" t="s">
        <v>837</v>
      </c>
      <c r="AG512" s="64"/>
      <c r="AJ512" s="68"/>
      <c r="AK512" s="68">
        <v>0</v>
      </c>
      <c r="BB512" s="614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838</v>
      </c>
      <c r="B513" s="54" t="s">
        <v>839</v>
      </c>
      <c r="C513" s="31">
        <v>4301170011</v>
      </c>
      <c r="D513" s="784">
        <v>4680115884113</v>
      </c>
      <c r="E513" s="785"/>
      <c r="F513" s="776">
        <v>0.11</v>
      </c>
      <c r="G513" s="32">
        <v>12</v>
      </c>
      <c r="H513" s="776">
        <v>1.32</v>
      </c>
      <c r="I513" s="776">
        <v>1.88</v>
      </c>
      <c r="J513" s="32">
        <v>200</v>
      </c>
      <c r="K513" s="32" t="s">
        <v>835</v>
      </c>
      <c r="L513" s="32"/>
      <c r="M513" s="33" t="s">
        <v>836</v>
      </c>
      <c r="N513" s="33"/>
      <c r="O513" s="32">
        <v>150</v>
      </c>
      <c r="P513" s="96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787"/>
      <c r="R513" s="787"/>
      <c r="S513" s="787"/>
      <c r="T513" s="788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15" t="s">
        <v>840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x14ac:dyDescent="0.2">
      <c r="A514" s="800"/>
      <c r="B514" s="794"/>
      <c r="C514" s="794"/>
      <c r="D514" s="794"/>
      <c r="E514" s="794"/>
      <c r="F514" s="794"/>
      <c r="G514" s="794"/>
      <c r="H514" s="794"/>
      <c r="I514" s="794"/>
      <c r="J514" s="794"/>
      <c r="K514" s="794"/>
      <c r="L514" s="794"/>
      <c r="M514" s="794"/>
      <c r="N514" s="794"/>
      <c r="O514" s="801"/>
      <c r="P514" s="781" t="s">
        <v>71</v>
      </c>
      <c r="Q514" s="782"/>
      <c r="R514" s="782"/>
      <c r="S514" s="782"/>
      <c r="T514" s="782"/>
      <c r="U514" s="782"/>
      <c r="V514" s="783"/>
      <c r="W514" s="37" t="s">
        <v>72</v>
      </c>
      <c r="X514" s="779">
        <f>IFERROR(X512/H512,"0")+IFERROR(X513/H513,"0")</f>
        <v>0</v>
      </c>
      <c r="Y514" s="779">
        <f>IFERROR(Y512/H512,"0")+IFERROR(Y513/H513,"0")</f>
        <v>0</v>
      </c>
      <c r="Z514" s="779">
        <f>IFERROR(IF(Z512="",0,Z512),"0")+IFERROR(IF(Z513="",0,Z513),"0")</f>
        <v>0</v>
      </c>
      <c r="AA514" s="780"/>
      <c r="AB514" s="780"/>
      <c r="AC514" s="780"/>
    </row>
    <row r="515" spans="1:68" x14ac:dyDescent="0.2">
      <c r="A515" s="794"/>
      <c r="B515" s="794"/>
      <c r="C515" s="794"/>
      <c r="D515" s="794"/>
      <c r="E515" s="794"/>
      <c r="F515" s="794"/>
      <c r="G515" s="794"/>
      <c r="H515" s="794"/>
      <c r="I515" s="794"/>
      <c r="J515" s="794"/>
      <c r="K515" s="794"/>
      <c r="L515" s="794"/>
      <c r="M515" s="794"/>
      <c r="N515" s="794"/>
      <c r="O515" s="801"/>
      <c r="P515" s="781" t="s">
        <v>71</v>
      </c>
      <c r="Q515" s="782"/>
      <c r="R515" s="782"/>
      <c r="S515" s="782"/>
      <c r="T515" s="782"/>
      <c r="U515" s="782"/>
      <c r="V515" s="783"/>
      <c r="W515" s="37" t="s">
        <v>69</v>
      </c>
      <c r="X515" s="779">
        <f>IFERROR(SUM(X512:X513),"0")</f>
        <v>0</v>
      </c>
      <c r="Y515" s="779">
        <f>IFERROR(SUM(Y512:Y513),"0")</f>
        <v>0</v>
      </c>
      <c r="Z515" s="37"/>
      <c r="AA515" s="780"/>
      <c r="AB515" s="780"/>
      <c r="AC515" s="780"/>
    </row>
    <row r="516" spans="1:68" ht="16.5" customHeight="1" x14ac:dyDescent="0.25">
      <c r="A516" s="793" t="s">
        <v>841</v>
      </c>
      <c r="B516" s="794"/>
      <c r="C516" s="794"/>
      <c r="D516" s="794"/>
      <c r="E516" s="794"/>
      <c r="F516" s="794"/>
      <c r="G516" s="794"/>
      <c r="H516" s="794"/>
      <c r="I516" s="794"/>
      <c r="J516" s="794"/>
      <c r="K516" s="794"/>
      <c r="L516" s="794"/>
      <c r="M516" s="794"/>
      <c r="N516" s="794"/>
      <c r="O516" s="794"/>
      <c r="P516" s="794"/>
      <c r="Q516" s="794"/>
      <c r="R516" s="794"/>
      <c r="S516" s="794"/>
      <c r="T516" s="794"/>
      <c r="U516" s="794"/>
      <c r="V516" s="794"/>
      <c r="W516" s="794"/>
      <c r="X516" s="794"/>
      <c r="Y516" s="794"/>
      <c r="Z516" s="794"/>
      <c r="AA516" s="772"/>
      <c r="AB516" s="772"/>
      <c r="AC516" s="772"/>
    </row>
    <row r="517" spans="1:68" ht="14.25" customHeight="1" x14ac:dyDescent="0.25">
      <c r="A517" s="811" t="s">
        <v>172</v>
      </c>
      <c r="B517" s="794"/>
      <c r="C517" s="794"/>
      <c r="D517" s="794"/>
      <c r="E517" s="794"/>
      <c r="F517" s="794"/>
      <c r="G517" s="794"/>
      <c r="H517" s="794"/>
      <c r="I517" s="794"/>
      <c r="J517" s="794"/>
      <c r="K517" s="794"/>
      <c r="L517" s="794"/>
      <c r="M517" s="794"/>
      <c r="N517" s="794"/>
      <c r="O517" s="794"/>
      <c r="P517" s="794"/>
      <c r="Q517" s="794"/>
      <c r="R517" s="794"/>
      <c r="S517" s="794"/>
      <c r="T517" s="794"/>
      <c r="U517" s="794"/>
      <c r="V517" s="794"/>
      <c r="W517" s="794"/>
      <c r="X517" s="794"/>
      <c r="Y517" s="794"/>
      <c r="Z517" s="794"/>
      <c r="AA517" s="770"/>
      <c r="AB517" s="770"/>
      <c r="AC517" s="770"/>
    </row>
    <row r="518" spans="1:68" ht="27" customHeight="1" x14ac:dyDescent="0.25">
      <c r="A518" s="54" t="s">
        <v>842</v>
      </c>
      <c r="B518" s="54" t="s">
        <v>843</v>
      </c>
      <c r="C518" s="31">
        <v>4301020315</v>
      </c>
      <c r="D518" s="784">
        <v>4607091389364</v>
      </c>
      <c r="E518" s="785"/>
      <c r="F518" s="776">
        <v>0.42</v>
      </c>
      <c r="G518" s="32">
        <v>6</v>
      </c>
      <c r="H518" s="776">
        <v>2.52</v>
      </c>
      <c r="I518" s="776">
        <v>2.75</v>
      </c>
      <c r="J518" s="32">
        <v>156</v>
      </c>
      <c r="K518" s="32" t="s">
        <v>76</v>
      </c>
      <c r="L518" s="32"/>
      <c r="M518" s="33" t="s">
        <v>68</v>
      </c>
      <c r="N518" s="33"/>
      <c r="O518" s="32">
        <v>40</v>
      </c>
      <c r="P518" s="80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787"/>
      <c r="R518" s="787"/>
      <c r="S518" s="787"/>
      <c r="T518" s="788"/>
      <c r="U518" s="34"/>
      <c r="V518" s="34"/>
      <c r="W518" s="35" t="s">
        <v>69</v>
      </c>
      <c r="X518" s="777">
        <v>0</v>
      </c>
      <c r="Y518" s="778">
        <f>IFERROR(IF(X518="",0,CEILING((X518/$H518),1)*$H518),"")</f>
        <v>0</v>
      </c>
      <c r="Z518" s="36" t="str">
        <f>IFERROR(IF(Y518=0,"",ROUNDUP(Y518/H518,0)*0.00753),"")</f>
        <v/>
      </c>
      <c r="AA518" s="56"/>
      <c r="AB518" s="57"/>
      <c r="AC518" s="617" t="s">
        <v>844</v>
      </c>
      <c r="AG518" s="64"/>
      <c r="AJ518" s="68"/>
      <c r="AK518" s="68">
        <v>0</v>
      </c>
      <c r="BB518" s="61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800"/>
      <c r="B519" s="794"/>
      <c r="C519" s="794"/>
      <c r="D519" s="794"/>
      <c r="E519" s="794"/>
      <c r="F519" s="794"/>
      <c r="G519" s="794"/>
      <c r="H519" s="794"/>
      <c r="I519" s="794"/>
      <c r="J519" s="794"/>
      <c r="K519" s="794"/>
      <c r="L519" s="794"/>
      <c r="M519" s="794"/>
      <c r="N519" s="794"/>
      <c r="O519" s="801"/>
      <c r="P519" s="781" t="s">
        <v>71</v>
      </c>
      <c r="Q519" s="782"/>
      <c r="R519" s="782"/>
      <c r="S519" s="782"/>
      <c r="T519" s="782"/>
      <c r="U519" s="782"/>
      <c r="V519" s="783"/>
      <c r="W519" s="37" t="s">
        <v>72</v>
      </c>
      <c r="X519" s="779">
        <f>IFERROR(X518/H518,"0")</f>
        <v>0</v>
      </c>
      <c r="Y519" s="779">
        <f>IFERROR(Y518/H518,"0")</f>
        <v>0</v>
      </c>
      <c r="Z519" s="779">
        <f>IFERROR(IF(Z518="",0,Z518),"0")</f>
        <v>0</v>
      </c>
      <c r="AA519" s="780"/>
      <c r="AB519" s="780"/>
      <c r="AC519" s="780"/>
    </row>
    <row r="520" spans="1:68" x14ac:dyDescent="0.2">
      <c r="A520" s="794"/>
      <c r="B520" s="794"/>
      <c r="C520" s="794"/>
      <c r="D520" s="794"/>
      <c r="E520" s="794"/>
      <c r="F520" s="794"/>
      <c r="G520" s="794"/>
      <c r="H520" s="794"/>
      <c r="I520" s="794"/>
      <c r="J520" s="794"/>
      <c r="K520" s="794"/>
      <c r="L520" s="794"/>
      <c r="M520" s="794"/>
      <c r="N520" s="794"/>
      <c r="O520" s="801"/>
      <c r="P520" s="781" t="s">
        <v>71</v>
      </c>
      <c r="Q520" s="782"/>
      <c r="R520" s="782"/>
      <c r="S520" s="782"/>
      <c r="T520" s="782"/>
      <c r="U520" s="782"/>
      <c r="V520" s="783"/>
      <c r="W520" s="37" t="s">
        <v>69</v>
      </c>
      <c r="X520" s="779">
        <f>IFERROR(SUM(X518:X518),"0")</f>
        <v>0</v>
      </c>
      <c r="Y520" s="779">
        <f>IFERROR(SUM(Y518:Y518),"0")</f>
        <v>0</v>
      </c>
      <c r="Z520" s="37"/>
      <c r="AA520" s="780"/>
      <c r="AB520" s="780"/>
      <c r="AC520" s="780"/>
    </row>
    <row r="521" spans="1:68" ht="14.25" customHeight="1" x14ac:dyDescent="0.25">
      <c r="A521" s="811" t="s">
        <v>64</v>
      </c>
      <c r="B521" s="794"/>
      <c r="C521" s="794"/>
      <c r="D521" s="794"/>
      <c r="E521" s="794"/>
      <c r="F521" s="794"/>
      <c r="G521" s="794"/>
      <c r="H521" s="794"/>
      <c r="I521" s="794"/>
      <c r="J521" s="794"/>
      <c r="K521" s="794"/>
      <c r="L521" s="794"/>
      <c r="M521" s="794"/>
      <c r="N521" s="794"/>
      <c r="O521" s="794"/>
      <c r="P521" s="794"/>
      <c r="Q521" s="794"/>
      <c r="R521" s="794"/>
      <c r="S521" s="794"/>
      <c r="T521" s="794"/>
      <c r="U521" s="794"/>
      <c r="V521" s="794"/>
      <c r="W521" s="794"/>
      <c r="X521" s="794"/>
      <c r="Y521" s="794"/>
      <c r="Z521" s="794"/>
      <c r="AA521" s="770"/>
      <c r="AB521" s="770"/>
      <c r="AC521" s="770"/>
    </row>
    <row r="522" spans="1:68" ht="27" customHeight="1" x14ac:dyDescent="0.25">
      <c r="A522" s="54" t="s">
        <v>845</v>
      </c>
      <c r="B522" s="54" t="s">
        <v>846</v>
      </c>
      <c r="C522" s="31">
        <v>4301031324</v>
      </c>
      <c r="D522" s="784">
        <v>4607091389739</v>
      </c>
      <c r="E522" s="785"/>
      <c r="F522" s="776">
        <v>0.7</v>
      </c>
      <c r="G522" s="32">
        <v>6</v>
      </c>
      <c r="H522" s="776">
        <v>4.2</v>
      </c>
      <c r="I522" s="776">
        <v>4.43</v>
      </c>
      <c r="J522" s="32">
        <v>156</v>
      </c>
      <c r="K522" s="32" t="s">
        <v>76</v>
      </c>
      <c r="L522" s="32"/>
      <c r="M522" s="33" t="s">
        <v>68</v>
      </c>
      <c r="N522" s="33"/>
      <c r="O522" s="32">
        <v>50</v>
      </c>
      <c r="P522" s="86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7"/>
      <c r="R522" s="787"/>
      <c r="S522" s="787"/>
      <c r="T522" s="788"/>
      <c r="U522" s="34"/>
      <c r="V522" s="34"/>
      <c r="W522" s="35" t="s">
        <v>69</v>
      </c>
      <c r="X522" s="777">
        <v>0</v>
      </c>
      <c r="Y522" s="778">
        <f>IFERROR(IF(X522="",0,CEILING((X522/$H522),1)*$H522),"")</f>
        <v>0</v>
      </c>
      <c r="Z522" s="36" t="str">
        <f>IFERROR(IF(Y522=0,"",ROUNDUP(Y522/H522,0)*0.00753),"")</f>
        <v/>
      </c>
      <c r="AA522" s="56"/>
      <c r="AB522" s="57"/>
      <c r="AC522" s="619" t="s">
        <v>847</v>
      </c>
      <c r="AG522" s="64"/>
      <c r="AJ522" s="68"/>
      <c r="AK522" s="68">
        <v>0</v>
      </c>
      <c r="BB522" s="62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848</v>
      </c>
      <c r="B523" s="54" t="s">
        <v>849</v>
      </c>
      <c r="C523" s="31">
        <v>4301031363</v>
      </c>
      <c r="D523" s="784">
        <v>4607091389425</v>
      </c>
      <c r="E523" s="785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7"/>
      <c r="R523" s="787"/>
      <c r="S523" s="787"/>
      <c r="T523" s="788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21" t="s">
        <v>850</v>
      </c>
      <c r="AG523" s="64"/>
      <c r="AJ523" s="68"/>
      <c r="AK523" s="68">
        <v>0</v>
      </c>
      <c r="BB523" s="62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851</v>
      </c>
      <c r="B524" s="54" t="s">
        <v>852</v>
      </c>
      <c r="C524" s="31">
        <v>4301031334</v>
      </c>
      <c r="D524" s="784">
        <v>4680115880771</v>
      </c>
      <c r="E524" s="785"/>
      <c r="F524" s="776">
        <v>0.28000000000000003</v>
      </c>
      <c r="G524" s="32">
        <v>6</v>
      </c>
      <c r="H524" s="776">
        <v>1.68</v>
      </c>
      <c r="I524" s="776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62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7"/>
      <c r="R524" s="787"/>
      <c r="S524" s="787"/>
      <c r="T524" s="788"/>
      <c r="U524" s="34"/>
      <c r="V524" s="34"/>
      <c r="W524" s="35" t="s">
        <v>69</v>
      </c>
      <c r="X524" s="777">
        <v>0</v>
      </c>
      <c r="Y524" s="778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23" t="s">
        <v>853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854</v>
      </c>
      <c r="B525" s="54" t="s">
        <v>855</v>
      </c>
      <c r="C525" s="31">
        <v>4301031359</v>
      </c>
      <c r="D525" s="784">
        <v>4607091389500</v>
      </c>
      <c r="E525" s="785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1" t="s">
        <v>856</v>
      </c>
      <c r="Q525" s="787"/>
      <c r="R525" s="787"/>
      <c r="S525" s="787"/>
      <c r="T525" s="788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25" t="s">
        <v>853</v>
      </c>
      <c r="AG525" s="64"/>
      <c r="AJ525" s="68"/>
      <c r="AK525" s="68">
        <v>0</v>
      </c>
      <c r="BB525" s="62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854</v>
      </c>
      <c r="B526" s="54" t="s">
        <v>857</v>
      </c>
      <c r="C526" s="31">
        <v>4301031327</v>
      </c>
      <c r="D526" s="784">
        <v>4607091389500</v>
      </c>
      <c r="E526" s="785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7"/>
      <c r="R526" s="787"/>
      <c r="S526" s="787"/>
      <c r="T526" s="788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7" t="s">
        <v>853</v>
      </c>
      <c r="AG526" s="64"/>
      <c r="AJ526" s="68"/>
      <c r="AK526" s="68">
        <v>0</v>
      </c>
      <c r="BB526" s="62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00"/>
      <c r="B527" s="794"/>
      <c r="C527" s="794"/>
      <c r="D527" s="794"/>
      <c r="E527" s="794"/>
      <c r="F527" s="794"/>
      <c r="G527" s="794"/>
      <c r="H527" s="794"/>
      <c r="I527" s="794"/>
      <c r="J527" s="794"/>
      <c r="K527" s="794"/>
      <c r="L527" s="794"/>
      <c r="M527" s="794"/>
      <c r="N527" s="794"/>
      <c r="O527" s="801"/>
      <c r="P527" s="781" t="s">
        <v>71</v>
      </c>
      <c r="Q527" s="782"/>
      <c r="R527" s="782"/>
      <c r="S527" s="782"/>
      <c r="T527" s="782"/>
      <c r="U527" s="782"/>
      <c r="V527" s="783"/>
      <c r="W527" s="37" t="s">
        <v>72</v>
      </c>
      <c r="X527" s="779">
        <f>IFERROR(X522/H522,"0")+IFERROR(X523/H523,"0")+IFERROR(X524/H524,"0")+IFERROR(X525/H525,"0")+IFERROR(X526/H526,"0")</f>
        <v>0</v>
      </c>
      <c r="Y527" s="779">
        <f>IFERROR(Y522/H522,"0")+IFERROR(Y523/H523,"0")+IFERROR(Y524/H524,"0")+IFERROR(Y525/H525,"0")+IFERROR(Y526/H526,"0")</f>
        <v>0</v>
      </c>
      <c r="Z527" s="779">
        <f>IFERROR(IF(Z522="",0,Z522),"0")+IFERROR(IF(Z523="",0,Z523),"0")+IFERROR(IF(Z524="",0,Z524),"0")+IFERROR(IF(Z525="",0,Z525),"0")+IFERROR(IF(Z526="",0,Z526),"0")</f>
        <v>0</v>
      </c>
      <c r="AA527" s="780"/>
      <c r="AB527" s="780"/>
      <c r="AC527" s="780"/>
    </row>
    <row r="528" spans="1:68" x14ac:dyDescent="0.2">
      <c r="A528" s="794"/>
      <c r="B528" s="794"/>
      <c r="C528" s="794"/>
      <c r="D528" s="794"/>
      <c r="E528" s="794"/>
      <c r="F528" s="794"/>
      <c r="G528" s="794"/>
      <c r="H528" s="794"/>
      <c r="I528" s="794"/>
      <c r="J528" s="794"/>
      <c r="K528" s="794"/>
      <c r="L528" s="794"/>
      <c r="M528" s="794"/>
      <c r="N528" s="794"/>
      <c r="O528" s="801"/>
      <c r="P528" s="781" t="s">
        <v>71</v>
      </c>
      <c r="Q528" s="782"/>
      <c r="R528" s="782"/>
      <c r="S528" s="782"/>
      <c r="T528" s="782"/>
      <c r="U528" s="782"/>
      <c r="V528" s="783"/>
      <c r="W528" s="37" t="s">
        <v>69</v>
      </c>
      <c r="X528" s="779">
        <f>IFERROR(SUM(X522:X526),"0")</f>
        <v>0</v>
      </c>
      <c r="Y528" s="779">
        <f>IFERROR(SUM(Y522:Y526),"0")</f>
        <v>0</v>
      </c>
      <c r="Z528" s="37"/>
      <c r="AA528" s="780"/>
      <c r="AB528" s="780"/>
      <c r="AC528" s="780"/>
    </row>
    <row r="529" spans="1:68" ht="14.25" customHeight="1" x14ac:dyDescent="0.25">
      <c r="A529" s="811" t="s">
        <v>103</v>
      </c>
      <c r="B529" s="794"/>
      <c r="C529" s="794"/>
      <c r="D529" s="794"/>
      <c r="E529" s="794"/>
      <c r="F529" s="794"/>
      <c r="G529" s="794"/>
      <c r="H529" s="794"/>
      <c r="I529" s="794"/>
      <c r="J529" s="794"/>
      <c r="K529" s="794"/>
      <c r="L529" s="794"/>
      <c r="M529" s="794"/>
      <c r="N529" s="794"/>
      <c r="O529" s="794"/>
      <c r="P529" s="794"/>
      <c r="Q529" s="794"/>
      <c r="R529" s="794"/>
      <c r="S529" s="794"/>
      <c r="T529" s="794"/>
      <c r="U529" s="794"/>
      <c r="V529" s="794"/>
      <c r="W529" s="794"/>
      <c r="X529" s="794"/>
      <c r="Y529" s="794"/>
      <c r="Z529" s="794"/>
      <c r="AA529" s="770"/>
      <c r="AB529" s="770"/>
      <c r="AC529" s="770"/>
    </row>
    <row r="530" spans="1:68" ht="27" customHeight="1" x14ac:dyDescent="0.25">
      <c r="A530" s="54" t="s">
        <v>858</v>
      </c>
      <c r="B530" s="54" t="s">
        <v>859</v>
      </c>
      <c r="C530" s="31">
        <v>4301032046</v>
      </c>
      <c r="D530" s="784">
        <v>4680115884359</v>
      </c>
      <c r="E530" s="785"/>
      <c r="F530" s="776">
        <v>0.06</v>
      </c>
      <c r="G530" s="32">
        <v>20</v>
      </c>
      <c r="H530" s="776">
        <v>1.2</v>
      </c>
      <c r="I530" s="776">
        <v>1.8</v>
      </c>
      <c r="J530" s="32">
        <v>200</v>
      </c>
      <c r="K530" s="32" t="s">
        <v>835</v>
      </c>
      <c r="L530" s="32"/>
      <c r="M530" s="33" t="s">
        <v>836</v>
      </c>
      <c r="N530" s="33"/>
      <c r="O530" s="32">
        <v>60</v>
      </c>
      <c r="P530" s="106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787"/>
      <c r="R530" s="787"/>
      <c r="S530" s="787"/>
      <c r="T530" s="788"/>
      <c r="U530" s="34"/>
      <c r="V530" s="34"/>
      <c r="W530" s="35" t="s">
        <v>69</v>
      </c>
      <c r="X530" s="777">
        <v>0</v>
      </c>
      <c r="Y530" s="77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29" t="s">
        <v>840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00"/>
      <c r="B531" s="794"/>
      <c r="C531" s="794"/>
      <c r="D531" s="794"/>
      <c r="E531" s="794"/>
      <c r="F531" s="794"/>
      <c r="G531" s="794"/>
      <c r="H531" s="794"/>
      <c r="I531" s="794"/>
      <c r="J531" s="794"/>
      <c r="K531" s="794"/>
      <c r="L531" s="794"/>
      <c r="M531" s="794"/>
      <c r="N531" s="794"/>
      <c r="O531" s="801"/>
      <c r="P531" s="781" t="s">
        <v>71</v>
      </c>
      <c r="Q531" s="782"/>
      <c r="R531" s="782"/>
      <c r="S531" s="782"/>
      <c r="T531" s="782"/>
      <c r="U531" s="782"/>
      <c r="V531" s="783"/>
      <c r="W531" s="37" t="s">
        <v>72</v>
      </c>
      <c r="X531" s="779">
        <f>IFERROR(X530/H530,"0")</f>
        <v>0</v>
      </c>
      <c r="Y531" s="779">
        <f>IFERROR(Y530/H530,"0")</f>
        <v>0</v>
      </c>
      <c r="Z531" s="779">
        <f>IFERROR(IF(Z530="",0,Z530),"0")</f>
        <v>0</v>
      </c>
      <c r="AA531" s="780"/>
      <c r="AB531" s="780"/>
      <c r="AC531" s="780"/>
    </row>
    <row r="532" spans="1:68" x14ac:dyDescent="0.2">
      <c r="A532" s="794"/>
      <c r="B532" s="794"/>
      <c r="C532" s="794"/>
      <c r="D532" s="794"/>
      <c r="E532" s="794"/>
      <c r="F532" s="794"/>
      <c r="G532" s="794"/>
      <c r="H532" s="794"/>
      <c r="I532" s="794"/>
      <c r="J532" s="794"/>
      <c r="K532" s="794"/>
      <c r="L532" s="794"/>
      <c r="M532" s="794"/>
      <c r="N532" s="794"/>
      <c r="O532" s="801"/>
      <c r="P532" s="781" t="s">
        <v>71</v>
      </c>
      <c r="Q532" s="782"/>
      <c r="R532" s="782"/>
      <c r="S532" s="782"/>
      <c r="T532" s="782"/>
      <c r="U532" s="782"/>
      <c r="V532" s="783"/>
      <c r="W532" s="37" t="s">
        <v>69</v>
      </c>
      <c r="X532" s="779">
        <f>IFERROR(SUM(X530:X530),"0")</f>
        <v>0</v>
      </c>
      <c r="Y532" s="779">
        <f>IFERROR(SUM(Y530:Y530),"0")</f>
        <v>0</v>
      </c>
      <c r="Z532" s="37"/>
      <c r="AA532" s="780"/>
      <c r="AB532" s="780"/>
      <c r="AC532" s="780"/>
    </row>
    <row r="533" spans="1:68" ht="14.25" customHeight="1" x14ac:dyDescent="0.25">
      <c r="A533" s="811" t="s">
        <v>860</v>
      </c>
      <c r="B533" s="794"/>
      <c r="C533" s="794"/>
      <c r="D533" s="794"/>
      <c r="E533" s="794"/>
      <c r="F533" s="794"/>
      <c r="G533" s="794"/>
      <c r="H533" s="794"/>
      <c r="I533" s="794"/>
      <c r="J533" s="794"/>
      <c r="K533" s="794"/>
      <c r="L533" s="794"/>
      <c r="M533" s="794"/>
      <c r="N533" s="794"/>
      <c r="O533" s="794"/>
      <c r="P533" s="794"/>
      <c r="Q533" s="794"/>
      <c r="R533" s="794"/>
      <c r="S533" s="794"/>
      <c r="T533" s="794"/>
      <c r="U533" s="794"/>
      <c r="V533" s="794"/>
      <c r="W533" s="794"/>
      <c r="X533" s="794"/>
      <c r="Y533" s="794"/>
      <c r="Z533" s="794"/>
      <c r="AA533" s="770"/>
      <c r="AB533" s="770"/>
      <c r="AC533" s="770"/>
    </row>
    <row r="534" spans="1:68" ht="27" customHeight="1" x14ac:dyDescent="0.25">
      <c r="A534" s="54" t="s">
        <v>861</v>
      </c>
      <c r="B534" s="54" t="s">
        <v>862</v>
      </c>
      <c r="C534" s="31">
        <v>4301040357</v>
      </c>
      <c r="D534" s="784">
        <v>4680115884564</v>
      </c>
      <c r="E534" s="785"/>
      <c r="F534" s="776">
        <v>0.15</v>
      </c>
      <c r="G534" s="32">
        <v>20</v>
      </c>
      <c r="H534" s="776">
        <v>3</v>
      </c>
      <c r="I534" s="776">
        <v>3.6</v>
      </c>
      <c r="J534" s="32">
        <v>200</v>
      </c>
      <c r="K534" s="32" t="s">
        <v>835</v>
      </c>
      <c r="L534" s="32"/>
      <c r="M534" s="33" t="s">
        <v>836</v>
      </c>
      <c r="N534" s="33"/>
      <c r="O534" s="32">
        <v>60</v>
      </c>
      <c r="P534" s="121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787"/>
      <c r="R534" s="787"/>
      <c r="S534" s="787"/>
      <c r="T534" s="788"/>
      <c r="U534" s="34"/>
      <c r="V534" s="34"/>
      <c r="W534" s="35" t="s">
        <v>69</v>
      </c>
      <c r="X534" s="777">
        <v>0</v>
      </c>
      <c r="Y534" s="778">
        <f>IFERROR(IF(X534="",0,CEILING((X534/$H534),1)*$H534),"")</f>
        <v>0</v>
      </c>
      <c r="Z534" s="36" t="str">
        <f>IFERROR(IF(Y534=0,"",ROUNDUP(Y534/H534,0)*0.00627),"")</f>
        <v/>
      </c>
      <c r="AA534" s="56"/>
      <c r="AB534" s="57"/>
      <c r="AC534" s="631" t="s">
        <v>863</v>
      </c>
      <c r="AG534" s="64"/>
      <c r="AJ534" s="68"/>
      <c r="AK534" s="68">
        <v>0</v>
      </c>
      <c r="BB534" s="63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800"/>
      <c r="B535" s="794"/>
      <c r="C535" s="794"/>
      <c r="D535" s="794"/>
      <c r="E535" s="794"/>
      <c r="F535" s="794"/>
      <c r="G535" s="794"/>
      <c r="H535" s="794"/>
      <c r="I535" s="794"/>
      <c r="J535" s="794"/>
      <c r="K535" s="794"/>
      <c r="L535" s="794"/>
      <c r="M535" s="794"/>
      <c r="N535" s="794"/>
      <c r="O535" s="801"/>
      <c r="P535" s="781" t="s">
        <v>71</v>
      </c>
      <c r="Q535" s="782"/>
      <c r="R535" s="782"/>
      <c r="S535" s="782"/>
      <c r="T535" s="782"/>
      <c r="U535" s="782"/>
      <c r="V535" s="783"/>
      <c r="W535" s="37" t="s">
        <v>72</v>
      </c>
      <c r="X535" s="779">
        <f>IFERROR(X534/H534,"0")</f>
        <v>0</v>
      </c>
      <c r="Y535" s="779">
        <f>IFERROR(Y534/H534,"0")</f>
        <v>0</v>
      </c>
      <c r="Z535" s="779">
        <f>IFERROR(IF(Z534="",0,Z534),"0")</f>
        <v>0</v>
      </c>
      <c r="AA535" s="780"/>
      <c r="AB535" s="780"/>
      <c r="AC535" s="780"/>
    </row>
    <row r="536" spans="1:68" x14ac:dyDescent="0.2">
      <c r="A536" s="794"/>
      <c r="B536" s="794"/>
      <c r="C536" s="794"/>
      <c r="D536" s="794"/>
      <c r="E536" s="794"/>
      <c r="F536" s="794"/>
      <c r="G536" s="794"/>
      <c r="H536" s="794"/>
      <c r="I536" s="794"/>
      <c r="J536" s="794"/>
      <c r="K536" s="794"/>
      <c r="L536" s="794"/>
      <c r="M536" s="794"/>
      <c r="N536" s="794"/>
      <c r="O536" s="801"/>
      <c r="P536" s="781" t="s">
        <v>71</v>
      </c>
      <c r="Q536" s="782"/>
      <c r="R536" s="782"/>
      <c r="S536" s="782"/>
      <c r="T536" s="782"/>
      <c r="U536" s="782"/>
      <c r="V536" s="783"/>
      <c r="W536" s="37" t="s">
        <v>69</v>
      </c>
      <c r="X536" s="779">
        <f>IFERROR(SUM(X534:X534),"0")</f>
        <v>0</v>
      </c>
      <c r="Y536" s="779">
        <f>IFERROR(SUM(Y534:Y534),"0")</f>
        <v>0</v>
      </c>
      <c r="Z536" s="37"/>
      <c r="AA536" s="780"/>
      <c r="AB536" s="780"/>
      <c r="AC536" s="780"/>
    </row>
    <row r="537" spans="1:68" ht="16.5" customHeight="1" x14ac:dyDescent="0.25">
      <c r="A537" s="793" t="s">
        <v>864</v>
      </c>
      <c r="B537" s="794"/>
      <c r="C537" s="794"/>
      <c r="D537" s="794"/>
      <c r="E537" s="794"/>
      <c r="F537" s="794"/>
      <c r="G537" s="794"/>
      <c r="H537" s="794"/>
      <c r="I537" s="794"/>
      <c r="J537" s="794"/>
      <c r="K537" s="794"/>
      <c r="L537" s="794"/>
      <c r="M537" s="794"/>
      <c r="N537" s="794"/>
      <c r="O537" s="794"/>
      <c r="P537" s="794"/>
      <c r="Q537" s="794"/>
      <c r="R537" s="794"/>
      <c r="S537" s="794"/>
      <c r="T537" s="794"/>
      <c r="U537" s="794"/>
      <c r="V537" s="794"/>
      <c r="W537" s="794"/>
      <c r="X537" s="794"/>
      <c r="Y537" s="794"/>
      <c r="Z537" s="794"/>
      <c r="AA537" s="772"/>
      <c r="AB537" s="772"/>
      <c r="AC537" s="772"/>
    </row>
    <row r="538" spans="1:68" ht="14.25" customHeight="1" x14ac:dyDescent="0.25">
      <c r="A538" s="811" t="s">
        <v>64</v>
      </c>
      <c r="B538" s="794"/>
      <c r="C538" s="794"/>
      <c r="D538" s="794"/>
      <c r="E538" s="794"/>
      <c r="F538" s="794"/>
      <c r="G538" s="794"/>
      <c r="H538" s="794"/>
      <c r="I538" s="794"/>
      <c r="J538" s="794"/>
      <c r="K538" s="794"/>
      <c r="L538" s="794"/>
      <c r="M538" s="794"/>
      <c r="N538" s="794"/>
      <c r="O538" s="794"/>
      <c r="P538" s="794"/>
      <c r="Q538" s="794"/>
      <c r="R538" s="794"/>
      <c r="S538" s="794"/>
      <c r="T538" s="794"/>
      <c r="U538" s="794"/>
      <c r="V538" s="794"/>
      <c r="W538" s="794"/>
      <c r="X538" s="794"/>
      <c r="Y538" s="794"/>
      <c r="Z538" s="794"/>
      <c r="AA538" s="770"/>
      <c r="AB538" s="770"/>
      <c r="AC538" s="770"/>
    </row>
    <row r="539" spans="1:68" ht="27" customHeight="1" x14ac:dyDescent="0.25">
      <c r="A539" s="54" t="s">
        <v>865</v>
      </c>
      <c r="B539" s="54" t="s">
        <v>866</v>
      </c>
      <c r="C539" s="31">
        <v>4301031294</v>
      </c>
      <c r="D539" s="784">
        <v>4680115885189</v>
      </c>
      <c r="E539" s="785"/>
      <c r="F539" s="776">
        <v>0.2</v>
      </c>
      <c r="G539" s="32">
        <v>6</v>
      </c>
      <c r="H539" s="776">
        <v>1.2</v>
      </c>
      <c r="I539" s="776">
        <v>1.3720000000000001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40</v>
      </c>
      <c r="P539" s="8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787"/>
      <c r="R539" s="787"/>
      <c r="S539" s="787"/>
      <c r="T539" s="788"/>
      <c r="U539" s="34"/>
      <c r="V539" s="34"/>
      <c r="W539" s="35" t="s">
        <v>69</v>
      </c>
      <c r="X539" s="777">
        <v>0</v>
      </c>
      <c r="Y539" s="778">
        <f>IFERROR(IF(X539="",0,CEILING((X539/$H539),1)*$H539),"")</f>
        <v>0</v>
      </c>
      <c r="Z539" s="36" t="str">
        <f>IFERROR(IF(Y539=0,"",ROUNDUP(Y539/H539,0)*0.00502),"")</f>
        <v/>
      </c>
      <c r="AA539" s="56"/>
      <c r="AB539" s="57"/>
      <c r="AC539" s="633" t="s">
        <v>867</v>
      </c>
      <c r="AG539" s="64"/>
      <c r="AJ539" s="68"/>
      <c r="AK539" s="68">
        <v>0</v>
      </c>
      <c r="BB539" s="63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868</v>
      </c>
      <c r="B540" s="54" t="s">
        <v>869</v>
      </c>
      <c r="C540" s="31">
        <v>4301031293</v>
      </c>
      <c r="D540" s="784">
        <v>4680115885172</v>
      </c>
      <c r="E540" s="785"/>
      <c r="F540" s="776">
        <v>0.2</v>
      </c>
      <c r="G540" s="32">
        <v>6</v>
      </c>
      <c r="H540" s="776">
        <v>1.2</v>
      </c>
      <c r="I540" s="776">
        <v>1.3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787"/>
      <c r="R540" s="787"/>
      <c r="S540" s="787"/>
      <c r="T540" s="788"/>
      <c r="U540" s="34"/>
      <c r="V540" s="34"/>
      <c r="W540" s="35" t="s">
        <v>69</v>
      </c>
      <c r="X540" s="777">
        <v>0</v>
      </c>
      <c r="Y540" s="778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35" t="s">
        <v>867</v>
      </c>
      <c r="AG540" s="64"/>
      <c r="AJ540" s="68"/>
      <c r="AK540" s="68">
        <v>0</v>
      </c>
      <c r="BB540" s="636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870</v>
      </c>
      <c r="B541" s="54" t="s">
        <v>871</v>
      </c>
      <c r="C541" s="31">
        <v>4301031291</v>
      </c>
      <c r="D541" s="784">
        <v>4680115885110</v>
      </c>
      <c r="E541" s="785"/>
      <c r="F541" s="776">
        <v>0.2</v>
      </c>
      <c r="G541" s="32">
        <v>6</v>
      </c>
      <c r="H541" s="776">
        <v>1.2</v>
      </c>
      <c r="I541" s="776">
        <v>2.02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35</v>
      </c>
      <c r="P541" s="107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787"/>
      <c r="R541" s="787"/>
      <c r="S541" s="787"/>
      <c r="T541" s="788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7" t="s">
        <v>872</v>
      </c>
      <c r="AG541" s="64"/>
      <c r="AJ541" s="68"/>
      <c r="AK541" s="68">
        <v>0</v>
      </c>
      <c r="BB541" s="638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873</v>
      </c>
      <c r="B542" s="54" t="s">
        <v>874</v>
      </c>
      <c r="C542" s="31">
        <v>4301031329</v>
      </c>
      <c r="D542" s="784">
        <v>4680115885219</v>
      </c>
      <c r="E542" s="785"/>
      <c r="F542" s="776">
        <v>0.28000000000000003</v>
      </c>
      <c r="G542" s="32">
        <v>6</v>
      </c>
      <c r="H542" s="776">
        <v>1.68</v>
      </c>
      <c r="I542" s="776">
        <v>2.5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79" t="s">
        <v>875</v>
      </c>
      <c r="Q542" s="787"/>
      <c r="R542" s="787"/>
      <c r="S542" s="787"/>
      <c r="T542" s="788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9" t="s">
        <v>876</v>
      </c>
      <c r="AG542" s="64"/>
      <c r="AJ542" s="68"/>
      <c r="AK542" s="68">
        <v>0</v>
      </c>
      <c r="BB542" s="64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800"/>
      <c r="B543" s="794"/>
      <c r="C543" s="794"/>
      <c r="D543" s="794"/>
      <c r="E543" s="794"/>
      <c r="F543" s="794"/>
      <c r="G543" s="794"/>
      <c r="H543" s="794"/>
      <c r="I543" s="794"/>
      <c r="J543" s="794"/>
      <c r="K543" s="794"/>
      <c r="L543" s="794"/>
      <c r="M543" s="794"/>
      <c r="N543" s="794"/>
      <c r="O543" s="801"/>
      <c r="P543" s="781" t="s">
        <v>71</v>
      </c>
      <c r="Q543" s="782"/>
      <c r="R543" s="782"/>
      <c r="S543" s="782"/>
      <c r="T543" s="782"/>
      <c r="U543" s="782"/>
      <c r="V543" s="783"/>
      <c r="W543" s="37" t="s">
        <v>72</v>
      </c>
      <c r="X543" s="779">
        <f>IFERROR(X539/H539,"0")+IFERROR(X540/H540,"0")+IFERROR(X541/H541,"0")+IFERROR(X542/H542,"0")</f>
        <v>0</v>
      </c>
      <c r="Y543" s="779">
        <f>IFERROR(Y539/H539,"0")+IFERROR(Y540/H540,"0")+IFERROR(Y541/H541,"0")+IFERROR(Y542/H542,"0")</f>
        <v>0</v>
      </c>
      <c r="Z543" s="779">
        <f>IFERROR(IF(Z539="",0,Z539),"0")+IFERROR(IF(Z540="",0,Z540),"0")+IFERROR(IF(Z541="",0,Z541),"0")+IFERROR(IF(Z542="",0,Z542),"0")</f>
        <v>0</v>
      </c>
      <c r="AA543" s="780"/>
      <c r="AB543" s="780"/>
      <c r="AC543" s="780"/>
    </row>
    <row r="544" spans="1:68" x14ac:dyDescent="0.2">
      <c r="A544" s="794"/>
      <c r="B544" s="794"/>
      <c r="C544" s="794"/>
      <c r="D544" s="794"/>
      <c r="E544" s="794"/>
      <c r="F544" s="794"/>
      <c r="G544" s="794"/>
      <c r="H544" s="794"/>
      <c r="I544" s="794"/>
      <c r="J544" s="794"/>
      <c r="K544" s="794"/>
      <c r="L544" s="794"/>
      <c r="M544" s="794"/>
      <c r="N544" s="794"/>
      <c r="O544" s="801"/>
      <c r="P544" s="781" t="s">
        <v>71</v>
      </c>
      <c r="Q544" s="782"/>
      <c r="R544" s="782"/>
      <c r="S544" s="782"/>
      <c r="T544" s="782"/>
      <c r="U544" s="782"/>
      <c r="V544" s="783"/>
      <c r="W544" s="37" t="s">
        <v>69</v>
      </c>
      <c r="X544" s="779">
        <f>IFERROR(SUM(X539:X542),"0")</f>
        <v>0</v>
      </c>
      <c r="Y544" s="779">
        <f>IFERROR(SUM(Y539:Y542),"0")</f>
        <v>0</v>
      </c>
      <c r="Z544" s="37"/>
      <c r="AA544" s="780"/>
      <c r="AB544" s="780"/>
      <c r="AC544" s="780"/>
    </row>
    <row r="545" spans="1:68" ht="16.5" customHeight="1" x14ac:dyDescent="0.25">
      <c r="A545" s="793" t="s">
        <v>877</v>
      </c>
      <c r="B545" s="794"/>
      <c r="C545" s="794"/>
      <c r="D545" s="794"/>
      <c r="E545" s="794"/>
      <c r="F545" s="794"/>
      <c r="G545" s="794"/>
      <c r="H545" s="794"/>
      <c r="I545" s="794"/>
      <c r="J545" s="794"/>
      <c r="K545" s="794"/>
      <c r="L545" s="794"/>
      <c r="M545" s="794"/>
      <c r="N545" s="794"/>
      <c r="O545" s="794"/>
      <c r="P545" s="794"/>
      <c r="Q545" s="794"/>
      <c r="R545" s="794"/>
      <c r="S545" s="794"/>
      <c r="T545" s="794"/>
      <c r="U545" s="794"/>
      <c r="V545" s="794"/>
      <c r="W545" s="794"/>
      <c r="X545" s="794"/>
      <c r="Y545" s="794"/>
      <c r="Z545" s="794"/>
      <c r="AA545" s="772"/>
      <c r="AB545" s="772"/>
      <c r="AC545" s="772"/>
    </row>
    <row r="546" spans="1:68" ht="14.25" customHeight="1" x14ac:dyDescent="0.25">
      <c r="A546" s="811" t="s">
        <v>64</v>
      </c>
      <c r="B546" s="794"/>
      <c r="C546" s="794"/>
      <c r="D546" s="794"/>
      <c r="E546" s="794"/>
      <c r="F546" s="794"/>
      <c r="G546" s="794"/>
      <c r="H546" s="794"/>
      <c r="I546" s="794"/>
      <c r="J546" s="794"/>
      <c r="K546" s="794"/>
      <c r="L546" s="794"/>
      <c r="M546" s="794"/>
      <c r="N546" s="794"/>
      <c r="O546" s="794"/>
      <c r="P546" s="794"/>
      <c r="Q546" s="794"/>
      <c r="R546" s="794"/>
      <c r="S546" s="794"/>
      <c r="T546" s="794"/>
      <c r="U546" s="794"/>
      <c r="V546" s="794"/>
      <c r="W546" s="794"/>
      <c r="X546" s="794"/>
      <c r="Y546" s="794"/>
      <c r="Z546" s="794"/>
      <c r="AA546" s="770"/>
      <c r="AB546" s="770"/>
      <c r="AC546" s="770"/>
    </row>
    <row r="547" spans="1:68" ht="27" customHeight="1" x14ac:dyDescent="0.25">
      <c r="A547" s="54" t="s">
        <v>878</v>
      </c>
      <c r="B547" s="54" t="s">
        <v>879</v>
      </c>
      <c r="C547" s="31">
        <v>4301031261</v>
      </c>
      <c r="D547" s="784">
        <v>4680115885103</v>
      </c>
      <c r="E547" s="785"/>
      <c r="F547" s="776">
        <v>0.27</v>
      </c>
      <c r="G547" s="32">
        <v>6</v>
      </c>
      <c r="H547" s="776">
        <v>1.62</v>
      </c>
      <c r="I547" s="776">
        <v>1.82</v>
      </c>
      <c r="J547" s="32">
        <v>156</v>
      </c>
      <c r="K547" s="32" t="s">
        <v>76</v>
      </c>
      <c r="L547" s="32"/>
      <c r="M547" s="33" t="s">
        <v>68</v>
      </c>
      <c r="N547" s="33"/>
      <c r="O547" s="32">
        <v>40</v>
      </c>
      <c r="P547" s="11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787"/>
      <c r="R547" s="787"/>
      <c r="S547" s="787"/>
      <c r="T547" s="788"/>
      <c r="U547" s="34"/>
      <c r="V547" s="34"/>
      <c r="W547" s="35" t="s">
        <v>69</v>
      </c>
      <c r="X547" s="777">
        <v>0</v>
      </c>
      <c r="Y547" s="778">
        <f>IFERROR(IF(X547="",0,CEILING((X547/$H547),1)*$H547),"")</f>
        <v>0</v>
      </c>
      <c r="Z547" s="36" t="str">
        <f>IFERROR(IF(Y547=0,"",ROUNDUP(Y547/H547,0)*0.00753),"")</f>
        <v/>
      </c>
      <c r="AA547" s="56"/>
      <c r="AB547" s="57"/>
      <c r="AC547" s="641" t="s">
        <v>880</v>
      </c>
      <c r="AG547" s="64"/>
      <c r="AJ547" s="68"/>
      <c r="AK547" s="68">
        <v>0</v>
      </c>
      <c r="BB547" s="64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800"/>
      <c r="B548" s="794"/>
      <c r="C548" s="794"/>
      <c r="D548" s="794"/>
      <c r="E548" s="794"/>
      <c r="F548" s="794"/>
      <c r="G548" s="794"/>
      <c r="H548" s="794"/>
      <c r="I548" s="794"/>
      <c r="J548" s="794"/>
      <c r="K548" s="794"/>
      <c r="L548" s="794"/>
      <c r="M548" s="794"/>
      <c r="N548" s="794"/>
      <c r="O548" s="801"/>
      <c r="P548" s="781" t="s">
        <v>71</v>
      </c>
      <c r="Q548" s="782"/>
      <c r="R548" s="782"/>
      <c r="S548" s="782"/>
      <c r="T548" s="782"/>
      <c r="U548" s="782"/>
      <c r="V548" s="783"/>
      <c r="W548" s="37" t="s">
        <v>72</v>
      </c>
      <c r="X548" s="779">
        <f>IFERROR(X547/H547,"0")</f>
        <v>0</v>
      </c>
      <c r="Y548" s="779">
        <f>IFERROR(Y547/H547,"0")</f>
        <v>0</v>
      </c>
      <c r="Z548" s="779">
        <f>IFERROR(IF(Z547="",0,Z547),"0")</f>
        <v>0</v>
      </c>
      <c r="AA548" s="780"/>
      <c r="AB548" s="780"/>
      <c r="AC548" s="780"/>
    </row>
    <row r="549" spans="1:68" x14ac:dyDescent="0.2">
      <c r="A549" s="794"/>
      <c r="B549" s="794"/>
      <c r="C549" s="794"/>
      <c r="D549" s="794"/>
      <c r="E549" s="794"/>
      <c r="F549" s="794"/>
      <c r="G549" s="794"/>
      <c r="H549" s="794"/>
      <c r="I549" s="794"/>
      <c r="J549" s="794"/>
      <c r="K549" s="794"/>
      <c r="L549" s="794"/>
      <c r="M549" s="794"/>
      <c r="N549" s="794"/>
      <c r="O549" s="801"/>
      <c r="P549" s="781" t="s">
        <v>71</v>
      </c>
      <c r="Q549" s="782"/>
      <c r="R549" s="782"/>
      <c r="S549" s="782"/>
      <c r="T549" s="782"/>
      <c r="U549" s="782"/>
      <c r="V549" s="783"/>
      <c r="W549" s="37" t="s">
        <v>69</v>
      </c>
      <c r="X549" s="779">
        <f>IFERROR(SUM(X547:X547),"0")</f>
        <v>0</v>
      </c>
      <c r="Y549" s="779">
        <f>IFERROR(SUM(Y547:Y547),"0")</f>
        <v>0</v>
      </c>
      <c r="Z549" s="37"/>
      <c r="AA549" s="780"/>
      <c r="AB549" s="780"/>
      <c r="AC549" s="780"/>
    </row>
    <row r="550" spans="1:68" ht="27.75" customHeight="1" x14ac:dyDescent="0.2">
      <c r="A550" s="824" t="s">
        <v>881</v>
      </c>
      <c r="B550" s="825"/>
      <c r="C550" s="825"/>
      <c r="D550" s="825"/>
      <c r="E550" s="825"/>
      <c r="F550" s="825"/>
      <c r="G550" s="825"/>
      <c r="H550" s="825"/>
      <c r="I550" s="825"/>
      <c r="J550" s="825"/>
      <c r="K550" s="825"/>
      <c r="L550" s="825"/>
      <c r="M550" s="825"/>
      <c r="N550" s="825"/>
      <c r="O550" s="825"/>
      <c r="P550" s="825"/>
      <c r="Q550" s="825"/>
      <c r="R550" s="825"/>
      <c r="S550" s="825"/>
      <c r="T550" s="825"/>
      <c r="U550" s="825"/>
      <c r="V550" s="825"/>
      <c r="W550" s="825"/>
      <c r="X550" s="825"/>
      <c r="Y550" s="825"/>
      <c r="Z550" s="825"/>
      <c r="AA550" s="48"/>
      <c r="AB550" s="48"/>
      <c r="AC550" s="48"/>
    </row>
    <row r="551" spans="1:68" ht="16.5" customHeight="1" x14ac:dyDescent="0.25">
      <c r="A551" s="793" t="s">
        <v>881</v>
      </c>
      <c r="B551" s="794"/>
      <c r="C551" s="794"/>
      <c r="D551" s="794"/>
      <c r="E551" s="794"/>
      <c r="F551" s="794"/>
      <c r="G551" s="794"/>
      <c r="H551" s="794"/>
      <c r="I551" s="794"/>
      <c r="J551" s="794"/>
      <c r="K551" s="794"/>
      <c r="L551" s="794"/>
      <c r="M551" s="794"/>
      <c r="N551" s="794"/>
      <c r="O551" s="794"/>
      <c r="P551" s="794"/>
      <c r="Q551" s="794"/>
      <c r="R551" s="794"/>
      <c r="S551" s="794"/>
      <c r="T551" s="794"/>
      <c r="U551" s="794"/>
      <c r="V551" s="794"/>
      <c r="W551" s="794"/>
      <c r="X551" s="794"/>
      <c r="Y551" s="794"/>
      <c r="Z551" s="794"/>
      <c r="AA551" s="772"/>
      <c r="AB551" s="772"/>
      <c r="AC551" s="772"/>
    </row>
    <row r="552" spans="1:68" ht="14.25" customHeight="1" x14ac:dyDescent="0.25">
      <c r="A552" s="811" t="s">
        <v>114</v>
      </c>
      <c r="B552" s="794"/>
      <c r="C552" s="794"/>
      <c r="D552" s="794"/>
      <c r="E552" s="794"/>
      <c r="F552" s="794"/>
      <c r="G552" s="794"/>
      <c r="H552" s="794"/>
      <c r="I552" s="794"/>
      <c r="J552" s="794"/>
      <c r="K552" s="794"/>
      <c r="L552" s="794"/>
      <c r="M552" s="794"/>
      <c r="N552" s="794"/>
      <c r="O552" s="794"/>
      <c r="P552" s="794"/>
      <c r="Q552" s="794"/>
      <c r="R552" s="794"/>
      <c r="S552" s="794"/>
      <c r="T552" s="794"/>
      <c r="U552" s="794"/>
      <c r="V552" s="794"/>
      <c r="W552" s="794"/>
      <c r="X552" s="794"/>
      <c r="Y552" s="794"/>
      <c r="Z552" s="794"/>
      <c r="AA552" s="770"/>
      <c r="AB552" s="770"/>
      <c r="AC552" s="770"/>
    </row>
    <row r="553" spans="1:68" ht="27" customHeight="1" x14ac:dyDescent="0.25">
      <c r="A553" s="54" t="s">
        <v>882</v>
      </c>
      <c r="B553" s="54" t="s">
        <v>883</v>
      </c>
      <c r="C553" s="31">
        <v>4301011795</v>
      </c>
      <c r="D553" s="784">
        <v>4607091389067</v>
      </c>
      <c r="E553" s="785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117</v>
      </c>
      <c r="L553" s="32"/>
      <c r="M553" s="33" t="s">
        <v>121</v>
      </c>
      <c r="N553" s="33"/>
      <c r="O553" s="32">
        <v>60</v>
      </c>
      <c r="P553" s="8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7"/>
      <c r="R553" s="787"/>
      <c r="S553" s="787"/>
      <c r="T553" s="788"/>
      <c r="U553" s="34"/>
      <c r="V553" s="34"/>
      <c r="W553" s="35" t="s">
        <v>69</v>
      </c>
      <c r="X553" s="777">
        <v>0</v>
      </c>
      <c r="Y553" s="778">
        <f t="shared" ref="Y553:Y563" si="104">IFERROR(IF(X553="",0,CEILING((X553/$H553),1)*$H553),"")</f>
        <v>0</v>
      </c>
      <c r="Z553" s="36" t="str">
        <f t="shared" ref="Z553:Z558" si="105">IFERROR(IF(Y553=0,"",ROUNDUP(Y553/H553,0)*0.01196),"")</f>
        <v/>
      </c>
      <c r="AA553" s="56"/>
      <c r="AB553" s="57"/>
      <c r="AC553" s="643" t="s">
        <v>119</v>
      </c>
      <c r="AG553" s="64"/>
      <c r="AJ553" s="68"/>
      <c r="AK553" s="68">
        <v>0</v>
      </c>
      <c r="BB553" s="644" t="s">
        <v>1</v>
      </c>
      <c r="BM553" s="64">
        <f t="shared" ref="BM553:BM563" si="106">IFERROR(X553*I553/H553,"0")</f>
        <v>0</v>
      </c>
      <c r="BN553" s="64">
        <f t="shared" ref="BN553:BN563" si="107">IFERROR(Y553*I553/H553,"0")</f>
        <v>0</v>
      </c>
      <c r="BO553" s="64">
        <f t="shared" ref="BO553:BO563" si="108">IFERROR(1/J553*(X553/H553),"0")</f>
        <v>0</v>
      </c>
      <c r="BP553" s="64">
        <f t="shared" ref="BP553:BP563" si="109">IFERROR(1/J553*(Y553/H553),"0")</f>
        <v>0</v>
      </c>
    </row>
    <row r="554" spans="1:68" ht="27" customHeight="1" x14ac:dyDescent="0.25">
      <c r="A554" s="54" t="s">
        <v>884</v>
      </c>
      <c r="B554" s="54" t="s">
        <v>885</v>
      </c>
      <c r="C554" s="31">
        <v>4301011961</v>
      </c>
      <c r="D554" s="784">
        <v>4680115885271</v>
      </c>
      <c r="E554" s="785"/>
      <c r="F554" s="776">
        <v>0.88</v>
      </c>
      <c r="G554" s="32">
        <v>6</v>
      </c>
      <c r="H554" s="776">
        <v>5.28</v>
      </c>
      <c r="I554" s="776">
        <v>5.64</v>
      </c>
      <c r="J554" s="32">
        <v>104</v>
      </c>
      <c r="K554" s="32" t="s">
        <v>117</v>
      </c>
      <c r="L554" s="32"/>
      <c r="M554" s="33" t="s">
        <v>121</v>
      </c>
      <c r="N554" s="33"/>
      <c r="O554" s="32">
        <v>60</v>
      </c>
      <c r="P554" s="107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7"/>
      <c r="R554" s="787"/>
      <c r="S554" s="787"/>
      <c r="T554" s="788"/>
      <c r="U554" s="34"/>
      <c r="V554" s="34"/>
      <c r="W554" s="35" t="s">
        <v>69</v>
      </c>
      <c r="X554" s="777">
        <v>60</v>
      </c>
      <c r="Y554" s="778">
        <f t="shared" si="104"/>
        <v>63.36</v>
      </c>
      <c r="Z554" s="36">
        <f t="shared" si="105"/>
        <v>0.14352000000000001</v>
      </c>
      <c r="AA554" s="56"/>
      <c r="AB554" s="57"/>
      <c r="AC554" s="645" t="s">
        <v>886</v>
      </c>
      <c r="AG554" s="64"/>
      <c r="AJ554" s="68"/>
      <c r="AK554" s="68">
        <v>0</v>
      </c>
      <c r="BB554" s="646" t="s">
        <v>1</v>
      </c>
      <c r="BM554" s="64">
        <f t="shared" si="106"/>
        <v>64.090909090909079</v>
      </c>
      <c r="BN554" s="64">
        <f t="shared" si="107"/>
        <v>67.679999999999993</v>
      </c>
      <c r="BO554" s="64">
        <f t="shared" si="108"/>
        <v>0.10926573426573427</v>
      </c>
      <c r="BP554" s="64">
        <f t="shared" si="109"/>
        <v>0.11538461538461539</v>
      </c>
    </row>
    <row r="555" spans="1:68" ht="16.5" customHeight="1" x14ac:dyDescent="0.25">
      <c r="A555" s="54" t="s">
        <v>887</v>
      </c>
      <c r="B555" s="54" t="s">
        <v>888</v>
      </c>
      <c r="C555" s="31">
        <v>4301011774</v>
      </c>
      <c r="D555" s="784">
        <v>4680115884502</v>
      </c>
      <c r="E555" s="785"/>
      <c r="F555" s="776">
        <v>0.88</v>
      </c>
      <c r="G555" s="32">
        <v>6</v>
      </c>
      <c r="H555" s="776">
        <v>5.28</v>
      </c>
      <c r="I555" s="776">
        <v>5.64</v>
      </c>
      <c r="J555" s="32">
        <v>104</v>
      </c>
      <c r="K555" s="32" t="s">
        <v>117</v>
      </c>
      <c r="L555" s="32"/>
      <c r="M555" s="33" t="s">
        <v>121</v>
      </c>
      <c r="N555" s="33"/>
      <c r="O555" s="32">
        <v>60</v>
      </c>
      <c r="P555" s="110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7"/>
      <c r="R555" s="787"/>
      <c r="S555" s="787"/>
      <c r="T555" s="788"/>
      <c r="U555" s="34"/>
      <c r="V555" s="34"/>
      <c r="W555" s="35" t="s">
        <v>69</v>
      </c>
      <c r="X555" s="777">
        <v>0</v>
      </c>
      <c r="Y555" s="778">
        <f t="shared" si="104"/>
        <v>0</v>
      </c>
      <c r="Z555" s="36" t="str">
        <f t="shared" si="105"/>
        <v/>
      </c>
      <c r="AA555" s="56"/>
      <c r="AB555" s="57"/>
      <c r="AC555" s="647" t="s">
        <v>889</v>
      </c>
      <c r="AG555" s="64"/>
      <c r="AJ555" s="68"/>
      <c r="AK555" s="68">
        <v>0</v>
      </c>
      <c r="BB555" s="648" t="s">
        <v>1</v>
      </c>
      <c r="BM555" s="64">
        <f t="shared" si="106"/>
        <v>0</v>
      </c>
      <c r="BN555" s="64">
        <f t="shared" si="107"/>
        <v>0</v>
      </c>
      <c r="BO555" s="64">
        <f t="shared" si="108"/>
        <v>0</v>
      </c>
      <c r="BP555" s="64">
        <f t="shared" si="109"/>
        <v>0</v>
      </c>
    </row>
    <row r="556" spans="1:68" ht="27" customHeight="1" x14ac:dyDescent="0.25">
      <c r="A556" s="54" t="s">
        <v>890</v>
      </c>
      <c r="B556" s="54" t="s">
        <v>891</v>
      </c>
      <c r="C556" s="31">
        <v>4301011771</v>
      </c>
      <c r="D556" s="784">
        <v>4607091389104</v>
      </c>
      <c r="E556" s="785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117</v>
      </c>
      <c r="L556" s="32"/>
      <c r="M556" s="33" t="s">
        <v>121</v>
      </c>
      <c r="N556" s="33"/>
      <c r="O556" s="32">
        <v>60</v>
      </c>
      <c r="P556" s="91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7"/>
      <c r="R556" s="787"/>
      <c r="S556" s="787"/>
      <c r="T556" s="788"/>
      <c r="U556" s="34"/>
      <c r="V556" s="34"/>
      <c r="W556" s="35" t="s">
        <v>69</v>
      </c>
      <c r="X556" s="777">
        <v>0</v>
      </c>
      <c r="Y556" s="778">
        <f t="shared" si="104"/>
        <v>0</v>
      </c>
      <c r="Z556" s="36" t="str">
        <f t="shared" si="105"/>
        <v/>
      </c>
      <c r="AA556" s="56"/>
      <c r="AB556" s="57"/>
      <c r="AC556" s="649" t="s">
        <v>892</v>
      </c>
      <c r="AG556" s="64"/>
      <c r="AJ556" s="68"/>
      <c r="AK556" s="68">
        <v>0</v>
      </c>
      <c r="BB556" s="650" t="s">
        <v>1</v>
      </c>
      <c r="BM556" s="64">
        <f t="shared" si="106"/>
        <v>0</v>
      </c>
      <c r="BN556" s="64">
        <f t="shared" si="107"/>
        <v>0</v>
      </c>
      <c r="BO556" s="64">
        <f t="shared" si="108"/>
        <v>0</v>
      </c>
      <c r="BP556" s="64">
        <f t="shared" si="109"/>
        <v>0</v>
      </c>
    </row>
    <row r="557" spans="1:68" ht="16.5" customHeight="1" x14ac:dyDescent="0.25">
      <c r="A557" s="54" t="s">
        <v>893</v>
      </c>
      <c r="B557" s="54" t="s">
        <v>894</v>
      </c>
      <c r="C557" s="31">
        <v>4301011799</v>
      </c>
      <c r="D557" s="784">
        <v>4680115884519</v>
      </c>
      <c r="E557" s="785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117</v>
      </c>
      <c r="L557" s="32"/>
      <c r="M557" s="33" t="s">
        <v>118</v>
      </c>
      <c r="N557" s="33"/>
      <c r="O557" s="32">
        <v>60</v>
      </c>
      <c r="P557" s="110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7"/>
      <c r="R557" s="787"/>
      <c r="S557" s="787"/>
      <c r="T557" s="788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51" t="s">
        <v>895</v>
      </c>
      <c r="AG557" s="64"/>
      <c r="AJ557" s="68"/>
      <c r="AK557" s="68">
        <v>0</v>
      </c>
      <c r="BB557" s="652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27" customHeight="1" x14ac:dyDescent="0.25">
      <c r="A558" s="54" t="s">
        <v>896</v>
      </c>
      <c r="B558" s="54" t="s">
        <v>897</v>
      </c>
      <c r="C558" s="31">
        <v>4301011376</v>
      </c>
      <c r="D558" s="784">
        <v>4680115885226</v>
      </c>
      <c r="E558" s="785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117</v>
      </c>
      <c r="L558" s="32"/>
      <c r="M558" s="33" t="s">
        <v>118</v>
      </c>
      <c r="N558" s="33"/>
      <c r="O558" s="32">
        <v>60</v>
      </c>
      <c r="P558" s="10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7"/>
      <c r="R558" s="787"/>
      <c r="S558" s="787"/>
      <c r="T558" s="788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53" t="s">
        <v>898</v>
      </c>
      <c r="AG558" s="64"/>
      <c r="AJ558" s="68"/>
      <c r="AK558" s="68">
        <v>0</v>
      </c>
      <c r="BB558" s="654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899</v>
      </c>
      <c r="B559" s="54" t="s">
        <v>900</v>
      </c>
      <c r="C559" s="31">
        <v>4301011778</v>
      </c>
      <c r="D559" s="784">
        <v>4680115880603</v>
      </c>
      <c r="E559" s="785"/>
      <c r="F559" s="776">
        <v>0.6</v>
      </c>
      <c r="G559" s="32">
        <v>6</v>
      </c>
      <c r="H559" s="776">
        <v>3.6</v>
      </c>
      <c r="I559" s="776">
        <v>3.81</v>
      </c>
      <c r="J559" s="32">
        <v>132</v>
      </c>
      <c r="K559" s="32" t="s">
        <v>76</v>
      </c>
      <c r="L559" s="32"/>
      <c r="M559" s="33" t="s">
        <v>121</v>
      </c>
      <c r="N559" s="33"/>
      <c r="O559" s="32">
        <v>60</v>
      </c>
      <c r="P559" s="10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7"/>
      <c r="R559" s="787"/>
      <c r="S559" s="787"/>
      <c r="T559" s="788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>IFERROR(IF(Y559=0,"",ROUNDUP(Y559/H559,0)*0.00902),"")</f>
        <v/>
      </c>
      <c r="AA559" s="56"/>
      <c r="AB559" s="57"/>
      <c r="AC559" s="655" t="s">
        <v>119</v>
      </c>
      <c r="AG559" s="64"/>
      <c r="AJ559" s="68"/>
      <c r="AK559" s="68">
        <v>0</v>
      </c>
      <c r="BB559" s="656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27" customHeight="1" x14ac:dyDescent="0.25">
      <c r="A560" s="54" t="s">
        <v>899</v>
      </c>
      <c r="B560" s="54" t="s">
        <v>901</v>
      </c>
      <c r="C560" s="31">
        <v>4301012035</v>
      </c>
      <c r="D560" s="784">
        <v>4680115880603</v>
      </c>
      <c r="E560" s="785"/>
      <c r="F560" s="776">
        <v>0.6</v>
      </c>
      <c r="G560" s="32">
        <v>8</v>
      </c>
      <c r="H560" s="776">
        <v>4.8</v>
      </c>
      <c r="I560" s="776">
        <v>6.96</v>
      </c>
      <c r="J560" s="32">
        <v>120</v>
      </c>
      <c r="K560" s="32" t="s">
        <v>76</v>
      </c>
      <c r="L560" s="32"/>
      <c r="M560" s="33" t="s">
        <v>121</v>
      </c>
      <c r="N560" s="33"/>
      <c r="O560" s="32">
        <v>60</v>
      </c>
      <c r="P560" s="1113" t="s">
        <v>902</v>
      </c>
      <c r="Q560" s="787"/>
      <c r="R560" s="787"/>
      <c r="S560" s="787"/>
      <c r="T560" s="788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>IFERROR(IF(Y560=0,"",ROUNDUP(Y560/H560,0)*0.00937),"")</f>
        <v/>
      </c>
      <c r="AA560" s="56"/>
      <c r="AB560" s="57"/>
      <c r="AC560" s="657" t="s">
        <v>119</v>
      </c>
      <c r="AG560" s="64"/>
      <c r="AJ560" s="68"/>
      <c r="AK560" s="68">
        <v>0</v>
      </c>
      <c r="BB560" s="658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903</v>
      </c>
      <c r="B561" s="54" t="s">
        <v>904</v>
      </c>
      <c r="C561" s="31">
        <v>4301012036</v>
      </c>
      <c r="D561" s="784">
        <v>4680115882782</v>
      </c>
      <c r="E561" s="785"/>
      <c r="F561" s="776">
        <v>0.6</v>
      </c>
      <c r="G561" s="32">
        <v>8</v>
      </c>
      <c r="H561" s="776">
        <v>4.8</v>
      </c>
      <c r="I561" s="776">
        <v>6.96</v>
      </c>
      <c r="J561" s="32">
        <v>120</v>
      </c>
      <c r="K561" s="32" t="s">
        <v>76</v>
      </c>
      <c r="L561" s="32"/>
      <c r="M561" s="33" t="s">
        <v>121</v>
      </c>
      <c r="N561" s="33"/>
      <c r="O561" s="32">
        <v>60</v>
      </c>
      <c r="P561" s="1050" t="s">
        <v>905</v>
      </c>
      <c r="Q561" s="787"/>
      <c r="R561" s="787"/>
      <c r="S561" s="787"/>
      <c r="T561" s="788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>IFERROR(IF(Y561=0,"",ROUNDUP(Y561/H561,0)*0.00937),"")</f>
        <v/>
      </c>
      <c r="AA561" s="56"/>
      <c r="AB561" s="57"/>
      <c r="AC561" s="659" t="s">
        <v>886</v>
      </c>
      <c r="AG561" s="64"/>
      <c r="AJ561" s="68"/>
      <c r="AK561" s="68">
        <v>0</v>
      </c>
      <c r="BB561" s="660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906</v>
      </c>
      <c r="B562" s="54" t="s">
        <v>907</v>
      </c>
      <c r="C562" s="31">
        <v>4301011784</v>
      </c>
      <c r="D562" s="784">
        <v>4607091389982</v>
      </c>
      <c r="E562" s="785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121</v>
      </c>
      <c r="N562" s="33"/>
      <c r="O562" s="32">
        <v>60</v>
      </c>
      <c r="P562" s="8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787"/>
      <c r="R562" s="787"/>
      <c r="S562" s="787"/>
      <c r="T562" s="788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61" t="s">
        <v>892</v>
      </c>
      <c r="AG562" s="64"/>
      <c r="AJ562" s="68"/>
      <c r="AK562" s="68">
        <v>0</v>
      </c>
      <c r="BB562" s="662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customHeight="1" x14ac:dyDescent="0.25">
      <c r="A563" s="54" t="s">
        <v>906</v>
      </c>
      <c r="B563" s="54" t="s">
        <v>908</v>
      </c>
      <c r="C563" s="31">
        <v>4301012034</v>
      </c>
      <c r="D563" s="784">
        <v>4607091389982</v>
      </c>
      <c r="E563" s="785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121</v>
      </c>
      <c r="N563" s="33"/>
      <c r="O563" s="32">
        <v>60</v>
      </c>
      <c r="P563" s="859" t="s">
        <v>909</v>
      </c>
      <c r="Q563" s="787"/>
      <c r="R563" s="787"/>
      <c r="S563" s="787"/>
      <c r="T563" s="788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63" t="s">
        <v>892</v>
      </c>
      <c r="AG563" s="64"/>
      <c r="AJ563" s="68"/>
      <c r="AK563" s="68">
        <v>0</v>
      </c>
      <c r="BB563" s="664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x14ac:dyDescent="0.2">
      <c r="A564" s="800"/>
      <c r="B564" s="794"/>
      <c r="C564" s="794"/>
      <c r="D564" s="794"/>
      <c r="E564" s="794"/>
      <c r="F564" s="794"/>
      <c r="G564" s="794"/>
      <c r="H564" s="794"/>
      <c r="I564" s="794"/>
      <c r="J564" s="794"/>
      <c r="K564" s="794"/>
      <c r="L564" s="794"/>
      <c r="M564" s="794"/>
      <c r="N564" s="794"/>
      <c r="O564" s="801"/>
      <c r="P564" s="781" t="s">
        <v>71</v>
      </c>
      <c r="Q564" s="782"/>
      <c r="R564" s="782"/>
      <c r="S564" s="782"/>
      <c r="T564" s="782"/>
      <c r="U564" s="782"/>
      <c r="V564" s="783"/>
      <c r="W564" s="37" t="s">
        <v>72</v>
      </c>
      <c r="X564" s="779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11.363636363636363</v>
      </c>
      <c r="Y564" s="779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12</v>
      </c>
      <c r="Z564" s="779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0.14352000000000001</v>
      </c>
      <c r="AA564" s="780"/>
      <c r="AB564" s="780"/>
      <c r="AC564" s="780"/>
    </row>
    <row r="565" spans="1:68" x14ac:dyDescent="0.2">
      <c r="A565" s="794"/>
      <c r="B565" s="794"/>
      <c r="C565" s="794"/>
      <c r="D565" s="794"/>
      <c r="E565" s="794"/>
      <c r="F565" s="794"/>
      <c r="G565" s="794"/>
      <c r="H565" s="794"/>
      <c r="I565" s="794"/>
      <c r="J565" s="794"/>
      <c r="K565" s="794"/>
      <c r="L565" s="794"/>
      <c r="M565" s="794"/>
      <c r="N565" s="794"/>
      <c r="O565" s="801"/>
      <c r="P565" s="781" t="s">
        <v>71</v>
      </c>
      <c r="Q565" s="782"/>
      <c r="R565" s="782"/>
      <c r="S565" s="782"/>
      <c r="T565" s="782"/>
      <c r="U565" s="782"/>
      <c r="V565" s="783"/>
      <c r="W565" s="37" t="s">
        <v>69</v>
      </c>
      <c r="X565" s="779">
        <f>IFERROR(SUM(X553:X563),"0")</f>
        <v>60</v>
      </c>
      <c r="Y565" s="779">
        <f>IFERROR(SUM(Y553:Y563),"0")</f>
        <v>63.36</v>
      </c>
      <c r="Z565" s="37"/>
      <c r="AA565" s="780"/>
      <c r="AB565" s="780"/>
      <c r="AC565" s="780"/>
    </row>
    <row r="566" spans="1:68" ht="14.25" customHeight="1" x14ac:dyDescent="0.25">
      <c r="A566" s="811" t="s">
        <v>172</v>
      </c>
      <c r="B566" s="794"/>
      <c r="C566" s="794"/>
      <c r="D566" s="794"/>
      <c r="E566" s="794"/>
      <c r="F566" s="794"/>
      <c r="G566" s="794"/>
      <c r="H566" s="794"/>
      <c r="I566" s="794"/>
      <c r="J566" s="794"/>
      <c r="K566" s="794"/>
      <c r="L566" s="794"/>
      <c r="M566" s="794"/>
      <c r="N566" s="794"/>
      <c r="O566" s="794"/>
      <c r="P566" s="794"/>
      <c r="Q566" s="794"/>
      <c r="R566" s="794"/>
      <c r="S566" s="794"/>
      <c r="T566" s="794"/>
      <c r="U566" s="794"/>
      <c r="V566" s="794"/>
      <c r="W566" s="794"/>
      <c r="X566" s="794"/>
      <c r="Y566" s="794"/>
      <c r="Z566" s="794"/>
      <c r="AA566" s="770"/>
      <c r="AB566" s="770"/>
      <c r="AC566" s="770"/>
    </row>
    <row r="567" spans="1:68" ht="16.5" customHeight="1" x14ac:dyDescent="0.25">
      <c r="A567" s="54" t="s">
        <v>910</v>
      </c>
      <c r="B567" s="54" t="s">
        <v>911</v>
      </c>
      <c r="C567" s="31">
        <v>4301020222</v>
      </c>
      <c r="D567" s="784">
        <v>4607091388930</v>
      </c>
      <c r="E567" s="785"/>
      <c r="F567" s="776">
        <v>0.88</v>
      </c>
      <c r="G567" s="32">
        <v>6</v>
      </c>
      <c r="H567" s="776">
        <v>5.28</v>
      </c>
      <c r="I567" s="776">
        <v>5.64</v>
      </c>
      <c r="J567" s="32">
        <v>104</v>
      </c>
      <c r="K567" s="32" t="s">
        <v>117</v>
      </c>
      <c r="L567" s="32"/>
      <c r="M567" s="33" t="s">
        <v>121</v>
      </c>
      <c r="N567" s="33"/>
      <c r="O567" s="32">
        <v>55</v>
      </c>
      <c r="P567" s="108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787"/>
      <c r="R567" s="787"/>
      <c r="S567" s="787"/>
      <c r="T567" s="788"/>
      <c r="U567" s="34"/>
      <c r="V567" s="34"/>
      <c r="W567" s="35" t="s">
        <v>69</v>
      </c>
      <c r="X567" s="777">
        <v>0</v>
      </c>
      <c r="Y567" s="778">
        <f>IFERROR(IF(X567="",0,CEILING((X567/$H567),1)*$H567),"")</f>
        <v>0</v>
      </c>
      <c r="Z567" s="36" t="str">
        <f>IFERROR(IF(Y567=0,"",ROUNDUP(Y567/H567,0)*0.01196),"")</f>
        <v/>
      </c>
      <c r="AA567" s="56"/>
      <c r="AB567" s="57"/>
      <c r="AC567" s="665" t="s">
        <v>912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customHeight="1" x14ac:dyDescent="0.25">
      <c r="A568" s="54" t="s">
        <v>913</v>
      </c>
      <c r="B568" s="54" t="s">
        <v>914</v>
      </c>
      <c r="C568" s="31">
        <v>4301020364</v>
      </c>
      <c r="D568" s="784">
        <v>4680115880054</v>
      </c>
      <c r="E568" s="785"/>
      <c r="F568" s="776">
        <v>0.6</v>
      </c>
      <c r="G568" s="32">
        <v>8</v>
      </c>
      <c r="H568" s="776">
        <v>4.8</v>
      </c>
      <c r="I568" s="776">
        <v>6.96</v>
      </c>
      <c r="J568" s="32">
        <v>120</v>
      </c>
      <c r="K568" s="32" t="s">
        <v>76</v>
      </c>
      <c r="L568" s="32"/>
      <c r="M568" s="33" t="s">
        <v>121</v>
      </c>
      <c r="N568" s="33"/>
      <c r="O568" s="32">
        <v>55</v>
      </c>
      <c r="P568" s="1184" t="s">
        <v>915</v>
      </c>
      <c r="Q568" s="787"/>
      <c r="R568" s="787"/>
      <c r="S568" s="787"/>
      <c r="T568" s="788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912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913</v>
      </c>
      <c r="B569" s="54" t="s">
        <v>916</v>
      </c>
      <c r="C569" s="31">
        <v>4301020206</v>
      </c>
      <c r="D569" s="784">
        <v>4680115880054</v>
      </c>
      <c r="E569" s="785"/>
      <c r="F569" s="776">
        <v>0.6</v>
      </c>
      <c r="G569" s="32">
        <v>6</v>
      </c>
      <c r="H569" s="776">
        <v>3.6</v>
      </c>
      <c r="I569" s="776">
        <v>3.81</v>
      </c>
      <c r="J569" s="32">
        <v>132</v>
      </c>
      <c r="K569" s="32" t="s">
        <v>76</v>
      </c>
      <c r="L569" s="32"/>
      <c r="M569" s="33" t="s">
        <v>121</v>
      </c>
      <c r="N569" s="33"/>
      <c r="O569" s="32">
        <v>55</v>
      </c>
      <c r="P569" s="10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7"/>
      <c r="R569" s="787"/>
      <c r="S569" s="787"/>
      <c r="T569" s="788"/>
      <c r="U569" s="34"/>
      <c r="V569" s="34"/>
      <c r="W569" s="35" t="s">
        <v>69</v>
      </c>
      <c r="X569" s="777">
        <v>0</v>
      </c>
      <c r="Y569" s="77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912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0"/>
      <c r="B570" s="794"/>
      <c r="C570" s="794"/>
      <c r="D570" s="794"/>
      <c r="E570" s="794"/>
      <c r="F570" s="794"/>
      <c r="G570" s="794"/>
      <c r="H570" s="794"/>
      <c r="I570" s="794"/>
      <c r="J570" s="794"/>
      <c r="K570" s="794"/>
      <c r="L570" s="794"/>
      <c r="M570" s="794"/>
      <c r="N570" s="794"/>
      <c r="O570" s="801"/>
      <c r="P570" s="781" t="s">
        <v>71</v>
      </c>
      <c r="Q570" s="782"/>
      <c r="R570" s="782"/>
      <c r="S570" s="782"/>
      <c r="T570" s="782"/>
      <c r="U570" s="782"/>
      <c r="V570" s="783"/>
      <c r="W570" s="37" t="s">
        <v>72</v>
      </c>
      <c r="X570" s="779">
        <f>IFERROR(X567/H567,"0")+IFERROR(X568/H568,"0")+IFERROR(X569/H569,"0")</f>
        <v>0</v>
      </c>
      <c r="Y570" s="779">
        <f>IFERROR(Y567/H567,"0")+IFERROR(Y568/H568,"0")+IFERROR(Y569/H569,"0")</f>
        <v>0</v>
      </c>
      <c r="Z570" s="779">
        <f>IFERROR(IF(Z567="",0,Z567),"0")+IFERROR(IF(Z568="",0,Z568),"0")+IFERROR(IF(Z569="",0,Z569),"0")</f>
        <v>0</v>
      </c>
      <c r="AA570" s="780"/>
      <c r="AB570" s="780"/>
      <c r="AC570" s="780"/>
    </row>
    <row r="571" spans="1:68" x14ac:dyDescent="0.2">
      <c r="A571" s="794"/>
      <c r="B571" s="794"/>
      <c r="C571" s="794"/>
      <c r="D571" s="794"/>
      <c r="E571" s="794"/>
      <c r="F571" s="794"/>
      <c r="G571" s="794"/>
      <c r="H571" s="794"/>
      <c r="I571" s="794"/>
      <c r="J571" s="794"/>
      <c r="K571" s="794"/>
      <c r="L571" s="794"/>
      <c r="M571" s="794"/>
      <c r="N571" s="794"/>
      <c r="O571" s="801"/>
      <c r="P571" s="781" t="s">
        <v>71</v>
      </c>
      <c r="Q571" s="782"/>
      <c r="R571" s="782"/>
      <c r="S571" s="782"/>
      <c r="T571" s="782"/>
      <c r="U571" s="782"/>
      <c r="V571" s="783"/>
      <c r="W571" s="37" t="s">
        <v>69</v>
      </c>
      <c r="X571" s="779">
        <f>IFERROR(SUM(X567:X569),"0")</f>
        <v>0</v>
      </c>
      <c r="Y571" s="779">
        <f>IFERROR(SUM(Y567:Y569),"0")</f>
        <v>0</v>
      </c>
      <c r="Z571" s="37"/>
      <c r="AA571" s="780"/>
      <c r="AB571" s="780"/>
      <c r="AC571" s="780"/>
    </row>
    <row r="572" spans="1:68" ht="14.25" customHeight="1" x14ac:dyDescent="0.25">
      <c r="A572" s="811" t="s">
        <v>64</v>
      </c>
      <c r="B572" s="794"/>
      <c r="C572" s="794"/>
      <c r="D572" s="794"/>
      <c r="E572" s="794"/>
      <c r="F572" s="794"/>
      <c r="G572" s="794"/>
      <c r="H572" s="794"/>
      <c r="I572" s="794"/>
      <c r="J572" s="794"/>
      <c r="K572" s="794"/>
      <c r="L572" s="794"/>
      <c r="M572" s="794"/>
      <c r="N572" s="794"/>
      <c r="O572" s="794"/>
      <c r="P572" s="794"/>
      <c r="Q572" s="794"/>
      <c r="R572" s="794"/>
      <c r="S572" s="794"/>
      <c r="T572" s="794"/>
      <c r="U572" s="794"/>
      <c r="V572" s="794"/>
      <c r="W572" s="794"/>
      <c r="X572" s="794"/>
      <c r="Y572" s="794"/>
      <c r="Z572" s="794"/>
      <c r="AA572" s="770"/>
      <c r="AB572" s="770"/>
      <c r="AC572" s="770"/>
    </row>
    <row r="573" spans="1:68" ht="27" customHeight="1" x14ac:dyDescent="0.25">
      <c r="A573" s="54" t="s">
        <v>917</v>
      </c>
      <c r="B573" s="54" t="s">
        <v>918</v>
      </c>
      <c r="C573" s="31">
        <v>4301031252</v>
      </c>
      <c r="D573" s="784">
        <v>4680115883116</v>
      </c>
      <c r="E573" s="785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117</v>
      </c>
      <c r="L573" s="32"/>
      <c r="M573" s="33" t="s">
        <v>121</v>
      </c>
      <c r="N573" s="33"/>
      <c r="O573" s="32">
        <v>60</v>
      </c>
      <c r="P573" s="88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787"/>
      <c r="R573" s="787"/>
      <c r="S573" s="787"/>
      <c r="T573" s="788"/>
      <c r="U573" s="34"/>
      <c r="V573" s="34"/>
      <c r="W573" s="35" t="s">
        <v>69</v>
      </c>
      <c r="X573" s="777">
        <v>0</v>
      </c>
      <c r="Y573" s="778">
        <f t="shared" ref="Y573:Y581" si="110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919</v>
      </c>
      <c r="AG573" s="64"/>
      <c r="AJ573" s="68"/>
      <c r="AK573" s="68">
        <v>0</v>
      </c>
      <c r="BB573" s="672" t="s">
        <v>1</v>
      </c>
      <c r="BM573" s="64">
        <f t="shared" ref="BM573:BM581" si="111">IFERROR(X573*I573/H573,"0")</f>
        <v>0</v>
      </c>
      <c r="BN573" s="64">
        <f t="shared" ref="BN573:BN581" si="112">IFERROR(Y573*I573/H573,"0")</f>
        <v>0</v>
      </c>
      <c r="BO573" s="64">
        <f t="shared" ref="BO573:BO581" si="113">IFERROR(1/J573*(X573/H573),"0")</f>
        <v>0</v>
      </c>
      <c r="BP573" s="64">
        <f t="shared" ref="BP573:BP581" si="114">IFERROR(1/J573*(Y573/H573),"0")</f>
        <v>0</v>
      </c>
    </row>
    <row r="574" spans="1:68" ht="27" customHeight="1" x14ac:dyDescent="0.25">
      <c r="A574" s="54" t="s">
        <v>920</v>
      </c>
      <c r="B574" s="54" t="s">
        <v>921</v>
      </c>
      <c r="C574" s="31">
        <v>4301031248</v>
      </c>
      <c r="D574" s="784">
        <v>4680115883093</v>
      </c>
      <c r="E574" s="785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117</v>
      </c>
      <c r="L574" s="32"/>
      <c r="M574" s="33" t="s">
        <v>68</v>
      </c>
      <c r="N574" s="33"/>
      <c r="O574" s="32">
        <v>60</v>
      </c>
      <c r="P574" s="9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787"/>
      <c r="R574" s="787"/>
      <c r="S574" s="787"/>
      <c r="T574" s="788"/>
      <c r="U574" s="34"/>
      <c r="V574" s="34"/>
      <c r="W574" s="35" t="s">
        <v>69</v>
      </c>
      <c r="X574" s="777">
        <v>0</v>
      </c>
      <c r="Y574" s="778">
        <f t="shared" si="110"/>
        <v>0</v>
      </c>
      <c r="Z574" s="36" t="str">
        <f>IFERROR(IF(Y574=0,"",ROUNDUP(Y574/H574,0)*0.01196),"")</f>
        <v/>
      </c>
      <c r="AA574" s="56"/>
      <c r="AB574" s="57"/>
      <c r="AC574" s="673" t="s">
        <v>922</v>
      </c>
      <c r="AG574" s="64"/>
      <c r="AJ574" s="68"/>
      <c r="AK574" s="68">
        <v>0</v>
      </c>
      <c r="BB574" s="674" t="s">
        <v>1</v>
      </c>
      <c r="BM574" s="64">
        <f t="shared" si="111"/>
        <v>0</v>
      </c>
      <c r="BN574" s="64">
        <f t="shared" si="112"/>
        <v>0</v>
      </c>
      <c r="BO574" s="64">
        <f t="shared" si="113"/>
        <v>0</v>
      </c>
      <c r="BP574" s="64">
        <f t="shared" si="114"/>
        <v>0</v>
      </c>
    </row>
    <row r="575" spans="1:68" ht="27" customHeight="1" x14ac:dyDescent="0.25">
      <c r="A575" s="54" t="s">
        <v>923</v>
      </c>
      <c r="B575" s="54" t="s">
        <v>924</v>
      </c>
      <c r="C575" s="31">
        <v>4301031250</v>
      </c>
      <c r="D575" s="784">
        <v>4680115883109</v>
      </c>
      <c r="E575" s="785"/>
      <c r="F575" s="776">
        <v>0.88</v>
      </c>
      <c r="G575" s="32">
        <v>6</v>
      </c>
      <c r="H575" s="776">
        <v>5.28</v>
      </c>
      <c r="I575" s="776">
        <v>5.64</v>
      </c>
      <c r="J575" s="32">
        <v>104</v>
      </c>
      <c r="K575" s="32" t="s">
        <v>117</v>
      </c>
      <c r="L575" s="32"/>
      <c r="M575" s="33" t="s">
        <v>68</v>
      </c>
      <c r="N575" s="33"/>
      <c r="O575" s="32">
        <v>60</v>
      </c>
      <c r="P575" s="111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787"/>
      <c r="R575" s="787"/>
      <c r="S575" s="787"/>
      <c r="T575" s="788"/>
      <c r="U575" s="34"/>
      <c r="V575" s="34"/>
      <c r="W575" s="35" t="s">
        <v>69</v>
      </c>
      <c r="X575" s="777">
        <v>0</v>
      </c>
      <c r="Y575" s="778">
        <f t="shared" si="110"/>
        <v>0</v>
      </c>
      <c r="Z575" s="36" t="str">
        <f>IFERROR(IF(Y575=0,"",ROUNDUP(Y575/H575,0)*0.01196),"")</f>
        <v/>
      </c>
      <c r="AA575" s="56"/>
      <c r="AB575" s="57"/>
      <c r="AC575" s="675" t="s">
        <v>925</v>
      </c>
      <c r="AG575" s="64"/>
      <c r="AJ575" s="68"/>
      <c r="AK575" s="68">
        <v>0</v>
      </c>
      <c r="BB575" s="676" t="s">
        <v>1</v>
      </c>
      <c r="BM575" s="64">
        <f t="shared" si="111"/>
        <v>0</v>
      </c>
      <c r="BN575" s="64">
        <f t="shared" si="112"/>
        <v>0</v>
      </c>
      <c r="BO575" s="64">
        <f t="shared" si="113"/>
        <v>0</v>
      </c>
      <c r="BP575" s="64">
        <f t="shared" si="114"/>
        <v>0</v>
      </c>
    </row>
    <row r="576" spans="1:68" ht="27" customHeight="1" x14ac:dyDescent="0.25">
      <c r="A576" s="54" t="s">
        <v>926</v>
      </c>
      <c r="B576" s="54" t="s">
        <v>927</v>
      </c>
      <c r="C576" s="31">
        <v>4301031249</v>
      </c>
      <c r="D576" s="784">
        <v>4680115882072</v>
      </c>
      <c r="E576" s="785"/>
      <c r="F576" s="776">
        <v>0.6</v>
      </c>
      <c r="G576" s="32">
        <v>6</v>
      </c>
      <c r="H576" s="776">
        <v>3.6</v>
      </c>
      <c r="I576" s="776">
        <v>3.81</v>
      </c>
      <c r="J576" s="32">
        <v>132</v>
      </c>
      <c r="K576" s="32" t="s">
        <v>76</v>
      </c>
      <c r="L576" s="32"/>
      <c r="M576" s="33" t="s">
        <v>121</v>
      </c>
      <c r="N576" s="33"/>
      <c r="O576" s="32">
        <v>60</v>
      </c>
      <c r="P576" s="113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787"/>
      <c r="R576" s="787"/>
      <c r="S576" s="787"/>
      <c r="T576" s="788"/>
      <c r="U576" s="34"/>
      <c r="V576" s="34"/>
      <c r="W576" s="35" t="s">
        <v>69</v>
      </c>
      <c r="X576" s="777">
        <v>0</v>
      </c>
      <c r="Y576" s="778">
        <f t="shared" si="110"/>
        <v>0</v>
      </c>
      <c r="Z576" s="36" t="str">
        <f>IFERROR(IF(Y576=0,"",ROUNDUP(Y576/H576,0)*0.00902),"")</f>
        <v/>
      </c>
      <c r="AA576" s="56"/>
      <c r="AB576" s="57"/>
      <c r="AC576" s="677" t="s">
        <v>928</v>
      </c>
      <c r="AG576" s="64"/>
      <c r="AJ576" s="68"/>
      <c r="AK576" s="68">
        <v>0</v>
      </c>
      <c r="BB576" s="678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customHeight="1" x14ac:dyDescent="0.25">
      <c r="A577" s="54" t="s">
        <v>926</v>
      </c>
      <c r="B577" s="54" t="s">
        <v>929</v>
      </c>
      <c r="C577" s="31">
        <v>4301031383</v>
      </c>
      <c r="D577" s="784">
        <v>4680115882072</v>
      </c>
      <c r="E577" s="785"/>
      <c r="F577" s="776">
        <v>0.6</v>
      </c>
      <c r="G577" s="32">
        <v>8</v>
      </c>
      <c r="H577" s="776">
        <v>4.8</v>
      </c>
      <c r="I577" s="776">
        <v>6.96</v>
      </c>
      <c r="J577" s="32">
        <v>120</v>
      </c>
      <c r="K577" s="32" t="s">
        <v>76</v>
      </c>
      <c r="L577" s="32"/>
      <c r="M577" s="33" t="s">
        <v>121</v>
      </c>
      <c r="N577" s="33"/>
      <c r="O577" s="32">
        <v>60</v>
      </c>
      <c r="P577" s="1126" t="s">
        <v>930</v>
      </c>
      <c r="Q577" s="787"/>
      <c r="R577" s="787"/>
      <c r="S577" s="787"/>
      <c r="T577" s="788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IFERROR(IF(Y577=0,"",ROUNDUP(Y577/H577,0)*0.00937),"")</f>
        <v/>
      </c>
      <c r="AA577" s="56"/>
      <c r="AB577" s="57"/>
      <c r="AC577" s="679" t="s">
        <v>928</v>
      </c>
      <c r="AG577" s="64"/>
      <c r="AJ577" s="68"/>
      <c r="AK577" s="68">
        <v>0</v>
      </c>
      <c r="BB577" s="680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customHeight="1" x14ac:dyDescent="0.25">
      <c r="A578" s="54" t="s">
        <v>931</v>
      </c>
      <c r="B578" s="54" t="s">
        <v>932</v>
      </c>
      <c r="C578" s="31">
        <v>4301031251</v>
      </c>
      <c r="D578" s="784">
        <v>4680115882102</v>
      </c>
      <c r="E578" s="785"/>
      <c r="F578" s="776">
        <v>0.6</v>
      </c>
      <c r="G578" s="32">
        <v>6</v>
      </c>
      <c r="H578" s="776">
        <v>3.6</v>
      </c>
      <c r="I578" s="776">
        <v>3.81</v>
      </c>
      <c r="J578" s="32">
        <v>132</v>
      </c>
      <c r="K578" s="32" t="s">
        <v>76</v>
      </c>
      <c r="L578" s="32"/>
      <c r="M578" s="33" t="s">
        <v>68</v>
      </c>
      <c r="N578" s="33"/>
      <c r="O578" s="32">
        <v>60</v>
      </c>
      <c r="P578" s="11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8" s="787"/>
      <c r="R578" s="787"/>
      <c r="S578" s="787"/>
      <c r="T578" s="788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IFERROR(IF(Y578=0,"",ROUNDUP(Y578/H578,0)*0.00902),"")</f>
        <v/>
      </c>
      <c r="AA578" s="56"/>
      <c r="AB578" s="57"/>
      <c r="AC578" s="681" t="s">
        <v>922</v>
      </c>
      <c r="AG578" s="64"/>
      <c r="AJ578" s="68"/>
      <c r="AK578" s="68">
        <v>0</v>
      </c>
      <c r="BB578" s="682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customHeight="1" x14ac:dyDescent="0.25">
      <c r="A579" s="54" t="s">
        <v>931</v>
      </c>
      <c r="B579" s="54" t="s">
        <v>933</v>
      </c>
      <c r="C579" s="31">
        <v>4301031385</v>
      </c>
      <c r="D579" s="784">
        <v>4680115882102</v>
      </c>
      <c r="E579" s="785"/>
      <c r="F579" s="776">
        <v>0.6</v>
      </c>
      <c r="G579" s="32">
        <v>8</v>
      </c>
      <c r="H579" s="776">
        <v>4.8</v>
      </c>
      <c r="I579" s="776">
        <v>6.69</v>
      </c>
      <c r="J579" s="32">
        <v>120</v>
      </c>
      <c r="K579" s="32" t="s">
        <v>76</v>
      </c>
      <c r="L579" s="32"/>
      <c r="M579" s="33" t="s">
        <v>68</v>
      </c>
      <c r="N579" s="33"/>
      <c r="O579" s="32">
        <v>60</v>
      </c>
      <c r="P579" s="1175" t="s">
        <v>934</v>
      </c>
      <c r="Q579" s="787"/>
      <c r="R579" s="787"/>
      <c r="S579" s="787"/>
      <c r="T579" s="788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IFERROR(IF(Y579=0,"",ROUNDUP(Y579/H579,0)*0.00937),"")</f>
        <v/>
      </c>
      <c r="AA579" s="56"/>
      <c r="AB579" s="57"/>
      <c r="AC579" s="683" t="s">
        <v>935</v>
      </c>
      <c r="AG579" s="64"/>
      <c r="AJ579" s="68"/>
      <c r="AK579" s="68">
        <v>0</v>
      </c>
      <c r="BB579" s="684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936</v>
      </c>
      <c r="B580" s="54" t="s">
        <v>937</v>
      </c>
      <c r="C580" s="31">
        <v>4301031253</v>
      </c>
      <c r="D580" s="784">
        <v>4680115882096</v>
      </c>
      <c r="E580" s="785"/>
      <c r="F580" s="776">
        <v>0.6</v>
      </c>
      <c r="G580" s="32">
        <v>6</v>
      </c>
      <c r="H580" s="776">
        <v>3.6</v>
      </c>
      <c r="I580" s="776">
        <v>3.81</v>
      </c>
      <c r="J580" s="32">
        <v>132</v>
      </c>
      <c r="K580" s="32" t="s">
        <v>76</v>
      </c>
      <c r="L580" s="32"/>
      <c r="M580" s="33" t="s">
        <v>68</v>
      </c>
      <c r="N580" s="33"/>
      <c r="O580" s="32">
        <v>60</v>
      </c>
      <c r="P580" s="11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0" s="787"/>
      <c r="R580" s="787"/>
      <c r="S580" s="787"/>
      <c r="T580" s="788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IFERROR(IF(Y580=0,"",ROUNDUP(Y580/H580,0)*0.00902),"")</f>
        <v/>
      </c>
      <c r="AA580" s="56"/>
      <c r="AB580" s="57"/>
      <c r="AC580" s="685" t="s">
        <v>925</v>
      </c>
      <c r="AG580" s="64"/>
      <c r="AJ580" s="68"/>
      <c r="AK580" s="68">
        <v>0</v>
      </c>
      <c r="BB580" s="686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936</v>
      </c>
      <c r="B581" s="54" t="s">
        <v>938</v>
      </c>
      <c r="C581" s="31">
        <v>4301031384</v>
      </c>
      <c r="D581" s="784">
        <v>4680115882096</v>
      </c>
      <c r="E581" s="785"/>
      <c r="F581" s="776">
        <v>0.6</v>
      </c>
      <c r="G581" s="32">
        <v>8</v>
      </c>
      <c r="H581" s="776">
        <v>4.8</v>
      </c>
      <c r="I581" s="776">
        <v>6.69</v>
      </c>
      <c r="J581" s="32">
        <v>120</v>
      </c>
      <c r="K581" s="32" t="s">
        <v>76</v>
      </c>
      <c r="L581" s="32"/>
      <c r="M581" s="33" t="s">
        <v>68</v>
      </c>
      <c r="N581" s="33"/>
      <c r="O581" s="32">
        <v>60</v>
      </c>
      <c r="P581" s="976" t="s">
        <v>939</v>
      </c>
      <c r="Q581" s="787"/>
      <c r="R581" s="787"/>
      <c r="S581" s="787"/>
      <c r="T581" s="788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IFERROR(IF(Y581=0,"",ROUNDUP(Y581/H581,0)*0.00937),"")</f>
        <v/>
      </c>
      <c r="AA581" s="56"/>
      <c r="AB581" s="57"/>
      <c r="AC581" s="687" t="s">
        <v>940</v>
      </c>
      <c r="AG581" s="64"/>
      <c r="AJ581" s="68"/>
      <c r="AK581" s="68">
        <v>0</v>
      </c>
      <c r="BB581" s="688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x14ac:dyDescent="0.2">
      <c r="A582" s="800"/>
      <c r="B582" s="794"/>
      <c r="C582" s="794"/>
      <c r="D582" s="794"/>
      <c r="E582" s="794"/>
      <c r="F582" s="794"/>
      <c r="G582" s="794"/>
      <c r="H582" s="794"/>
      <c r="I582" s="794"/>
      <c r="J582" s="794"/>
      <c r="K582" s="794"/>
      <c r="L582" s="794"/>
      <c r="M582" s="794"/>
      <c r="N582" s="794"/>
      <c r="O582" s="801"/>
      <c r="P582" s="781" t="s">
        <v>71</v>
      </c>
      <c r="Q582" s="782"/>
      <c r="R582" s="782"/>
      <c r="S582" s="782"/>
      <c r="T582" s="782"/>
      <c r="U582" s="782"/>
      <c r="V582" s="783"/>
      <c r="W582" s="37" t="s">
        <v>72</v>
      </c>
      <c r="X582" s="779">
        <f>IFERROR(X573/H573,"0")+IFERROR(X574/H574,"0")+IFERROR(X575/H575,"0")+IFERROR(X576/H576,"0")+IFERROR(X577/H577,"0")+IFERROR(X578/H578,"0")+IFERROR(X579/H579,"0")+IFERROR(X580/H580,"0")+IFERROR(X581/H581,"0")</f>
        <v>0</v>
      </c>
      <c r="Y582" s="779">
        <f>IFERROR(Y573/H573,"0")+IFERROR(Y574/H574,"0")+IFERROR(Y575/H575,"0")+IFERROR(Y576/H576,"0")+IFERROR(Y577/H577,"0")+IFERROR(Y578/H578,"0")+IFERROR(Y579/H579,"0")+IFERROR(Y580/H580,"0")+IFERROR(Y581/H581,"0")</f>
        <v>0</v>
      </c>
      <c r="Z582" s="77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0</v>
      </c>
      <c r="AA582" s="780"/>
      <c r="AB582" s="780"/>
      <c r="AC582" s="780"/>
    </row>
    <row r="583" spans="1:68" x14ac:dyDescent="0.2">
      <c r="A583" s="794"/>
      <c r="B583" s="794"/>
      <c r="C583" s="794"/>
      <c r="D583" s="794"/>
      <c r="E583" s="794"/>
      <c r="F583" s="794"/>
      <c r="G583" s="794"/>
      <c r="H583" s="794"/>
      <c r="I583" s="794"/>
      <c r="J583" s="794"/>
      <c r="K583" s="794"/>
      <c r="L583" s="794"/>
      <c r="M583" s="794"/>
      <c r="N583" s="794"/>
      <c r="O583" s="801"/>
      <c r="P583" s="781" t="s">
        <v>71</v>
      </c>
      <c r="Q583" s="782"/>
      <c r="R583" s="782"/>
      <c r="S583" s="782"/>
      <c r="T583" s="782"/>
      <c r="U583" s="782"/>
      <c r="V583" s="783"/>
      <c r="W583" s="37" t="s">
        <v>69</v>
      </c>
      <c r="X583" s="779">
        <f>IFERROR(SUM(X573:X581),"0")</f>
        <v>0</v>
      </c>
      <c r="Y583" s="779">
        <f>IFERROR(SUM(Y573:Y581),"0")</f>
        <v>0</v>
      </c>
      <c r="Z583" s="37"/>
      <c r="AA583" s="780"/>
      <c r="AB583" s="780"/>
      <c r="AC583" s="780"/>
    </row>
    <row r="584" spans="1:68" ht="14.25" customHeight="1" x14ac:dyDescent="0.25">
      <c r="A584" s="811" t="s">
        <v>73</v>
      </c>
      <c r="B584" s="794"/>
      <c r="C584" s="794"/>
      <c r="D584" s="794"/>
      <c r="E584" s="794"/>
      <c r="F584" s="794"/>
      <c r="G584" s="794"/>
      <c r="H584" s="794"/>
      <c r="I584" s="794"/>
      <c r="J584" s="794"/>
      <c r="K584" s="794"/>
      <c r="L584" s="794"/>
      <c r="M584" s="794"/>
      <c r="N584" s="794"/>
      <c r="O584" s="794"/>
      <c r="P584" s="794"/>
      <c r="Q584" s="794"/>
      <c r="R584" s="794"/>
      <c r="S584" s="794"/>
      <c r="T584" s="794"/>
      <c r="U584" s="794"/>
      <c r="V584" s="794"/>
      <c r="W584" s="794"/>
      <c r="X584" s="794"/>
      <c r="Y584" s="794"/>
      <c r="Z584" s="794"/>
      <c r="AA584" s="770"/>
      <c r="AB584" s="770"/>
      <c r="AC584" s="770"/>
    </row>
    <row r="585" spans="1:68" ht="27" customHeight="1" x14ac:dyDescent="0.25">
      <c r="A585" s="54" t="s">
        <v>941</v>
      </c>
      <c r="B585" s="54" t="s">
        <v>942</v>
      </c>
      <c r="C585" s="31">
        <v>4301051230</v>
      </c>
      <c r="D585" s="784">
        <v>4607091383409</v>
      </c>
      <c r="E585" s="785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117</v>
      </c>
      <c r="L585" s="32"/>
      <c r="M585" s="33" t="s">
        <v>68</v>
      </c>
      <c r="N585" s="33"/>
      <c r="O585" s="32">
        <v>45</v>
      </c>
      <c r="P585" s="91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787"/>
      <c r="R585" s="787"/>
      <c r="S585" s="787"/>
      <c r="T585" s="788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943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27" customHeight="1" x14ac:dyDescent="0.25">
      <c r="A586" s="54" t="s">
        <v>944</v>
      </c>
      <c r="B586" s="54" t="s">
        <v>945</v>
      </c>
      <c r="C586" s="31">
        <v>4301051231</v>
      </c>
      <c r="D586" s="784">
        <v>4607091383416</v>
      </c>
      <c r="E586" s="785"/>
      <c r="F586" s="776">
        <v>1.3</v>
      </c>
      <c r="G586" s="32">
        <v>6</v>
      </c>
      <c r="H586" s="776">
        <v>7.8</v>
      </c>
      <c r="I586" s="776">
        <v>8.3460000000000001</v>
      </c>
      <c r="J586" s="32">
        <v>56</v>
      </c>
      <c r="K586" s="32" t="s">
        <v>117</v>
      </c>
      <c r="L586" s="32"/>
      <c r="M586" s="33" t="s">
        <v>68</v>
      </c>
      <c r="N586" s="33"/>
      <c r="O586" s="32">
        <v>45</v>
      </c>
      <c r="P586" s="10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787"/>
      <c r="R586" s="787"/>
      <c r="S586" s="787"/>
      <c r="T586" s="788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91" t="s">
        <v>946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947</v>
      </c>
      <c r="B587" s="54" t="s">
        <v>948</v>
      </c>
      <c r="C587" s="31">
        <v>4301051058</v>
      </c>
      <c r="D587" s="784">
        <v>4680115883536</v>
      </c>
      <c r="E587" s="785"/>
      <c r="F587" s="776">
        <v>0.3</v>
      </c>
      <c r="G587" s="32">
        <v>6</v>
      </c>
      <c r="H587" s="776">
        <v>1.8</v>
      </c>
      <c r="I587" s="776">
        <v>2.0659999999999998</v>
      </c>
      <c r="J587" s="32">
        <v>156</v>
      </c>
      <c r="K587" s="32" t="s">
        <v>76</v>
      </c>
      <c r="L587" s="32"/>
      <c r="M587" s="33" t="s">
        <v>68</v>
      </c>
      <c r="N587" s="33"/>
      <c r="O587" s="32">
        <v>45</v>
      </c>
      <c r="P587" s="97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787"/>
      <c r="R587" s="787"/>
      <c r="S587" s="787"/>
      <c r="T587" s="788"/>
      <c r="U587" s="34"/>
      <c r="V587" s="34"/>
      <c r="W587" s="35" t="s">
        <v>69</v>
      </c>
      <c r="X587" s="777">
        <v>0</v>
      </c>
      <c r="Y587" s="778">
        <f>IFERROR(IF(X587="",0,CEILING((X587/$H587),1)*$H587),"")</f>
        <v>0</v>
      </c>
      <c r="Z587" s="36" t="str">
        <f>IFERROR(IF(Y587=0,"",ROUNDUP(Y587/H587,0)*0.00753),"")</f>
        <v/>
      </c>
      <c r="AA587" s="56"/>
      <c r="AB587" s="57"/>
      <c r="AC587" s="693" t="s">
        <v>949</v>
      </c>
      <c r="AG587" s="64"/>
      <c r="AJ587" s="68"/>
      <c r="AK587" s="68">
        <v>0</v>
      </c>
      <c r="BB587" s="69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800"/>
      <c r="B588" s="794"/>
      <c r="C588" s="794"/>
      <c r="D588" s="794"/>
      <c r="E588" s="794"/>
      <c r="F588" s="794"/>
      <c r="G588" s="794"/>
      <c r="H588" s="794"/>
      <c r="I588" s="794"/>
      <c r="J588" s="794"/>
      <c r="K588" s="794"/>
      <c r="L588" s="794"/>
      <c r="M588" s="794"/>
      <c r="N588" s="794"/>
      <c r="O588" s="801"/>
      <c r="P588" s="781" t="s">
        <v>71</v>
      </c>
      <c r="Q588" s="782"/>
      <c r="R588" s="782"/>
      <c r="S588" s="782"/>
      <c r="T588" s="782"/>
      <c r="U588" s="782"/>
      <c r="V588" s="783"/>
      <c r="W588" s="37" t="s">
        <v>72</v>
      </c>
      <c r="X588" s="779">
        <f>IFERROR(X585/H585,"0")+IFERROR(X586/H586,"0")+IFERROR(X587/H587,"0")</f>
        <v>0</v>
      </c>
      <c r="Y588" s="779">
        <f>IFERROR(Y585/H585,"0")+IFERROR(Y586/H586,"0")+IFERROR(Y587/H587,"0")</f>
        <v>0</v>
      </c>
      <c r="Z588" s="779">
        <f>IFERROR(IF(Z585="",0,Z585),"0")+IFERROR(IF(Z586="",0,Z586),"0")+IFERROR(IF(Z587="",0,Z587),"0")</f>
        <v>0</v>
      </c>
      <c r="AA588" s="780"/>
      <c r="AB588" s="780"/>
      <c r="AC588" s="780"/>
    </row>
    <row r="589" spans="1:68" x14ac:dyDescent="0.2">
      <c r="A589" s="794"/>
      <c r="B589" s="794"/>
      <c r="C589" s="794"/>
      <c r="D589" s="794"/>
      <c r="E589" s="794"/>
      <c r="F589" s="794"/>
      <c r="G589" s="794"/>
      <c r="H589" s="794"/>
      <c r="I589" s="794"/>
      <c r="J589" s="794"/>
      <c r="K589" s="794"/>
      <c r="L589" s="794"/>
      <c r="M589" s="794"/>
      <c r="N589" s="794"/>
      <c r="O589" s="801"/>
      <c r="P589" s="781" t="s">
        <v>71</v>
      </c>
      <c r="Q589" s="782"/>
      <c r="R589" s="782"/>
      <c r="S589" s="782"/>
      <c r="T589" s="782"/>
      <c r="U589" s="782"/>
      <c r="V589" s="783"/>
      <c r="W589" s="37" t="s">
        <v>69</v>
      </c>
      <c r="X589" s="779">
        <f>IFERROR(SUM(X585:X587),"0")</f>
        <v>0</v>
      </c>
      <c r="Y589" s="779">
        <f>IFERROR(SUM(Y585:Y587),"0")</f>
        <v>0</v>
      </c>
      <c r="Z589" s="37"/>
      <c r="AA589" s="780"/>
      <c r="AB589" s="780"/>
      <c r="AC589" s="780"/>
    </row>
    <row r="590" spans="1:68" ht="14.25" customHeight="1" x14ac:dyDescent="0.25">
      <c r="A590" s="811" t="s">
        <v>218</v>
      </c>
      <c r="B590" s="794"/>
      <c r="C590" s="794"/>
      <c r="D590" s="794"/>
      <c r="E590" s="794"/>
      <c r="F590" s="794"/>
      <c r="G590" s="794"/>
      <c r="H590" s="794"/>
      <c r="I590" s="794"/>
      <c r="J590" s="794"/>
      <c r="K590" s="794"/>
      <c r="L590" s="794"/>
      <c r="M590" s="794"/>
      <c r="N590" s="794"/>
      <c r="O590" s="794"/>
      <c r="P590" s="794"/>
      <c r="Q590" s="794"/>
      <c r="R590" s="794"/>
      <c r="S590" s="794"/>
      <c r="T590" s="794"/>
      <c r="U590" s="794"/>
      <c r="V590" s="794"/>
      <c r="W590" s="794"/>
      <c r="X590" s="794"/>
      <c r="Y590" s="794"/>
      <c r="Z590" s="794"/>
      <c r="AA590" s="770"/>
      <c r="AB590" s="770"/>
      <c r="AC590" s="770"/>
    </row>
    <row r="591" spans="1:68" ht="16.5" customHeight="1" x14ac:dyDescent="0.25">
      <c r="A591" s="54" t="s">
        <v>950</v>
      </c>
      <c r="B591" s="54" t="s">
        <v>951</v>
      </c>
      <c r="C591" s="31">
        <v>4301060363</v>
      </c>
      <c r="D591" s="784">
        <v>4680115885035</v>
      </c>
      <c r="E591" s="785"/>
      <c r="F591" s="776">
        <v>1</v>
      </c>
      <c r="G591" s="32">
        <v>4</v>
      </c>
      <c r="H591" s="776">
        <v>4</v>
      </c>
      <c r="I591" s="776">
        <v>4.4160000000000004</v>
      </c>
      <c r="J591" s="32">
        <v>104</v>
      </c>
      <c r="K591" s="32" t="s">
        <v>117</v>
      </c>
      <c r="L591" s="32"/>
      <c r="M591" s="33" t="s">
        <v>68</v>
      </c>
      <c r="N591" s="33"/>
      <c r="O591" s="32">
        <v>35</v>
      </c>
      <c r="P591" s="101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787"/>
      <c r="R591" s="787"/>
      <c r="S591" s="787"/>
      <c r="T591" s="788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IFERROR(IF(Y591=0,"",ROUNDUP(Y591/H591,0)*0.01196),"")</f>
        <v/>
      </c>
      <c r="AA591" s="56"/>
      <c r="AB591" s="57"/>
      <c r="AC591" s="695" t="s">
        <v>952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customHeight="1" x14ac:dyDescent="0.25">
      <c r="A592" s="54" t="s">
        <v>953</v>
      </c>
      <c r="B592" s="54" t="s">
        <v>954</v>
      </c>
      <c r="C592" s="31">
        <v>4301060436</v>
      </c>
      <c r="D592" s="784">
        <v>4680115885936</v>
      </c>
      <c r="E592" s="785"/>
      <c r="F592" s="776">
        <v>1.3</v>
      </c>
      <c r="G592" s="32">
        <v>6</v>
      </c>
      <c r="H592" s="776">
        <v>7.8</v>
      </c>
      <c r="I592" s="776">
        <v>8.2799999999999994</v>
      </c>
      <c r="J592" s="32">
        <v>56</v>
      </c>
      <c r="K592" s="32" t="s">
        <v>117</v>
      </c>
      <c r="L592" s="32"/>
      <c r="M592" s="33" t="s">
        <v>68</v>
      </c>
      <c r="N592" s="33"/>
      <c r="O592" s="32">
        <v>35</v>
      </c>
      <c r="P592" s="946" t="s">
        <v>955</v>
      </c>
      <c r="Q592" s="787"/>
      <c r="R592" s="787"/>
      <c r="S592" s="787"/>
      <c r="T592" s="788"/>
      <c r="U592" s="34"/>
      <c r="V592" s="34"/>
      <c r="W592" s="35" t="s">
        <v>69</v>
      </c>
      <c r="X592" s="777">
        <v>0</v>
      </c>
      <c r="Y592" s="778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952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800"/>
      <c r="B593" s="794"/>
      <c r="C593" s="794"/>
      <c r="D593" s="794"/>
      <c r="E593" s="794"/>
      <c r="F593" s="794"/>
      <c r="G593" s="794"/>
      <c r="H593" s="794"/>
      <c r="I593" s="794"/>
      <c r="J593" s="794"/>
      <c r="K593" s="794"/>
      <c r="L593" s="794"/>
      <c r="M593" s="794"/>
      <c r="N593" s="794"/>
      <c r="O593" s="801"/>
      <c r="P593" s="781" t="s">
        <v>71</v>
      </c>
      <c r="Q593" s="782"/>
      <c r="R593" s="782"/>
      <c r="S593" s="782"/>
      <c r="T593" s="782"/>
      <c r="U593" s="782"/>
      <c r="V593" s="783"/>
      <c r="W593" s="37" t="s">
        <v>72</v>
      </c>
      <c r="X593" s="779">
        <f>IFERROR(X591/H591,"0")+IFERROR(X592/H592,"0")</f>
        <v>0</v>
      </c>
      <c r="Y593" s="779">
        <f>IFERROR(Y591/H591,"0")+IFERROR(Y592/H592,"0")</f>
        <v>0</v>
      </c>
      <c r="Z593" s="779">
        <f>IFERROR(IF(Z591="",0,Z591),"0")+IFERROR(IF(Z592="",0,Z592),"0")</f>
        <v>0</v>
      </c>
      <c r="AA593" s="780"/>
      <c r="AB593" s="780"/>
      <c r="AC593" s="780"/>
    </row>
    <row r="594" spans="1:68" x14ac:dyDescent="0.2">
      <c r="A594" s="794"/>
      <c r="B594" s="794"/>
      <c r="C594" s="794"/>
      <c r="D594" s="794"/>
      <c r="E594" s="794"/>
      <c r="F594" s="794"/>
      <c r="G594" s="794"/>
      <c r="H594" s="794"/>
      <c r="I594" s="794"/>
      <c r="J594" s="794"/>
      <c r="K594" s="794"/>
      <c r="L594" s="794"/>
      <c r="M594" s="794"/>
      <c r="N594" s="794"/>
      <c r="O594" s="801"/>
      <c r="P594" s="781" t="s">
        <v>71</v>
      </c>
      <c r="Q594" s="782"/>
      <c r="R594" s="782"/>
      <c r="S594" s="782"/>
      <c r="T594" s="782"/>
      <c r="U594" s="782"/>
      <c r="V594" s="783"/>
      <c r="W594" s="37" t="s">
        <v>69</v>
      </c>
      <c r="X594" s="779">
        <f>IFERROR(SUM(X591:X592),"0")</f>
        <v>0</v>
      </c>
      <c r="Y594" s="779">
        <f>IFERROR(SUM(Y591:Y592),"0")</f>
        <v>0</v>
      </c>
      <c r="Z594" s="37"/>
      <c r="AA594" s="780"/>
      <c r="AB594" s="780"/>
      <c r="AC594" s="780"/>
    </row>
    <row r="595" spans="1:68" ht="27.75" customHeight="1" x14ac:dyDescent="0.2">
      <c r="A595" s="824" t="s">
        <v>956</v>
      </c>
      <c r="B595" s="825"/>
      <c r="C595" s="825"/>
      <c r="D595" s="825"/>
      <c r="E595" s="825"/>
      <c r="F595" s="825"/>
      <c r="G595" s="825"/>
      <c r="H595" s="825"/>
      <c r="I595" s="825"/>
      <c r="J595" s="825"/>
      <c r="K595" s="825"/>
      <c r="L595" s="825"/>
      <c r="M595" s="825"/>
      <c r="N595" s="825"/>
      <c r="O595" s="825"/>
      <c r="P595" s="825"/>
      <c r="Q595" s="825"/>
      <c r="R595" s="825"/>
      <c r="S595" s="825"/>
      <c r="T595" s="825"/>
      <c r="U595" s="825"/>
      <c r="V595" s="825"/>
      <c r="W595" s="825"/>
      <c r="X595" s="825"/>
      <c r="Y595" s="825"/>
      <c r="Z595" s="825"/>
      <c r="AA595" s="48"/>
      <c r="AB595" s="48"/>
      <c r="AC595" s="48"/>
    </row>
    <row r="596" spans="1:68" ht="16.5" customHeight="1" x14ac:dyDescent="0.25">
      <c r="A596" s="793" t="s">
        <v>956</v>
      </c>
      <c r="B596" s="794"/>
      <c r="C596" s="794"/>
      <c r="D596" s="794"/>
      <c r="E596" s="794"/>
      <c r="F596" s="794"/>
      <c r="G596" s="794"/>
      <c r="H596" s="794"/>
      <c r="I596" s="794"/>
      <c r="J596" s="794"/>
      <c r="K596" s="794"/>
      <c r="L596" s="794"/>
      <c r="M596" s="794"/>
      <c r="N596" s="794"/>
      <c r="O596" s="794"/>
      <c r="P596" s="794"/>
      <c r="Q596" s="794"/>
      <c r="R596" s="794"/>
      <c r="S596" s="794"/>
      <c r="T596" s="794"/>
      <c r="U596" s="794"/>
      <c r="V596" s="794"/>
      <c r="W596" s="794"/>
      <c r="X596" s="794"/>
      <c r="Y596" s="794"/>
      <c r="Z596" s="794"/>
      <c r="AA596" s="772"/>
      <c r="AB596" s="772"/>
      <c r="AC596" s="772"/>
    </row>
    <row r="597" spans="1:68" ht="14.25" customHeight="1" x14ac:dyDescent="0.25">
      <c r="A597" s="811" t="s">
        <v>114</v>
      </c>
      <c r="B597" s="794"/>
      <c r="C597" s="794"/>
      <c r="D597" s="794"/>
      <c r="E597" s="794"/>
      <c r="F597" s="794"/>
      <c r="G597" s="794"/>
      <c r="H597" s="794"/>
      <c r="I597" s="794"/>
      <c r="J597" s="794"/>
      <c r="K597" s="794"/>
      <c r="L597" s="794"/>
      <c r="M597" s="794"/>
      <c r="N597" s="794"/>
      <c r="O597" s="794"/>
      <c r="P597" s="794"/>
      <c r="Q597" s="794"/>
      <c r="R597" s="794"/>
      <c r="S597" s="794"/>
      <c r="T597" s="794"/>
      <c r="U597" s="794"/>
      <c r="V597" s="794"/>
      <c r="W597" s="794"/>
      <c r="X597" s="794"/>
      <c r="Y597" s="794"/>
      <c r="Z597" s="794"/>
      <c r="AA597" s="770"/>
      <c r="AB597" s="770"/>
      <c r="AC597" s="770"/>
    </row>
    <row r="598" spans="1:68" ht="27" customHeight="1" x14ac:dyDescent="0.25">
      <c r="A598" s="54" t="s">
        <v>957</v>
      </c>
      <c r="B598" s="54" t="s">
        <v>958</v>
      </c>
      <c r="C598" s="31">
        <v>4301011763</v>
      </c>
      <c r="D598" s="784">
        <v>4640242181011</v>
      </c>
      <c r="E598" s="785"/>
      <c r="F598" s="776">
        <v>1.35</v>
      </c>
      <c r="G598" s="32">
        <v>8</v>
      </c>
      <c r="H598" s="776">
        <v>10.8</v>
      </c>
      <c r="I598" s="776">
        <v>11.28</v>
      </c>
      <c r="J598" s="32">
        <v>56</v>
      </c>
      <c r="K598" s="32" t="s">
        <v>117</v>
      </c>
      <c r="L598" s="32"/>
      <c r="M598" s="33" t="s">
        <v>118</v>
      </c>
      <c r="N598" s="33"/>
      <c r="O598" s="32">
        <v>55</v>
      </c>
      <c r="P598" s="1000" t="s">
        <v>959</v>
      </c>
      <c r="Q598" s="787"/>
      <c r="R598" s="787"/>
      <c r="S598" s="787"/>
      <c r="T598" s="788"/>
      <c r="U598" s="34"/>
      <c r="V598" s="34"/>
      <c r="W598" s="35" t="s">
        <v>69</v>
      </c>
      <c r="X598" s="777">
        <v>0</v>
      </c>
      <c r="Y598" s="778">
        <f t="shared" ref="Y598:Y604" si="115"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9" t="s">
        <v>960</v>
      </c>
      <c r="AG598" s="64"/>
      <c r="AJ598" s="68"/>
      <c r="AK598" s="68">
        <v>0</v>
      </c>
      <c r="BB598" s="700" t="s">
        <v>1</v>
      </c>
      <c r="BM598" s="64">
        <f t="shared" ref="BM598:BM604" si="116">IFERROR(X598*I598/H598,"0")</f>
        <v>0</v>
      </c>
      <c r="BN598" s="64">
        <f t="shared" ref="BN598:BN604" si="117">IFERROR(Y598*I598/H598,"0")</f>
        <v>0</v>
      </c>
      <c r="BO598" s="64">
        <f t="shared" ref="BO598:BO604" si="118">IFERROR(1/J598*(X598/H598),"0")</f>
        <v>0</v>
      </c>
      <c r="BP598" s="64">
        <f t="shared" ref="BP598:BP604" si="119">IFERROR(1/J598*(Y598/H598),"0")</f>
        <v>0</v>
      </c>
    </row>
    <row r="599" spans="1:68" ht="27" customHeight="1" x14ac:dyDescent="0.25">
      <c r="A599" s="54" t="s">
        <v>961</v>
      </c>
      <c r="B599" s="54" t="s">
        <v>962</v>
      </c>
      <c r="C599" s="31">
        <v>4301011585</v>
      </c>
      <c r="D599" s="784">
        <v>4640242180441</v>
      </c>
      <c r="E599" s="785"/>
      <c r="F599" s="776">
        <v>1.5</v>
      </c>
      <c r="G599" s="32">
        <v>8</v>
      </c>
      <c r="H599" s="776">
        <v>12</v>
      </c>
      <c r="I599" s="776">
        <v>12.48</v>
      </c>
      <c r="J599" s="32">
        <v>56</v>
      </c>
      <c r="K599" s="32" t="s">
        <v>117</v>
      </c>
      <c r="L599" s="32"/>
      <c r="M599" s="33" t="s">
        <v>121</v>
      </c>
      <c r="N599" s="33"/>
      <c r="O599" s="32">
        <v>50</v>
      </c>
      <c r="P599" s="1217" t="s">
        <v>963</v>
      </c>
      <c r="Q599" s="787"/>
      <c r="R599" s="787"/>
      <c r="S599" s="787"/>
      <c r="T599" s="788"/>
      <c r="U599" s="34"/>
      <c r="V599" s="34"/>
      <c r="W599" s="35" t="s">
        <v>69</v>
      </c>
      <c r="X599" s="777">
        <v>0</v>
      </c>
      <c r="Y599" s="778">
        <f t="shared" si="115"/>
        <v>0</v>
      </c>
      <c r="Z599" s="36" t="str">
        <f>IFERROR(IF(Y599=0,"",ROUNDUP(Y599/H599,0)*0.02175),"")</f>
        <v/>
      </c>
      <c r="AA599" s="56"/>
      <c r="AB599" s="57"/>
      <c r="AC599" s="701" t="s">
        <v>964</v>
      </c>
      <c r="AG599" s="64"/>
      <c r="AJ599" s="68"/>
      <c r="AK599" s="68">
        <v>0</v>
      </c>
      <c r="BB599" s="702" t="s">
        <v>1</v>
      </c>
      <c r="BM599" s="64">
        <f t="shared" si="116"/>
        <v>0</v>
      </c>
      <c r="BN599" s="64">
        <f t="shared" si="117"/>
        <v>0</v>
      </c>
      <c r="BO599" s="64">
        <f t="shared" si="118"/>
        <v>0</v>
      </c>
      <c r="BP599" s="64">
        <f t="shared" si="119"/>
        <v>0</v>
      </c>
    </row>
    <row r="600" spans="1:68" ht="27" customHeight="1" x14ac:dyDescent="0.25">
      <c r="A600" s="54" t="s">
        <v>965</v>
      </c>
      <c r="B600" s="54" t="s">
        <v>966</v>
      </c>
      <c r="C600" s="31">
        <v>4301011584</v>
      </c>
      <c r="D600" s="784">
        <v>4640242180564</v>
      </c>
      <c r="E600" s="785"/>
      <c r="F600" s="776">
        <v>1.5</v>
      </c>
      <c r="G600" s="32">
        <v>8</v>
      </c>
      <c r="H600" s="776">
        <v>12</v>
      </c>
      <c r="I600" s="776">
        <v>12.48</v>
      </c>
      <c r="J600" s="32">
        <v>56</v>
      </c>
      <c r="K600" s="32" t="s">
        <v>117</v>
      </c>
      <c r="L600" s="32"/>
      <c r="M600" s="33" t="s">
        <v>121</v>
      </c>
      <c r="N600" s="33"/>
      <c r="O600" s="32">
        <v>50</v>
      </c>
      <c r="P600" s="795" t="s">
        <v>967</v>
      </c>
      <c r="Q600" s="787"/>
      <c r="R600" s="787"/>
      <c r="S600" s="787"/>
      <c r="T600" s="788"/>
      <c r="U600" s="34"/>
      <c r="V600" s="34"/>
      <c r="W600" s="35" t="s">
        <v>69</v>
      </c>
      <c r="X600" s="777">
        <v>0</v>
      </c>
      <c r="Y600" s="778">
        <f t="shared" si="115"/>
        <v>0</v>
      </c>
      <c r="Z600" s="36" t="str">
        <f>IFERROR(IF(Y600=0,"",ROUNDUP(Y600/H600,0)*0.02175),"")</f>
        <v/>
      </c>
      <c r="AA600" s="56"/>
      <c r="AB600" s="57"/>
      <c r="AC600" s="703" t="s">
        <v>968</v>
      </c>
      <c r="AG600" s="64"/>
      <c r="AJ600" s="68"/>
      <c r="AK600" s="68">
        <v>0</v>
      </c>
      <c r="BB600" s="704" t="s">
        <v>1</v>
      </c>
      <c r="BM600" s="64">
        <f t="shared" si="116"/>
        <v>0</v>
      </c>
      <c r="BN600" s="64">
        <f t="shared" si="117"/>
        <v>0</v>
      </c>
      <c r="BO600" s="64">
        <f t="shared" si="118"/>
        <v>0</v>
      </c>
      <c r="BP600" s="64">
        <f t="shared" si="119"/>
        <v>0</v>
      </c>
    </row>
    <row r="601" spans="1:68" ht="27" customHeight="1" x14ac:dyDescent="0.25">
      <c r="A601" s="54" t="s">
        <v>969</v>
      </c>
      <c r="B601" s="54" t="s">
        <v>970</v>
      </c>
      <c r="C601" s="31">
        <v>4301011762</v>
      </c>
      <c r="D601" s="784">
        <v>4640242180922</v>
      </c>
      <c r="E601" s="785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117</v>
      </c>
      <c r="L601" s="32"/>
      <c r="M601" s="33" t="s">
        <v>121</v>
      </c>
      <c r="N601" s="33"/>
      <c r="O601" s="32">
        <v>55</v>
      </c>
      <c r="P601" s="1159" t="s">
        <v>971</v>
      </c>
      <c r="Q601" s="787"/>
      <c r="R601" s="787"/>
      <c r="S601" s="787"/>
      <c r="T601" s="788"/>
      <c r="U601" s="34"/>
      <c r="V601" s="34"/>
      <c r="W601" s="35" t="s">
        <v>69</v>
      </c>
      <c r="X601" s="777">
        <v>0</v>
      </c>
      <c r="Y601" s="778">
        <f t="shared" si="115"/>
        <v>0</v>
      </c>
      <c r="Z601" s="36" t="str">
        <f>IFERROR(IF(Y601=0,"",ROUNDUP(Y601/H601,0)*0.02175),"")</f>
        <v/>
      </c>
      <c r="AA601" s="56"/>
      <c r="AB601" s="57"/>
      <c r="AC601" s="705" t="s">
        <v>972</v>
      </c>
      <c r="AG601" s="64"/>
      <c r="AJ601" s="68"/>
      <c r="AK601" s="68">
        <v>0</v>
      </c>
      <c r="BB601" s="706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customHeight="1" x14ac:dyDescent="0.25">
      <c r="A602" s="54" t="s">
        <v>973</v>
      </c>
      <c r="B602" s="54" t="s">
        <v>974</v>
      </c>
      <c r="C602" s="31">
        <v>4301011764</v>
      </c>
      <c r="D602" s="784">
        <v>4640242181189</v>
      </c>
      <c r="E602" s="785"/>
      <c r="F602" s="776">
        <v>0.4</v>
      </c>
      <c r="G602" s="32">
        <v>10</v>
      </c>
      <c r="H602" s="776">
        <v>4</v>
      </c>
      <c r="I602" s="776">
        <v>4.21</v>
      </c>
      <c r="J602" s="32">
        <v>132</v>
      </c>
      <c r="K602" s="32" t="s">
        <v>76</v>
      </c>
      <c r="L602" s="32"/>
      <c r="M602" s="33" t="s">
        <v>118</v>
      </c>
      <c r="N602" s="33"/>
      <c r="O602" s="32">
        <v>55</v>
      </c>
      <c r="P602" s="1029" t="s">
        <v>975</v>
      </c>
      <c r="Q602" s="787"/>
      <c r="R602" s="787"/>
      <c r="S602" s="787"/>
      <c r="T602" s="788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IFERROR(IF(Y602=0,"",ROUNDUP(Y602/H602,0)*0.00902),"")</f>
        <v/>
      </c>
      <c r="AA602" s="56"/>
      <c r="AB602" s="57"/>
      <c r="AC602" s="707" t="s">
        <v>960</v>
      </c>
      <c r="AG602" s="64"/>
      <c r="AJ602" s="68"/>
      <c r="AK602" s="68">
        <v>0</v>
      </c>
      <c r="BB602" s="708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976</v>
      </c>
      <c r="B603" s="54" t="s">
        <v>977</v>
      </c>
      <c r="C603" s="31">
        <v>4301011551</v>
      </c>
      <c r="D603" s="784">
        <v>4640242180038</v>
      </c>
      <c r="E603" s="785"/>
      <c r="F603" s="776">
        <v>0.4</v>
      </c>
      <c r="G603" s="32">
        <v>10</v>
      </c>
      <c r="H603" s="776">
        <v>4</v>
      </c>
      <c r="I603" s="776">
        <v>4.21</v>
      </c>
      <c r="J603" s="32">
        <v>132</v>
      </c>
      <c r="K603" s="32" t="s">
        <v>76</v>
      </c>
      <c r="L603" s="32"/>
      <c r="M603" s="33" t="s">
        <v>121</v>
      </c>
      <c r="N603" s="33"/>
      <c r="O603" s="32">
        <v>50</v>
      </c>
      <c r="P603" s="1166" t="s">
        <v>978</v>
      </c>
      <c r="Q603" s="787"/>
      <c r="R603" s="787"/>
      <c r="S603" s="787"/>
      <c r="T603" s="788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IFERROR(IF(Y603=0,"",ROUNDUP(Y603/H603,0)*0.00902),"")</f>
        <v/>
      </c>
      <c r="AA603" s="56"/>
      <c r="AB603" s="57"/>
      <c r="AC603" s="709" t="s">
        <v>968</v>
      </c>
      <c r="AG603" s="64"/>
      <c r="AJ603" s="68"/>
      <c r="AK603" s="68">
        <v>0</v>
      </c>
      <c r="BB603" s="710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979</v>
      </c>
      <c r="B604" s="54" t="s">
        <v>980</v>
      </c>
      <c r="C604" s="31">
        <v>4301011765</v>
      </c>
      <c r="D604" s="784">
        <v>4640242181172</v>
      </c>
      <c r="E604" s="785"/>
      <c r="F604" s="776">
        <v>0.4</v>
      </c>
      <c r="G604" s="32">
        <v>10</v>
      </c>
      <c r="H604" s="776">
        <v>4</v>
      </c>
      <c r="I604" s="776">
        <v>4.21</v>
      </c>
      <c r="J604" s="32">
        <v>132</v>
      </c>
      <c r="K604" s="32" t="s">
        <v>76</v>
      </c>
      <c r="L604" s="32"/>
      <c r="M604" s="33" t="s">
        <v>121</v>
      </c>
      <c r="N604" s="33"/>
      <c r="O604" s="32">
        <v>55</v>
      </c>
      <c r="P604" s="1034" t="s">
        <v>981</v>
      </c>
      <c r="Q604" s="787"/>
      <c r="R604" s="787"/>
      <c r="S604" s="787"/>
      <c r="T604" s="788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IFERROR(IF(Y604=0,"",ROUNDUP(Y604/H604,0)*0.00902),"")</f>
        <v/>
      </c>
      <c r="AA604" s="56"/>
      <c r="AB604" s="57"/>
      <c r="AC604" s="711" t="s">
        <v>972</v>
      </c>
      <c r="AG604" s="64"/>
      <c r="AJ604" s="68"/>
      <c r="AK604" s="68">
        <v>0</v>
      </c>
      <c r="BB604" s="712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x14ac:dyDescent="0.2">
      <c r="A605" s="800"/>
      <c r="B605" s="794"/>
      <c r="C605" s="794"/>
      <c r="D605" s="794"/>
      <c r="E605" s="794"/>
      <c r="F605" s="794"/>
      <c r="G605" s="794"/>
      <c r="H605" s="794"/>
      <c r="I605" s="794"/>
      <c r="J605" s="794"/>
      <c r="K605" s="794"/>
      <c r="L605" s="794"/>
      <c r="M605" s="794"/>
      <c r="N605" s="794"/>
      <c r="O605" s="801"/>
      <c r="P605" s="781" t="s">
        <v>71</v>
      </c>
      <c r="Q605" s="782"/>
      <c r="R605" s="782"/>
      <c r="S605" s="782"/>
      <c r="T605" s="782"/>
      <c r="U605" s="782"/>
      <c r="V605" s="783"/>
      <c r="W605" s="37" t="s">
        <v>72</v>
      </c>
      <c r="X605" s="779">
        <f>IFERROR(X598/H598,"0")+IFERROR(X599/H599,"0")+IFERROR(X600/H600,"0")+IFERROR(X601/H601,"0")+IFERROR(X602/H602,"0")+IFERROR(X603/H603,"0")+IFERROR(X604/H604,"0")</f>
        <v>0</v>
      </c>
      <c r="Y605" s="779">
        <f>IFERROR(Y598/H598,"0")+IFERROR(Y599/H599,"0")+IFERROR(Y600/H600,"0")+IFERROR(Y601/H601,"0")+IFERROR(Y602/H602,"0")+IFERROR(Y603/H603,"0")+IFERROR(Y604/H604,"0")</f>
        <v>0</v>
      </c>
      <c r="Z605" s="779">
        <f>IFERROR(IF(Z598="",0,Z598),"0")+IFERROR(IF(Z599="",0,Z599),"0")+IFERROR(IF(Z600="",0,Z600),"0")+IFERROR(IF(Z601="",0,Z601),"0")+IFERROR(IF(Z602="",0,Z602),"0")+IFERROR(IF(Z603="",0,Z603),"0")+IFERROR(IF(Z604="",0,Z604),"0")</f>
        <v>0</v>
      </c>
      <c r="AA605" s="780"/>
      <c r="AB605" s="780"/>
      <c r="AC605" s="780"/>
    </row>
    <row r="606" spans="1:68" x14ac:dyDescent="0.2">
      <c r="A606" s="794"/>
      <c r="B606" s="794"/>
      <c r="C606" s="794"/>
      <c r="D606" s="794"/>
      <c r="E606" s="794"/>
      <c r="F606" s="794"/>
      <c r="G606" s="794"/>
      <c r="H606" s="794"/>
      <c r="I606" s="794"/>
      <c r="J606" s="794"/>
      <c r="K606" s="794"/>
      <c r="L606" s="794"/>
      <c r="M606" s="794"/>
      <c r="N606" s="794"/>
      <c r="O606" s="801"/>
      <c r="P606" s="781" t="s">
        <v>71</v>
      </c>
      <c r="Q606" s="782"/>
      <c r="R606" s="782"/>
      <c r="S606" s="782"/>
      <c r="T606" s="782"/>
      <c r="U606" s="782"/>
      <c r="V606" s="783"/>
      <c r="W606" s="37" t="s">
        <v>69</v>
      </c>
      <c r="X606" s="779">
        <f>IFERROR(SUM(X598:X604),"0")</f>
        <v>0</v>
      </c>
      <c r="Y606" s="779">
        <f>IFERROR(SUM(Y598:Y604),"0")</f>
        <v>0</v>
      </c>
      <c r="Z606" s="37"/>
      <c r="AA606" s="780"/>
      <c r="AB606" s="780"/>
      <c r="AC606" s="780"/>
    </row>
    <row r="607" spans="1:68" ht="14.25" customHeight="1" x14ac:dyDescent="0.25">
      <c r="A607" s="811" t="s">
        <v>172</v>
      </c>
      <c r="B607" s="794"/>
      <c r="C607" s="794"/>
      <c r="D607" s="794"/>
      <c r="E607" s="794"/>
      <c r="F607" s="794"/>
      <c r="G607" s="794"/>
      <c r="H607" s="794"/>
      <c r="I607" s="794"/>
      <c r="J607" s="794"/>
      <c r="K607" s="794"/>
      <c r="L607" s="794"/>
      <c r="M607" s="794"/>
      <c r="N607" s="794"/>
      <c r="O607" s="794"/>
      <c r="P607" s="794"/>
      <c r="Q607" s="794"/>
      <c r="R607" s="794"/>
      <c r="S607" s="794"/>
      <c r="T607" s="794"/>
      <c r="U607" s="794"/>
      <c r="V607" s="794"/>
      <c r="W607" s="794"/>
      <c r="X607" s="794"/>
      <c r="Y607" s="794"/>
      <c r="Z607" s="794"/>
      <c r="AA607" s="770"/>
      <c r="AB607" s="770"/>
      <c r="AC607" s="770"/>
    </row>
    <row r="608" spans="1:68" ht="16.5" customHeight="1" x14ac:dyDescent="0.25">
      <c r="A608" s="54" t="s">
        <v>982</v>
      </c>
      <c r="B608" s="54" t="s">
        <v>983</v>
      </c>
      <c r="C608" s="31">
        <v>4301020269</v>
      </c>
      <c r="D608" s="784">
        <v>4640242180519</v>
      </c>
      <c r="E608" s="785"/>
      <c r="F608" s="776">
        <v>1.35</v>
      </c>
      <c r="G608" s="32">
        <v>8</v>
      </c>
      <c r="H608" s="776">
        <v>10.8</v>
      </c>
      <c r="I608" s="776">
        <v>11.28</v>
      </c>
      <c r="J608" s="32">
        <v>56</v>
      </c>
      <c r="K608" s="32" t="s">
        <v>117</v>
      </c>
      <c r="L608" s="32"/>
      <c r="M608" s="33" t="s">
        <v>118</v>
      </c>
      <c r="N608" s="33"/>
      <c r="O608" s="32">
        <v>50</v>
      </c>
      <c r="P608" s="983" t="s">
        <v>984</v>
      </c>
      <c r="Q608" s="787"/>
      <c r="R608" s="787"/>
      <c r="S608" s="787"/>
      <c r="T608" s="788"/>
      <c r="U608" s="34"/>
      <c r="V608" s="34"/>
      <c r="W608" s="35" t="s">
        <v>69</v>
      </c>
      <c r="X608" s="777">
        <v>0</v>
      </c>
      <c r="Y608" s="778">
        <f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13" t="s">
        <v>985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customHeight="1" x14ac:dyDescent="0.25">
      <c r="A609" s="54" t="s">
        <v>986</v>
      </c>
      <c r="B609" s="54" t="s">
        <v>987</v>
      </c>
      <c r="C609" s="31">
        <v>4301020260</v>
      </c>
      <c r="D609" s="784">
        <v>4640242180526</v>
      </c>
      <c r="E609" s="785"/>
      <c r="F609" s="776">
        <v>1.8</v>
      </c>
      <c r="G609" s="32">
        <v>6</v>
      </c>
      <c r="H609" s="776">
        <v>10.8</v>
      </c>
      <c r="I609" s="776">
        <v>11.28</v>
      </c>
      <c r="J609" s="32">
        <v>56</v>
      </c>
      <c r="K609" s="32" t="s">
        <v>117</v>
      </c>
      <c r="L609" s="32"/>
      <c r="M609" s="33" t="s">
        <v>121</v>
      </c>
      <c r="N609" s="33"/>
      <c r="O609" s="32">
        <v>50</v>
      </c>
      <c r="P609" s="1013" t="s">
        <v>988</v>
      </c>
      <c r="Q609" s="787"/>
      <c r="R609" s="787"/>
      <c r="S609" s="787"/>
      <c r="T609" s="788"/>
      <c r="U609" s="34"/>
      <c r="V609" s="34"/>
      <c r="W609" s="35" t="s">
        <v>69</v>
      </c>
      <c r="X609" s="777">
        <v>0</v>
      </c>
      <c r="Y609" s="778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5" t="s">
        <v>985</v>
      </c>
      <c r="AG609" s="64"/>
      <c r="AJ609" s="68"/>
      <c r="AK609" s="68">
        <v>0</v>
      </c>
      <c r="BB609" s="71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989</v>
      </c>
      <c r="B610" s="54" t="s">
        <v>990</v>
      </c>
      <c r="C610" s="31">
        <v>4301020309</v>
      </c>
      <c r="D610" s="784">
        <v>4640242180090</v>
      </c>
      <c r="E610" s="785"/>
      <c r="F610" s="776">
        <v>1.35</v>
      </c>
      <c r="G610" s="32">
        <v>8</v>
      </c>
      <c r="H610" s="776">
        <v>10.8</v>
      </c>
      <c r="I610" s="776">
        <v>11.28</v>
      </c>
      <c r="J610" s="32">
        <v>56</v>
      </c>
      <c r="K610" s="32" t="s">
        <v>117</v>
      </c>
      <c r="L610" s="32"/>
      <c r="M610" s="33" t="s">
        <v>121</v>
      </c>
      <c r="N610" s="33"/>
      <c r="O610" s="32">
        <v>50</v>
      </c>
      <c r="P610" s="923" t="s">
        <v>991</v>
      </c>
      <c r="Q610" s="787"/>
      <c r="R610" s="787"/>
      <c r="S610" s="787"/>
      <c r="T610" s="788"/>
      <c r="U610" s="34"/>
      <c r="V610" s="34"/>
      <c r="W610" s="35" t="s">
        <v>69</v>
      </c>
      <c r="X610" s="777">
        <v>0</v>
      </c>
      <c r="Y610" s="778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7" t="s">
        <v>992</v>
      </c>
      <c r="AG610" s="64"/>
      <c r="AJ610" s="68"/>
      <c r="AK610" s="68">
        <v>0</v>
      </c>
      <c r="BB610" s="718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993</v>
      </c>
      <c r="B611" s="54" t="s">
        <v>994</v>
      </c>
      <c r="C611" s="31">
        <v>4301020295</v>
      </c>
      <c r="D611" s="784">
        <v>4640242181363</v>
      </c>
      <c r="E611" s="785"/>
      <c r="F611" s="776">
        <v>0.4</v>
      </c>
      <c r="G611" s="32">
        <v>10</v>
      </c>
      <c r="H611" s="776">
        <v>4</v>
      </c>
      <c r="I611" s="776">
        <v>4.21</v>
      </c>
      <c r="J611" s="32">
        <v>132</v>
      </c>
      <c r="K611" s="32" t="s">
        <v>76</v>
      </c>
      <c r="L611" s="32"/>
      <c r="M611" s="33" t="s">
        <v>121</v>
      </c>
      <c r="N611" s="33"/>
      <c r="O611" s="32">
        <v>50</v>
      </c>
      <c r="P611" s="1023" t="s">
        <v>995</v>
      </c>
      <c r="Q611" s="787"/>
      <c r="R611" s="787"/>
      <c r="S611" s="787"/>
      <c r="T611" s="788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IFERROR(IF(Y611=0,"",ROUNDUP(Y611/H611,0)*0.00902),"")</f>
        <v/>
      </c>
      <c r="AA611" s="56"/>
      <c r="AB611" s="57"/>
      <c r="AC611" s="719" t="s">
        <v>992</v>
      </c>
      <c r="AG611" s="64"/>
      <c r="AJ611" s="68"/>
      <c r="AK611" s="68">
        <v>0</v>
      </c>
      <c r="BB611" s="72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x14ac:dyDescent="0.2">
      <c r="A612" s="800"/>
      <c r="B612" s="794"/>
      <c r="C612" s="794"/>
      <c r="D612" s="794"/>
      <c r="E612" s="794"/>
      <c r="F612" s="794"/>
      <c r="G612" s="794"/>
      <c r="H612" s="794"/>
      <c r="I612" s="794"/>
      <c r="J612" s="794"/>
      <c r="K612" s="794"/>
      <c r="L612" s="794"/>
      <c r="M612" s="794"/>
      <c r="N612" s="794"/>
      <c r="O612" s="801"/>
      <c r="P612" s="781" t="s">
        <v>71</v>
      </c>
      <c r="Q612" s="782"/>
      <c r="R612" s="782"/>
      <c r="S612" s="782"/>
      <c r="T612" s="782"/>
      <c r="U612" s="782"/>
      <c r="V612" s="783"/>
      <c r="W612" s="37" t="s">
        <v>72</v>
      </c>
      <c r="X612" s="779">
        <f>IFERROR(X608/H608,"0")+IFERROR(X609/H609,"0")+IFERROR(X610/H610,"0")+IFERROR(X611/H611,"0")</f>
        <v>0</v>
      </c>
      <c r="Y612" s="779">
        <f>IFERROR(Y608/H608,"0")+IFERROR(Y609/H609,"0")+IFERROR(Y610/H610,"0")+IFERROR(Y611/H611,"0")</f>
        <v>0</v>
      </c>
      <c r="Z612" s="779">
        <f>IFERROR(IF(Z608="",0,Z608),"0")+IFERROR(IF(Z609="",0,Z609),"0")+IFERROR(IF(Z610="",0,Z610),"0")+IFERROR(IF(Z611="",0,Z611),"0")</f>
        <v>0</v>
      </c>
      <c r="AA612" s="780"/>
      <c r="AB612" s="780"/>
      <c r="AC612" s="780"/>
    </row>
    <row r="613" spans="1:68" x14ac:dyDescent="0.2">
      <c r="A613" s="794"/>
      <c r="B613" s="794"/>
      <c r="C613" s="794"/>
      <c r="D613" s="794"/>
      <c r="E613" s="794"/>
      <c r="F613" s="794"/>
      <c r="G613" s="794"/>
      <c r="H613" s="794"/>
      <c r="I613" s="794"/>
      <c r="J613" s="794"/>
      <c r="K613" s="794"/>
      <c r="L613" s="794"/>
      <c r="M613" s="794"/>
      <c r="N613" s="794"/>
      <c r="O613" s="801"/>
      <c r="P613" s="781" t="s">
        <v>71</v>
      </c>
      <c r="Q613" s="782"/>
      <c r="R613" s="782"/>
      <c r="S613" s="782"/>
      <c r="T613" s="782"/>
      <c r="U613" s="782"/>
      <c r="V613" s="783"/>
      <c r="W613" s="37" t="s">
        <v>69</v>
      </c>
      <c r="X613" s="779">
        <f>IFERROR(SUM(X608:X611),"0")</f>
        <v>0</v>
      </c>
      <c r="Y613" s="779">
        <f>IFERROR(SUM(Y608:Y611),"0")</f>
        <v>0</v>
      </c>
      <c r="Z613" s="37"/>
      <c r="AA613" s="780"/>
      <c r="AB613" s="780"/>
      <c r="AC613" s="780"/>
    </row>
    <row r="614" spans="1:68" ht="14.25" customHeight="1" x14ac:dyDescent="0.25">
      <c r="A614" s="811" t="s">
        <v>64</v>
      </c>
      <c r="B614" s="794"/>
      <c r="C614" s="794"/>
      <c r="D614" s="794"/>
      <c r="E614" s="794"/>
      <c r="F614" s="794"/>
      <c r="G614" s="794"/>
      <c r="H614" s="794"/>
      <c r="I614" s="794"/>
      <c r="J614" s="794"/>
      <c r="K614" s="794"/>
      <c r="L614" s="794"/>
      <c r="M614" s="794"/>
      <c r="N614" s="794"/>
      <c r="O614" s="794"/>
      <c r="P614" s="794"/>
      <c r="Q614" s="794"/>
      <c r="R614" s="794"/>
      <c r="S614" s="794"/>
      <c r="T614" s="794"/>
      <c r="U614" s="794"/>
      <c r="V614" s="794"/>
      <c r="W614" s="794"/>
      <c r="X614" s="794"/>
      <c r="Y614" s="794"/>
      <c r="Z614" s="794"/>
      <c r="AA614" s="770"/>
      <c r="AB614" s="770"/>
      <c r="AC614" s="770"/>
    </row>
    <row r="615" spans="1:68" ht="27" customHeight="1" x14ac:dyDescent="0.25">
      <c r="A615" s="54" t="s">
        <v>996</v>
      </c>
      <c r="B615" s="54" t="s">
        <v>997</v>
      </c>
      <c r="C615" s="31">
        <v>4301031280</v>
      </c>
      <c r="D615" s="784">
        <v>4640242180816</v>
      </c>
      <c r="E615" s="785"/>
      <c r="F615" s="776">
        <v>0.7</v>
      </c>
      <c r="G615" s="32">
        <v>6</v>
      </c>
      <c r="H615" s="776">
        <v>4.2</v>
      </c>
      <c r="I615" s="776">
        <v>4.46</v>
      </c>
      <c r="J615" s="32">
        <v>156</v>
      </c>
      <c r="K615" s="32" t="s">
        <v>76</v>
      </c>
      <c r="L615" s="32"/>
      <c r="M615" s="33" t="s">
        <v>68</v>
      </c>
      <c r="N615" s="33"/>
      <c r="O615" s="32">
        <v>40</v>
      </c>
      <c r="P615" s="837" t="s">
        <v>998</v>
      </c>
      <c r="Q615" s="787"/>
      <c r="R615" s="787"/>
      <c r="S615" s="787"/>
      <c r="T615" s="788"/>
      <c r="U615" s="34"/>
      <c r="V615" s="34"/>
      <c r="W615" s="35" t="s">
        <v>69</v>
      </c>
      <c r="X615" s="777">
        <v>60</v>
      </c>
      <c r="Y615" s="778">
        <f t="shared" ref="Y615:Y621" si="120">IFERROR(IF(X615="",0,CEILING((X615/$H615),1)*$H615),"")</f>
        <v>63</v>
      </c>
      <c r="Z615" s="36">
        <f>IFERROR(IF(Y615=0,"",ROUNDUP(Y615/H615,0)*0.00753),"")</f>
        <v>0.11295000000000001</v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 t="shared" ref="BM615:BM621" si="121">IFERROR(X615*I615/H615,"0")</f>
        <v>63.714285714285715</v>
      </c>
      <c r="BN615" s="64">
        <f t="shared" ref="BN615:BN621" si="122">IFERROR(Y615*I615/H615,"0")</f>
        <v>66.900000000000006</v>
      </c>
      <c r="BO615" s="64">
        <f t="shared" ref="BO615:BO621" si="123">IFERROR(1/J615*(X615/H615),"0")</f>
        <v>9.1575091575091569E-2</v>
      </c>
      <c r="BP615" s="64">
        <f t="shared" ref="BP615:BP621" si="124">IFERROR(1/J615*(Y615/H615),"0")</f>
        <v>9.6153846153846145E-2</v>
      </c>
    </row>
    <row r="616" spans="1:68" ht="27" customHeight="1" x14ac:dyDescent="0.25">
      <c r="A616" s="54" t="s">
        <v>1000</v>
      </c>
      <c r="B616" s="54" t="s">
        <v>1001</v>
      </c>
      <c r="C616" s="31">
        <v>4301031244</v>
      </c>
      <c r="D616" s="784">
        <v>4640242180595</v>
      </c>
      <c r="E616" s="785"/>
      <c r="F616" s="776">
        <v>0.7</v>
      </c>
      <c r="G616" s="32">
        <v>6</v>
      </c>
      <c r="H616" s="776">
        <v>4.2</v>
      </c>
      <c r="I616" s="776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43" t="s">
        <v>1002</v>
      </c>
      <c r="Q616" s="787"/>
      <c r="R616" s="787"/>
      <c r="S616" s="787"/>
      <c r="T616" s="788"/>
      <c r="U616" s="34"/>
      <c r="V616" s="34"/>
      <c r="W616" s="35" t="s">
        <v>69</v>
      </c>
      <c r="X616" s="777">
        <v>0</v>
      </c>
      <c r="Y616" s="778">
        <f t="shared" si="120"/>
        <v>0</v>
      </c>
      <c r="Z616" s="36" t="str">
        <f>IFERROR(IF(Y616=0,"",ROUNDUP(Y616/H616,0)*0.00753),"")</f>
        <v/>
      </c>
      <c r="AA616" s="56"/>
      <c r="AB616" s="57"/>
      <c r="AC616" s="723" t="s">
        <v>1003</v>
      </c>
      <c r="AG616" s="64"/>
      <c r="AJ616" s="68"/>
      <c r="AK616" s="68">
        <v>0</v>
      </c>
      <c r="BB616" s="724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customHeight="1" x14ac:dyDescent="0.25">
      <c r="A617" s="54" t="s">
        <v>1004</v>
      </c>
      <c r="B617" s="54" t="s">
        <v>1005</v>
      </c>
      <c r="C617" s="31">
        <v>4301031289</v>
      </c>
      <c r="D617" s="784">
        <v>4640242181615</v>
      </c>
      <c r="E617" s="785"/>
      <c r="F617" s="776">
        <v>0.7</v>
      </c>
      <c r="G617" s="32">
        <v>6</v>
      </c>
      <c r="H617" s="776">
        <v>4.2</v>
      </c>
      <c r="I617" s="776">
        <v>4.4000000000000004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45</v>
      </c>
      <c r="P617" s="1046" t="s">
        <v>1006</v>
      </c>
      <c r="Q617" s="787"/>
      <c r="R617" s="787"/>
      <c r="S617" s="787"/>
      <c r="T617" s="788"/>
      <c r="U617" s="34"/>
      <c r="V617" s="34"/>
      <c r="W617" s="35" t="s">
        <v>69</v>
      </c>
      <c r="X617" s="777">
        <v>0</v>
      </c>
      <c r="Y617" s="778">
        <f t="shared" si="120"/>
        <v>0</v>
      </c>
      <c r="Z617" s="36" t="str">
        <f>IFERROR(IF(Y617=0,"",ROUNDUP(Y617/H617,0)*0.00753),"")</f>
        <v/>
      </c>
      <c r="AA617" s="56"/>
      <c r="AB617" s="57"/>
      <c r="AC617" s="725" t="s">
        <v>1007</v>
      </c>
      <c r="AG617" s="64"/>
      <c r="AJ617" s="68"/>
      <c r="AK617" s="68">
        <v>0</v>
      </c>
      <c r="BB617" s="72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customHeight="1" x14ac:dyDescent="0.25">
      <c r="A618" s="54" t="s">
        <v>1008</v>
      </c>
      <c r="B618" s="54" t="s">
        <v>1009</v>
      </c>
      <c r="C618" s="31">
        <v>4301031285</v>
      </c>
      <c r="D618" s="784">
        <v>4640242181639</v>
      </c>
      <c r="E618" s="785"/>
      <c r="F618" s="776">
        <v>0.7</v>
      </c>
      <c r="G618" s="32">
        <v>6</v>
      </c>
      <c r="H618" s="776">
        <v>4.2</v>
      </c>
      <c r="I618" s="776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7" t="s">
        <v>1010</v>
      </c>
      <c r="Q618" s="787"/>
      <c r="R618" s="787"/>
      <c r="S618" s="787"/>
      <c r="T618" s="788"/>
      <c r="U618" s="34"/>
      <c r="V618" s="34"/>
      <c r="W618" s="35" t="s">
        <v>69</v>
      </c>
      <c r="X618" s="777">
        <v>0</v>
      </c>
      <c r="Y618" s="778">
        <f t="shared" si="120"/>
        <v>0</v>
      </c>
      <c r="Z618" s="36" t="str">
        <f>IFERROR(IF(Y618=0,"",ROUNDUP(Y618/H618,0)*0.00753),"")</f>
        <v/>
      </c>
      <c r="AA618" s="56"/>
      <c r="AB618" s="57"/>
      <c r="AC618" s="727" t="s">
        <v>1011</v>
      </c>
      <c r="AG618" s="64"/>
      <c r="AJ618" s="68"/>
      <c r="AK618" s="68">
        <v>0</v>
      </c>
      <c r="BB618" s="72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customHeight="1" x14ac:dyDescent="0.25">
      <c r="A619" s="54" t="s">
        <v>1012</v>
      </c>
      <c r="B619" s="54" t="s">
        <v>1013</v>
      </c>
      <c r="C619" s="31">
        <v>4301031287</v>
      </c>
      <c r="D619" s="784">
        <v>4640242181622</v>
      </c>
      <c r="E619" s="785"/>
      <c r="F619" s="776">
        <v>0.7</v>
      </c>
      <c r="G619" s="32">
        <v>6</v>
      </c>
      <c r="H619" s="776">
        <v>4.2</v>
      </c>
      <c r="I619" s="776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30" t="s">
        <v>1014</v>
      </c>
      <c r="Q619" s="787"/>
      <c r="R619" s="787"/>
      <c r="S619" s="787"/>
      <c r="T619" s="788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9" t="s">
        <v>1015</v>
      </c>
      <c r="AG619" s="64"/>
      <c r="AJ619" s="68"/>
      <c r="AK619" s="68">
        <v>0</v>
      </c>
      <c r="BB619" s="73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1016</v>
      </c>
      <c r="B620" s="54" t="s">
        <v>1017</v>
      </c>
      <c r="C620" s="31">
        <v>4301031203</v>
      </c>
      <c r="D620" s="784">
        <v>4640242180908</v>
      </c>
      <c r="E620" s="785"/>
      <c r="F620" s="776">
        <v>0.28000000000000003</v>
      </c>
      <c r="G620" s="32">
        <v>6</v>
      </c>
      <c r="H620" s="776">
        <v>1.68</v>
      </c>
      <c r="I620" s="776">
        <v>1.81</v>
      </c>
      <c r="J620" s="32">
        <v>234</v>
      </c>
      <c r="K620" s="32" t="s">
        <v>67</v>
      </c>
      <c r="L620" s="32"/>
      <c r="M620" s="33" t="s">
        <v>68</v>
      </c>
      <c r="N620" s="33"/>
      <c r="O620" s="32">
        <v>40</v>
      </c>
      <c r="P620" s="1081" t="s">
        <v>1018</v>
      </c>
      <c r="Q620" s="787"/>
      <c r="R620" s="787"/>
      <c r="S620" s="787"/>
      <c r="T620" s="788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IFERROR(IF(Y620=0,"",ROUNDUP(Y620/H620,0)*0.00502),"")</f>
        <v/>
      </c>
      <c r="AA620" s="56"/>
      <c r="AB620" s="57"/>
      <c r="AC620" s="731" t="s">
        <v>999</v>
      </c>
      <c r="AG620" s="64"/>
      <c r="AJ620" s="68"/>
      <c r="AK620" s="68">
        <v>0</v>
      </c>
      <c r="BB620" s="732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1019</v>
      </c>
      <c r="B621" s="54" t="s">
        <v>1020</v>
      </c>
      <c r="C621" s="31">
        <v>4301031200</v>
      </c>
      <c r="D621" s="784">
        <v>4640242180489</v>
      </c>
      <c r="E621" s="785"/>
      <c r="F621" s="776">
        <v>0.28000000000000003</v>
      </c>
      <c r="G621" s="32">
        <v>6</v>
      </c>
      <c r="H621" s="776">
        <v>1.68</v>
      </c>
      <c r="I621" s="776">
        <v>1.84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92" t="s">
        <v>1021</v>
      </c>
      <c r="Q621" s="787"/>
      <c r="R621" s="787"/>
      <c r="S621" s="787"/>
      <c r="T621" s="788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IFERROR(IF(Y621=0,"",ROUNDUP(Y621/H621,0)*0.00502),"")</f>
        <v/>
      </c>
      <c r="AA621" s="56"/>
      <c r="AB621" s="57"/>
      <c r="AC621" s="733" t="s">
        <v>1003</v>
      </c>
      <c r="AG621" s="64"/>
      <c r="AJ621" s="68"/>
      <c r="AK621" s="68">
        <v>0</v>
      </c>
      <c r="BB621" s="734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x14ac:dyDescent="0.2">
      <c r="A622" s="800"/>
      <c r="B622" s="794"/>
      <c r="C622" s="794"/>
      <c r="D622" s="794"/>
      <c r="E622" s="794"/>
      <c r="F622" s="794"/>
      <c r="G622" s="794"/>
      <c r="H622" s="794"/>
      <c r="I622" s="794"/>
      <c r="J622" s="794"/>
      <c r="K622" s="794"/>
      <c r="L622" s="794"/>
      <c r="M622" s="794"/>
      <c r="N622" s="794"/>
      <c r="O622" s="801"/>
      <c r="P622" s="781" t="s">
        <v>71</v>
      </c>
      <c r="Q622" s="782"/>
      <c r="R622" s="782"/>
      <c r="S622" s="782"/>
      <c r="T622" s="782"/>
      <c r="U622" s="782"/>
      <c r="V622" s="783"/>
      <c r="W622" s="37" t="s">
        <v>72</v>
      </c>
      <c r="X622" s="779">
        <f>IFERROR(X615/H615,"0")+IFERROR(X616/H616,"0")+IFERROR(X617/H617,"0")+IFERROR(X618/H618,"0")+IFERROR(X619/H619,"0")+IFERROR(X620/H620,"0")+IFERROR(X621/H621,"0")</f>
        <v>14.285714285714285</v>
      </c>
      <c r="Y622" s="779">
        <f>IFERROR(Y615/H615,"0")+IFERROR(Y616/H616,"0")+IFERROR(Y617/H617,"0")+IFERROR(Y618/H618,"0")+IFERROR(Y619/H619,"0")+IFERROR(Y620/H620,"0")+IFERROR(Y621/H621,"0")</f>
        <v>15</v>
      </c>
      <c r="Z622" s="779">
        <f>IFERROR(IF(Z615="",0,Z615),"0")+IFERROR(IF(Z616="",0,Z616),"0")+IFERROR(IF(Z617="",0,Z617),"0")+IFERROR(IF(Z618="",0,Z618),"0")+IFERROR(IF(Z619="",0,Z619),"0")+IFERROR(IF(Z620="",0,Z620),"0")+IFERROR(IF(Z621="",0,Z621),"0")</f>
        <v>0.11295000000000001</v>
      </c>
      <c r="AA622" s="780"/>
      <c r="AB622" s="780"/>
      <c r="AC622" s="780"/>
    </row>
    <row r="623" spans="1:68" x14ac:dyDescent="0.2">
      <c r="A623" s="794"/>
      <c r="B623" s="794"/>
      <c r="C623" s="794"/>
      <c r="D623" s="794"/>
      <c r="E623" s="794"/>
      <c r="F623" s="794"/>
      <c r="G623" s="794"/>
      <c r="H623" s="794"/>
      <c r="I623" s="794"/>
      <c r="J623" s="794"/>
      <c r="K623" s="794"/>
      <c r="L623" s="794"/>
      <c r="M623" s="794"/>
      <c r="N623" s="794"/>
      <c r="O623" s="801"/>
      <c r="P623" s="781" t="s">
        <v>71</v>
      </c>
      <c r="Q623" s="782"/>
      <c r="R623" s="782"/>
      <c r="S623" s="782"/>
      <c r="T623" s="782"/>
      <c r="U623" s="782"/>
      <c r="V623" s="783"/>
      <c r="W623" s="37" t="s">
        <v>69</v>
      </c>
      <c r="X623" s="779">
        <f>IFERROR(SUM(X615:X621),"0")</f>
        <v>60</v>
      </c>
      <c r="Y623" s="779">
        <f>IFERROR(SUM(Y615:Y621),"0")</f>
        <v>63</v>
      </c>
      <c r="Z623" s="37"/>
      <c r="AA623" s="780"/>
      <c r="AB623" s="780"/>
      <c r="AC623" s="780"/>
    </row>
    <row r="624" spans="1:68" ht="14.25" customHeight="1" x14ac:dyDescent="0.25">
      <c r="A624" s="811" t="s">
        <v>73</v>
      </c>
      <c r="B624" s="794"/>
      <c r="C624" s="794"/>
      <c r="D624" s="794"/>
      <c r="E624" s="794"/>
      <c r="F624" s="794"/>
      <c r="G624" s="794"/>
      <c r="H624" s="794"/>
      <c r="I624" s="794"/>
      <c r="J624" s="794"/>
      <c r="K624" s="794"/>
      <c r="L624" s="794"/>
      <c r="M624" s="794"/>
      <c r="N624" s="794"/>
      <c r="O624" s="794"/>
      <c r="P624" s="794"/>
      <c r="Q624" s="794"/>
      <c r="R624" s="794"/>
      <c r="S624" s="794"/>
      <c r="T624" s="794"/>
      <c r="U624" s="794"/>
      <c r="V624" s="794"/>
      <c r="W624" s="794"/>
      <c r="X624" s="794"/>
      <c r="Y624" s="794"/>
      <c r="Z624" s="794"/>
      <c r="AA624" s="770"/>
      <c r="AB624" s="770"/>
      <c r="AC624" s="770"/>
    </row>
    <row r="625" spans="1:68" ht="27" customHeight="1" x14ac:dyDescent="0.25">
      <c r="A625" s="54" t="s">
        <v>1022</v>
      </c>
      <c r="B625" s="54" t="s">
        <v>1023</v>
      </c>
      <c r="C625" s="31">
        <v>4301051746</v>
      </c>
      <c r="D625" s="784">
        <v>4640242180533</v>
      </c>
      <c r="E625" s="785"/>
      <c r="F625" s="776">
        <v>1.3</v>
      </c>
      <c r="G625" s="32">
        <v>6</v>
      </c>
      <c r="H625" s="776">
        <v>7.8</v>
      </c>
      <c r="I625" s="776">
        <v>8.3640000000000008</v>
      </c>
      <c r="J625" s="32">
        <v>56</v>
      </c>
      <c r="K625" s="32" t="s">
        <v>117</v>
      </c>
      <c r="L625" s="32"/>
      <c r="M625" s="33" t="s">
        <v>118</v>
      </c>
      <c r="N625" s="33"/>
      <c r="O625" s="32">
        <v>40</v>
      </c>
      <c r="P625" s="1202" t="s">
        <v>1024</v>
      </c>
      <c r="Q625" s="787"/>
      <c r="R625" s="787"/>
      <c r="S625" s="787"/>
      <c r="T625" s="788"/>
      <c r="U625" s="34"/>
      <c r="V625" s="34"/>
      <c r="W625" s="35" t="s">
        <v>69</v>
      </c>
      <c r="X625" s="777">
        <v>200</v>
      </c>
      <c r="Y625" s="778">
        <f t="shared" ref="Y625:Y632" si="125">IFERROR(IF(X625="",0,CEILING((X625/$H625),1)*$H625),"")</f>
        <v>202.79999999999998</v>
      </c>
      <c r="Z625" s="36">
        <f>IFERROR(IF(Y625=0,"",ROUNDUP(Y625/H625,0)*0.02175),"")</f>
        <v>0.5655</v>
      </c>
      <c r="AA625" s="56"/>
      <c r="AB625" s="57"/>
      <c r="AC625" s="735" t="s">
        <v>1025</v>
      </c>
      <c r="AG625" s="64"/>
      <c r="AJ625" s="68"/>
      <c r="AK625" s="68">
        <v>0</v>
      </c>
      <c r="BB625" s="736" t="s">
        <v>1</v>
      </c>
      <c r="BM625" s="64">
        <f t="shared" ref="BM625:BM632" si="126">IFERROR(X625*I625/H625,"0")</f>
        <v>214.46153846153848</v>
      </c>
      <c r="BN625" s="64">
        <f t="shared" ref="BN625:BN632" si="127">IFERROR(Y625*I625/H625,"0")</f>
        <v>217.464</v>
      </c>
      <c r="BO625" s="64">
        <f t="shared" ref="BO625:BO632" si="128">IFERROR(1/J625*(X625/H625),"0")</f>
        <v>0.45787545787545786</v>
      </c>
      <c r="BP625" s="64">
        <f t="shared" ref="BP625:BP632" si="129">IFERROR(1/J625*(Y625/H625),"0")</f>
        <v>0.46428571428571425</v>
      </c>
    </row>
    <row r="626" spans="1:68" ht="27" customHeight="1" x14ac:dyDescent="0.25">
      <c r="A626" s="54" t="s">
        <v>1022</v>
      </c>
      <c r="B626" s="54" t="s">
        <v>1026</v>
      </c>
      <c r="C626" s="31">
        <v>4301051887</v>
      </c>
      <c r="D626" s="784">
        <v>4640242180533</v>
      </c>
      <c r="E626" s="785"/>
      <c r="F626" s="776">
        <v>1.3</v>
      </c>
      <c r="G626" s="32">
        <v>6</v>
      </c>
      <c r="H626" s="776">
        <v>7.8</v>
      </c>
      <c r="I626" s="776">
        <v>8.3640000000000008</v>
      </c>
      <c r="J626" s="32">
        <v>56</v>
      </c>
      <c r="K626" s="32" t="s">
        <v>117</v>
      </c>
      <c r="L626" s="32"/>
      <c r="M626" s="33" t="s">
        <v>118</v>
      </c>
      <c r="N626" s="33"/>
      <c r="O626" s="32">
        <v>45</v>
      </c>
      <c r="P626" s="812" t="s">
        <v>1027</v>
      </c>
      <c r="Q626" s="787"/>
      <c r="R626" s="787"/>
      <c r="S626" s="787"/>
      <c r="T626" s="788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IFERROR(IF(Y626=0,"",ROUNDUP(Y626/H626,0)*0.02175),"")</f>
        <v/>
      </c>
      <c r="AA626" s="56"/>
      <c r="AB626" s="57"/>
      <c r="AC626" s="737" t="s">
        <v>1025</v>
      </c>
      <c r="AG626" s="64"/>
      <c r="AJ626" s="68"/>
      <c r="AK626" s="68">
        <v>0</v>
      </c>
      <c r="BB626" s="738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customHeight="1" x14ac:dyDescent="0.25">
      <c r="A627" s="54" t="s">
        <v>1028</v>
      </c>
      <c r="B627" s="54" t="s">
        <v>1029</v>
      </c>
      <c r="C627" s="31">
        <v>4301051510</v>
      </c>
      <c r="D627" s="784">
        <v>4640242180540</v>
      </c>
      <c r="E627" s="785"/>
      <c r="F627" s="776">
        <v>1.3</v>
      </c>
      <c r="G627" s="32">
        <v>6</v>
      </c>
      <c r="H627" s="776">
        <v>7.8</v>
      </c>
      <c r="I627" s="776">
        <v>8.3640000000000008</v>
      </c>
      <c r="J627" s="32">
        <v>56</v>
      </c>
      <c r="K627" s="32" t="s">
        <v>117</v>
      </c>
      <c r="L627" s="32"/>
      <c r="M627" s="33" t="s">
        <v>68</v>
      </c>
      <c r="N627" s="33"/>
      <c r="O627" s="32">
        <v>30</v>
      </c>
      <c r="P627" s="1005" t="s">
        <v>1030</v>
      </c>
      <c r="Q627" s="787"/>
      <c r="R627" s="787"/>
      <c r="S627" s="787"/>
      <c r="T627" s="788"/>
      <c r="U627" s="34"/>
      <c r="V627" s="34"/>
      <c r="W627" s="35" t="s">
        <v>69</v>
      </c>
      <c r="X627" s="777">
        <v>0</v>
      </c>
      <c r="Y627" s="778">
        <f t="shared" si="125"/>
        <v>0</v>
      </c>
      <c r="Z627" s="36" t="str">
        <f>IFERROR(IF(Y627=0,"",ROUNDUP(Y627/H627,0)*0.02175),"")</f>
        <v/>
      </c>
      <c r="AA627" s="56"/>
      <c r="AB627" s="57"/>
      <c r="AC627" s="739" t="s">
        <v>1031</v>
      </c>
      <c r="AG627" s="64"/>
      <c r="AJ627" s="68"/>
      <c r="AK627" s="68">
        <v>0</v>
      </c>
      <c r="BB627" s="740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customHeight="1" x14ac:dyDescent="0.25">
      <c r="A628" s="54" t="s">
        <v>1028</v>
      </c>
      <c r="B628" s="54" t="s">
        <v>1032</v>
      </c>
      <c r="C628" s="31">
        <v>4301051933</v>
      </c>
      <c r="D628" s="784">
        <v>4640242180540</v>
      </c>
      <c r="E628" s="785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117</v>
      </c>
      <c r="L628" s="32"/>
      <c r="M628" s="33" t="s">
        <v>118</v>
      </c>
      <c r="N628" s="33"/>
      <c r="O628" s="32">
        <v>45</v>
      </c>
      <c r="P628" s="819" t="s">
        <v>1033</v>
      </c>
      <c r="Q628" s="787"/>
      <c r="R628" s="787"/>
      <c r="S628" s="787"/>
      <c r="T628" s="788"/>
      <c r="U628" s="34"/>
      <c r="V628" s="34"/>
      <c r="W628" s="35" t="s">
        <v>69</v>
      </c>
      <c r="X628" s="777">
        <v>0</v>
      </c>
      <c r="Y628" s="778">
        <f t="shared" si="125"/>
        <v>0</v>
      </c>
      <c r="Z628" s="36" t="str">
        <f>IFERROR(IF(Y628=0,"",ROUNDUP(Y628/H628,0)*0.02175),"")</f>
        <v/>
      </c>
      <c r="AA628" s="56"/>
      <c r="AB628" s="57"/>
      <c r="AC628" s="741" t="s">
        <v>1031</v>
      </c>
      <c r="AG628" s="64"/>
      <c r="AJ628" s="68"/>
      <c r="AK628" s="68">
        <v>0</v>
      </c>
      <c r="BB628" s="742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1034</v>
      </c>
      <c r="B629" s="54" t="s">
        <v>1035</v>
      </c>
      <c r="C629" s="31">
        <v>4301051920</v>
      </c>
      <c r="D629" s="784">
        <v>4640242181233</v>
      </c>
      <c r="E629" s="785"/>
      <c r="F629" s="776">
        <v>0.3</v>
      </c>
      <c r="G629" s="32">
        <v>6</v>
      </c>
      <c r="H629" s="776">
        <v>1.8</v>
      </c>
      <c r="I629" s="776">
        <v>1.984</v>
      </c>
      <c r="J629" s="32">
        <v>234</v>
      </c>
      <c r="K629" s="32" t="s">
        <v>67</v>
      </c>
      <c r="L629" s="32"/>
      <c r="M629" s="33" t="s">
        <v>155</v>
      </c>
      <c r="N629" s="33"/>
      <c r="O629" s="32">
        <v>45</v>
      </c>
      <c r="P629" s="1035" t="s">
        <v>1036</v>
      </c>
      <c r="Q629" s="787"/>
      <c r="R629" s="787"/>
      <c r="S629" s="787"/>
      <c r="T629" s="788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IFERROR(IF(Y629=0,"",ROUNDUP(Y629/H629,0)*0.00502),"")</f>
        <v/>
      </c>
      <c r="AA629" s="56"/>
      <c r="AB629" s="57"/>
      <c r="AC629" s="743" t="s">
        <v>1025</v>
      </c>
      <c r="AG629" s="64"/>
      <c r="AJ629" s="68"/>
      <c r="AK629" s="68">
        <v>0</v>
      </c>
      <c r="BB629" s="744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1034</v>
      </c>
      <c r="B630" s="54" t="s">
        <v>1037</v>
      </c>
      <c r="C630" s="31">
        <v>4301051390</v>
      </c>
      <c r="D630" s="784">
        <v>4640242181233</v>
      </c>
      <c r="E630" s="785"/>
      <c r="F630" s="776">
        <v>0.3</v>
      </c>
      <c r="G630" s="32">
        <v>6</v>
      </c>
      <c r="H630" s="776">
        <v>1.8</v>
      </c>
      <c r="I630" s="776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45" t="s">
        <v>1038</v>
      </c>
      <c r="Q630" s="787"/>
      <c r="R630" s="787"/>
      <c r="S630" s="787"/>
      <c r="T630" s="788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IFERROR(IF(Y630=0,"",ROUNDUP(Y630/H630,0)*0.00502),"")</f>
        <v/>
      </c>
      <c r="AA630" s="56"/>
      <c r="AB630" s="57"/>
      <c r="AC630" s="745" t="s">
        <v>1025</v>
      </c>
      <c r="AG630" s="64"/>
      <c r="AJ630" s="68"/>
      <c r="AK630" s="68">
        <v>0</v>
      </c>
      <c r="BB630" s="746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1039</v>
      </c>
      <c r="B631" s="54" t="s">
        <v>1040</v>
      </c>
      <c r="C631" s="31">
        <v>4301051921</v>
      </c>
      <c r="D631" s="784">
        <v>4640242181226</v>
      </c>
      <c r="E631" s="785"/>
      <c r="F631" s="776">
        <v>0.3</v>
      </c>
      <c r="G631" s="32">
        <v>6</v>
      </c>
      <c r="H631" s="776">
        <v>1.8</v>
      </c>
      <c r="I631" s="776">
        <v>1.972</v>
      </c>
      <c r="J631" s="32">
        <v>234</v>
      </c>
      <c r="K631" s="32" t="s">
        <v>67</v>
      </c>
      <c r="L631" s="32"/>
      <c r="M631" s="33" t="s">
        <v>155</v>
      </c>
      <c r="N631" s="33"/>
      <c r="O631" s="32">
        <v>45</v>
      </c>
      <c r="P631" s="1092" t="s">
        <v>1041</v>
      </c>
      <c r="Q631" s="787"/>
      <c r="R631" s="787"/>
      <c r="S631" s="787"/>
      <c r="T631" s="788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IFERROR(IF(Y631=0,"",ROUNDUP(Y631/H631,0)*0.00502),"")</f>
        <v/>
      </c>
      <c r="AA631" s="56"/>
      <c r="AB631" s="57"/>
      <c r="AC631" s="747" t="s">
        <v>1031</v>
      </c>
      <c r="AG631" s="64"/>
      <c r="AJ631" s="68"/>
      <c r="AK631" s="68">
        <v>0</v>
      </c>
      <c r="BB631" s="748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1039</v>
      </c>
      <c r="B632" s="54" t="s">
        <v>1042</v>
      </c>
      <c r="C632" s="31">
        <v>4301051448</v>
      </c>
      <c r="D632" s="784">
        <v>4640242181226</v>
      </c>
      <c r="E632" s="785"/>
      <c r="F632" s="776">
        <v>0.3</v>
      </c>
      <c r="G632" s="32">
        <v>6</v>
      </c>
      <c r="H632" s="776">
        <v>1.8</v>
      </c>
      <c r="I632" s="776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51" t="s">
        <v>1043</v>
      </c>
      <c r="Q632" s="787"/>
      <c r="R632" s="787"/>
      <c r="S632" s="787"/>
      <c r="T632" s="788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9" t="s">
        <v>1031</v>
      </c>
      <c r="AG632" s="64"/>
      <c r="AJ632" s="68"/>
      <c r="AK632" s="68">
        <v>0</v>
      </c>
      <c r="BB632" s="750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x14ac:dyDescent="0.2">
      <c r="A633" s="800"/>
      <c r="B633" s="794"/>
      <c r="C633" s="794"/>
      <c r="D633" s="794"/>
      <c r="E633" s="794"/>
      <c r="F633" s="794"/>
      <c r="G633" s="794"/>
      <c r="H633" s="794"/>
      <c r="I633" s="794"/>
      <c r="J633" s="794"/>
      <c r="K633" s="794"/>
      <c r="L633" s="794"/>
      <c r="M633" s="794"/>
      <c r="N633" s="794"/>
      <c r="O633" s="801"/>
      <c r="P633" s="781" t="s">
        <v>71</v>
      </c>
      <c r="Q633" s="782"/>
      <c r="R633" s="782"/>
      <c r="S633" s="782"/>
      <c r="T633" s="782"/>
      <c r="U633" s="782"/>
      <c r="V633" s="783"/>
      <c r="W633" s="37" t="s">
        <v>72</v>
      </c>
      <c r="X633" s="779">
        <f>IFERROR(X625/H625,"0")+IFERROR(X626/H626,"0")+IFERROR(X627/H627,"0")+IFERROR(X628/H628,"0")+IFERROR(X629/H629,"0")+IFERROR(X630/H630,"0")+IFERROR(X631/H631,"0")+IFERROR(X632/H632,"0")</f>
        <v>25.641025641025642</v>
      </c>
      <c r="Y633" s="779">
        <f>IFERROR(Y625/H625,"0")+IFERROR(Y626/H626,"0")+IFERROR(Y627/H627,"0")+IFERROR(Y628/H628,"0")+IFERROR(Y629/H629,"0")+IFERROR(Y630/H630,"0")+IFERROR(Y631/H631,"0")+IFERROR(Y632/H632,"0")</f>
        <v>26</v>
      </c>
      <c r="Z633" s="779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0.5655</v>
      </c>
      <c r="AA633" s="780"/>
      <c r="AB633" s="780"/>
      <c r="AC633" s="780"/>
    </row>
    <row r="634" spans="1:68" x14ac:dyDescent="0.2">
      <c r="A634" s="794"/>
      <c r="B634" s="794"/>
      <c r="C634" s="794"/>
      <c r="D634" s="794"/>
      <c r="E634" s="794"/>
      <c r="F634" s="794"/>
      <c r="G634" s="794"/>
      <c r="H634" s="794"/>
      <c r="I634" s="794"/>
      <c r="J634" s="794"/>
      <c r="K634" s="794"/>
      <c r="L634" s="794"/>
      <c r="M634" s="794"/>
      <c r="N634" s="794"/>
      <c r="O634" s="801"/>
      <c r="P634" s="781" t="s">
        <v>71</v>
      </c>
      <c r="Q634" s="782"/>
      <c r="R634" s="782"/>
      <c r="S634" s="782"/>
      <c r="T634" s="782"/>
      <c r="U634" s="782"/>
      <c r="V634" s="783"/>
      <c r="W634" s="37" t="s">
        <v>69</v>
      </c>
      <c r="X634" s="779">
        <f>IFERROR(SUM(X625:X632),"0")</f>
        <v>200</v>
      </c>
      <c r="Y634" s="779">
        <f>IFERROR(SUM(Y625:Y632),"0")</f>
        <v>202.79999999999998</v>
      </c>
      <c r="Z634" s="37"/>
      <c r="AA634" s="780"/>
      <c r="AB634" s="780"/>
      <c r="AC634" s="780"/>
    </row>
    <row r="635" spans="1:68" ht="14.25" customHeight="1" x14ac:dyDescent="0.25">
      <c r="A635" s="811" t="s">
        <v>218</v>
      </c>
      <c r="B635" s="794"/>
      <c r="C635" s="794"/>
      <c r="D635" s="794"/>
      <c r="E635" s="794"/>
      <c r="F635" s="794"/>
      <c r="G635" s="794"/>
      <c r="H635" s="794"/>
      <c r="I635" s="794"/>
      <c r="J635" s="794"/>
      <c r="K635" s="794"/>
      <c r="L635" s="794"/>
      <c r="M635" s="794"/>
      <c r="N635" s="794"/>
      <c r="O635" s="794"/>
      <c r="P635" s="794"/>
      <c r="Q635" s="794"/>
      <c r="R635" s="794"/>
      <c r="S635" s="794"/>
      <c r="T635" s="794"/>
      <c r="U635" s="794"/>
      <c r="V635" s="794"/>
      <c r="W635" s="794"/>
      <c r="X635" s="794"/>
      <c r="Y635" s="794"/>
      <c r="Z635" s="794"/>
      <c r="AA635" s="770"/>
      <c r="AB635" s="770"/>
      <c r="AC635" s="770"/>
    </row>
    <row r="636" spans="1:68" ht="27" customHeight="1" x14ac:dyDescent="0.25">
      <c r="A636" s="54" t="s">
        <v>1044</v>
      </c>
      <c r="B636" s="54" t="s">
        <v>1045</v>
      </c>
      <c r="C636" s="31">
        <v>4301060354</v>
      </c>
      <c r="D636" s="784">
        <v>4640242180120</v>
      </c>
      <c r="E636" s="785"/>
      <c r="F636" s="776">
        <v>1.3</v>
      </c>
      <c r="G636" s="32">
        <v>6</v>
      </c>
      <c r="H636" s="776">
        <v>7.8</v>
      </c>
      <c r="I636" s="776">
        <v>8.2799999999999994</v>
      </c>
      <c r="J636" s="32">
        <v>56</v>
      </c>
      <c r="K636" s="32" t="s">
        <v>117</v>
      </c>
      <c r="L636" s="32"/>
      <c r="M636" s="33" t="s">
        <v>68</v>
      </c>
      <c r="N636" s="33"/>
      <c r="O636" s="32">
        <v>40</v>
      </c>
      <c r="P636" s="1133" t="s">
        <v>1046</v>
      </c>
      <c r="Q636" s="787"/>
      <c r="R636" s="787"/>
      <c r="S636" s="787"/>
      <c r="T636" s="788"/>
      <c r="U636" s="34"/>
      <c r="V636" s="34"/>
      <c r="W636" s="35" t="s">
        <v>69</v>
      </c>
      <c r="X636" s="777">
        <v>0</v>
      </c>
      <c r="Y636" s="778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51" t="s">
        <v>1047</v>
      </c>
      <c r="AG636" s="64"/>
      <c r="AJ636" s="68"/>
      <c r="AK636" s="68">
        <v>0</v>
      </c>
      <c r="BB636" s="752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customHeight="1" x14ac:dyDescent="0.25">
      <c r="A637" s="54" t="s">
        <v>1044</v>
      </c>
      <c r="B637" s="54" t="s">
        <v>1048</v>
      </c>
      <c r="C637" s="31">
        <v>4301060408</v>
      </c>
      <c r="D637" s="784">
        <v>4640242180120</v>
      </c>
      <c r="E637" s="785"/>
      <c r="F637" s="776">
        <v>1.3</v>
      </c>
      <c r="G637" s="32">
        <v>6</v>
      </c>
      <c r="H637" s="776">
        <v>7.8</v>
      </c>
      <c r="I637" s="776">
        <v>8.2799999999999994</v>
      </c>
      <c r="J637" s="32">
        <v>56</v>
      </c>
      <c r="K637" s="32" t="s">
        <v>117</v>
      </c>
      <c r="L637" s="32"/>
      <c r="M637" s="33" t="s">
        <v>68</v>
      </c>
      <c r="N637" s="33"/>
      <c r="O637" s="32">
        <v>40</v>
      </c>
      <c r="P637" s="891" t="s">
        <v>1049</v>
      </c>
      <c r="Q637" s="787"/>
      <c r="R637" s="787"/>
      <c r="S637" s="787"/>
      <c r="T637" s="788"/>
      <c r="U637" s="34"/>
      <c r="V637" s="34"/>
      <c r="W637" s="35" t="s">
        <v>69</v>
      </c>
      <c r="X637" s="777">
        <v>0</v>
      </c>
      <c r="Y637" s="778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53" t="s">
        <v>1047</v>
      </c>
      <c r="AG637" s="64"/>
      <c r="AJ637" s="68"/>
      <c r="AK637" s="68">
        <v>0</v>
      </c>
      <c r="BB637" s="754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customHeight="1" x14ac:dyDescent="0.25">
      <c r="A638" s="54" t="s">
        <v>1050</v>
      </c>
      <c r="B638" s="54" t="s">
        <v>1051</v>
      </c>
      <c r="C638" s="31">
        <v>4301060355</v>
      </c>
      <c r="D638" s="784">
        <v>4640242180137</v>
      </c>
      <c r="E638" s="785"/>
      <c r="F638" s="776">
        <v>1.3</v>
      </c>
      <c r="G638" s="32">
        <v>6</v>
      </c>
      <c r="H638" s="776">
        <v>7.8</v>
      </c>
      <c r="I638" s="776">
        <v>8.2799999999999994</v>
      </c>
      <c r="J638" s="32">
        <v>56</v>
      </c>
      <c r="K638" s="32" t="s">
        <v>117</v>
      </c>
      <c r="L638" s="32"/>
      <c r="M638" s="33" t="s">
        <v>68</v>
      </c>
      <c r="N638" s="33"/>
      <c r="O638" s="32">
        <v>40</v>
      </c>
      <c r="P638" s="941" t="s">
        <v>1052</v>
      </c>
      <c r="Q638" s="787"/>
      <c r="R638" s="787"/>
      <c r="S638" s="787"/>
      <c r="T638" s="788"/>
      <c r="U638" s="34"/>
      <c r="V638" s="34"/>
      <c r="W638" s="35" t="s">
        <v>69</v>
      </c>
      <c r="X638" s="777">
        <v>0</v>
      </c>
      <c r="Y638" s="778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55" t="s">
        <v>1053</v>
      </c>
      <c r="AG638" s="64"/>
      <c r="AJ638" s="68"/>
      <c r="AK638" s="68">
        <v>0</v>
      </c>
      <c r="BB638" s="756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1050</v>
      </c>
      <c r="B639" s="54" t="s">
        <v>1054</v>
      </c>
      <c r="C639" s="31">
        <v>4301060407</v>
      </c>
      <c r="D639" s="784">
        <v>4640242180137</v>
      </c>
      <c r="E639" s="785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117</v>
      </c>
      <c r="L639" s="32"/>
      <c r="M639" s="33" t="s">
        <v>68</v>
      </c>
      <c r="N639" s="33"/>
      <c r="O639" s="32">
        <v>40</v>
      </c>
      <c r="P639" s="1128" t="s">
        <v>1055</v>
      </c>
      <c r="Q639" s="787"/>
      <c r="R639" s="787"/>
      <c r="S639" s="787"/>
      <c r="T639" s="788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7" t="s">
        <v>1053</v>
      </c>
      <c r="AG639" s="64"/>
      <c r="AJ639" s="68"/>
      <c r="AK639" s="68">
        <v>0</v>
      </c>
      <c r="BB639" s="75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800"/>
      <c r="B640" s="794"/>
      <c r="C640" s="794"/>
      <c r="D640" s="794"/>
      <c r="E640" s="794"/>
      <c r="F640" s="794"/>
      <c r="G640" s="794"/>
      <c r="H640" s="794"/>
      <c r="I640" s="794"/>
      <c r="J640" s="794"/>
      <c r="K640" s="794"/>
      <c r="L640" s="794"/>
      <c r="M640" s="794"/>
      <c r="N640" s="794"/>
      <c r="O640" s="801"/>
      <c r="P640" s="781" t="s">
        <v>71</v>
      </c>
      <c r="Q640" s="782"/>
      <c r="R640" s="782"/>
      <c r="S640" s="782"/>
      <c r="T640" s="782"/>
      <c r="U640" s="782"/>
      <c r="V640" s="783"/>
      <c r="W640" s="37" t="s">
        <v>72</v>
      </c>
      <c r="X640" s="779">
        <f>IFERROR(X636/H636,"0")+IFERROR(X637/H637,"0")+IFERROR(X638/H638,"0")+IFERROR(X639/H639,"0")</f>
        <v>0</v>
      </c>
      <c r="Y640" s="779">
        <f>IFERROR(Y636/H636,"0")+IFERROR(Y637/H637,"0")+IFERROR(Y638/H638,"0")+IFERROR(Y639/H639,"0")</f>
        <v>0</v>
      </c>
      <c r="Z640" s="779">
        <f>IFERROR(IF(Z636="",0,Z636),"0")+IFERROR(IF(Z637="",0,Z637),"0")+IFERROR(IF(Z638="",0,Z638),"0")+IFERROR(IF(Z639="",0,Z639),"0")</f>
        <v>0</v>
      </c>
      <c r="AA640" s="780"/>
      <c r="AB640" s="780"/>
      <c r="AC640" s="780"/>
    </row>
    <row r="641" spans="1:68" x14ac:dyDescent="0.2">
      <c r="A641" s="794"/>
      <c r="B641" s="794"/>
      <c r="C641" s="794"/>
      <c r="D641" s="794"/>
      <c r="E641" s="794"/>
      <c r="F641" s="794"/>
      <c r="G641" s="794"/>
      <c r="H641" s="794"/>
      <c r="I641" s="794"/>
      <c r="J641" s="794"/>
      <c r="K641" s="794"/>
      <c r="L641" s="794"/>
      <c r="M641" s="794"/>
      <c r="N641" s="794"/>
      <c r="O641" s="801"/>
      <c r="P641" s="781" t="s">
        <v>71</v>
      </c>
      <c r="Q641" s="782"/>
      <c r="R641" s="782"/>
      <c r="S641" s="782"/>
      <c r="T641" s="782"/>
      <c r="U641" s="782"/>
      <c r="V641" s="783"/>
      <c r="W641" s="37" t="s">
        <v>69</v>
      </c>
      <c r="X641" s="779">
        <f>IFERROR(SUM(X636:X639),"0")</f>
        <v>0</v>
      </c>
      <c r="Y641" s="779">
        <f>IFERROR(SUM(Y636:Y639),"0")</f>
        <v>0</v>
      </c>
      <c r="Z641" s="37"/>
      <c r="AA641" s="780"/>
      <c r="AB641" s="780"/>
      <c r="AC641" s="780"/>
    </row>
    <row r="642" spans="1:68" ht="16.5" customHeight="1" x14ac:dyDescent="0.25">
      <c r="A642" s="793" t="s">
        <v>1056</v>
      </c>
      <c r="B642" s="794"/>
      <c r="C642" s="794"/>
      <c r="D642" s="794"/>
      <c r="E642" s="794"/>
      <c r="F642" s="794"/>
      <c r="G642" s="794"/>
      <c r="H642" s="794"/>
      <c r="I642" s="794"/>
      <c r="J642" s="794"/>
      <c r="K642" s="794"/>
      <c r="L642" s="794"/>
      <c r="M642" s="794"/>
      <c r="N642" s="794"/>
      <c r="O642" s="794"/>
      <c r="P642" s="794"/>
      <c r="Q642" s="794"/>
      <c r="R642" s="794"/>
      <c r="S642" s="794"/>
      <c r="T642" s="794"/>
      <c r="U642" s="794"/>
      <c r="V642" s="794"/>
      <c r="W642" s="794"/>
      <c r="X642" s="794"/>
      <c r="Y642" s="794"/>
      <c r="Z642" s="794"/>
      <c r="AA642" s="772"/>
      <c r="AB642" s="772"/>
      <c r="AC642" s="772"/>
    </row>
    <row r="643" spans="1:68" ht="14.25" customHeight="1" x14ac:dyDescent="0.25">
      <c r="A643" s="811" t="s">
        <v>114</v>
      </c>
      <c r="B643" s="794"/>
      <c r="C643" s="794"/>
      <c r="D643" s="794"/>
      <c r="E643" s="794"/>
      <c r="F643" s="794"/>
      <c r="G643" s="794"/>
      <c r="H643" s="794"/>
      <c r="I643" s="794"/>
      <c r="J643" s="794"/>
      <c r="K643" s="794"/>
      <c r="L643" s="794"/>
      <c r="M643" s="794"/>
      <c r="N643" s="794"/>
      <c r="O643" s="794"/>
      <c r="P643" s="794"/>
      <c r="Q643" s="794"/>
      <c r="R643" s="794"/>
      <c r="S643" s="794"/>
      <c r="T643" s="794"/>
      <c r="U643" s="794"/>
      <c r="V643" s="794"/>
      <c r="W643" s="794"/>
      <c r="X643" s="794"/>
      <c r="Y643" s="794"/>
      <c r="Z643" s="794"/>
      <c r="AA643" s="770"/>
      <c r="AB643" s="770"/>
      <c r="AC643" s="770"/>
    </row>
    <row r="644" spans="1:68" ht="27" customHeight="1" x14ac:dyDescent="0.25">
      <c r="A644" s="54" t="s">
        <v>1057</v>
      </c>
      <c r="B644" s="54" t="s">
        <v>1058</v>
      </c>
      <c r="C644" s="31">
        <v>4301011951</v>
      </c>
      <c r="D644" s="784">
        <v>4640242180045</v>
      </c>
      <c r="E644" s="785"/>
      <c r="F644" s="776">
        <v>1.5</v>
      </c>
      <c r="G644" s="32">
        <v>8</v>
      </c>
      <c r="H644" s="776">
        <v>12</v>
      </c>
      <c r="I644" s="776">
        <v>12.48</v>
      </c>
      <c r="J644" s="32">
        <v>56</v>
      </c>
      <c r="K644" s="32" t="s">
        <v>117</v>
      </c>
      <c r="L644" s="32"/>
      <c r="M644" s="33" t="s">
        <v>121</v>
      </c>
      <c r="N644" s="33"/>
      <c r="O644" s="32">
        <v>55</v>
      </c>
      <c r="P644" s="1176" t="s">
        <v>1059</v>
      </c>
      <c r="Q644" s="787"/>
      <c r="R644" s="787"/>
      <c r="S644" s="787"/>
      <c r="T644" s="788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9" t="s">
        <v>1060</v>
      </c>
      <c r="AG644" s="64"/>
      <c r="AJ644" s="68"/>
      <c r="AK644" s="68">
        <v>0</v>
      </c>
      <c r="BB644" s="76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1061</v>
      </c>
      <c r="B645" s="54" t="s">
        <v>1062</v>
      </c>
      <c r="C645" s="31">
        <v>4301011950</v>
      </c>
      <c r="D645" s="784">
        <v>4640242180601</v>
      </c>
      <c r="E645" s="785"/>
      <c r="F645" s="776">
        <v>1.5</v>
      </c>
      <c r="G645" s="32">
        <v>8</v>
      </c>
      <c r="H645" s="776">
        <v>12</v>
      </c>
      <c r="I645" s="776">
        <v>12.48</v>
      </c>
      <c r="J645" s="32">
        <v>56</v>
      </c>
      <c r="K645" s="32" t="s">
        <v>117</v>
      </c>
      <c r="L645" s="32"/>
      <c r="M645" s="33" t="s">
        <v>121</v>
      </c>
      <c r="N645" s="33"/>
      <c r="O645" s="32">
        <v>55</v>
      </c>
      <c r="P645" s="936" t="s">
        <v>1063</v>
      </c>
      <c r="Q645" s="787"/>
      <c r="R645" s="787"/>
      <c r="S645" s="787"/>
      <c r="T645" s="788"/>
      <c r="U645" s="34"/>
      <c r="V645" s="34"/>
      <c r="W645" s="35" t="s">
        <v>69</v>
      </c>
      <c r="X645" s="777">
        <v>0</v>
      </c>
      <c r="Y645" s="778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1" t="s">
        <v>1064</v>
      </c>
      <c r="AG645" s="64"/>
      <c r="AJ645" s="68"/>
      <c r="AK645" s="68">
        <v>0</v>
      </c>
      <c r="BB645" s="762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800"/>
      <c r="B646" s="794"/>
      <c r="C646" s="794"/>
      <c r="D646" s="794"/>
      <c r="E646" s="794"/>
      <c r="F646" s="794"/>
      <c r="G646" s="794"/>
      <c r="H646" s="794"/>
      <c r="I646" s="794"/>
      <c r="J646" s="794"/>
      <c r="K646" s="794"/>
      <c r="L646" s="794"/>
      <c r="M646" s="794"/>
      <c r="N646" s="794"/>
      <c r="O646" s="801"/>
      <c r="P646" s="781" t="s">
        <v>71</v>
      </c>
      <c r="Q646" s="782"/>
      <c r="R646" s="782"/>
      <c r="S646" s="782"/>
      <c r="T646" s="782"/>
      <c r="U646" s="782"/>
      <c r="V646" s="783"/>
      <c r="W646" s="37" t="s">
        <v>72</v>
      </c>
      <c r="X646" s="779">
        <f>IFERROR(X644/H644,"0")+IFERROR(X645/H645,"0")</f>
        <v>0</v>
      </c>
      <c r="Y646" s="779">
        <f>IFERROR(Y644/H644,"0")+IFERROR(Y645/H645,"0")</f>
        <v>0</v>
      </c>
      <c r="Z646" s="779">
        <f>IFERROR(IF(Z644="",0,Z644),"0")+IFERROR(IF(Z645="",0,Z645),"0")</f>
        <v>0</v>
      </c>
      <c r="AA646" s="780"/>
      <c r="AB646" s="780"/>
      <c r="AC646" s="780"/>
    </row>
    <row r="647" spans="1:68" x14ac:dyDescent="0.2">
      <c r="A647" s="794"/>
      <c r="B647" s="794"/>
      <c r="C647" s="794"/>
      <c r="D647" s="794"/>
      <c r="E647" s="794"/>
      <c r="F647" s="794"/>
      <c r="G647" s="794"/>
      <c r="H647" s="794"/>
      <c r="I647" s="794"/>
      <c r="J647" s="794"/>
      <c r="K647" s="794"/>
      <c r="L647" s="794"/>
      <c r="M647" s="794"/>
      <c r="N647" s="794"/>
      <c r="O647" s="801"/>
      <c r="P647" s="781" t="s">
        <v>71</v>
      </c>
      <c r="Q647" s="782"/>
      <c r="R647" s="782"/>
      <c r="S647" s="782"/>
      <c r="T647" s="782"/>
      <c r="U647" s="782"/>
      <c r="V647" s="783"/>
      <c r="W647" s="37" t="s">
        <v>69</v>
      </c>
      <c r="X647" s="779">
        <f>IFERROR(SUM(X644:X645),"0")</f>
        <v>0</v>
      </c>
      <c r="Y647" s="779">
        <f>IFERROR(SUM(Y644:Y645),"0")</f>
        <v>0</v>
      </c>
      <c r="Z647" s="37"/>
      <c r="AA647" s="780"/>
      <c r="AB647" s="780"/>
      <c r="AC647" s="780"/>
    </row>
    <row r="648" spans="1:68" ht="14.25" customHeight="1" x14ac:dyDescent="0.25">
      <c r="A648" s="811" t="s">
        <v>172</v>
      </c>
      <c r="B648" s="794"/>
      <c r="C648" s="794"/>
      <c r="D648" s="794"/>
      <c r="E648" s="794"/>
      <c r="F648" s="794"/>
      <c r="G648" s="794"/>
      <c r="H648" s="794"/>
      <c r="I648" s="794"/>
      <c r="J648" s="794"/>
      <c r="K648" s="794"/>
      <c r="L648" s="794"/>
      <c r="M648" s="794"/>
      <c r="N648" s="794"/>
      <c r="O648" s="794"/>
      <c r="P648" s="794"/>
      <c r="Q648" s="794"/>
      <c r="R648" s="794"/>
      <c r="S648" s="794"/>
      <c r="T648" s="794"/>
      <c r="U648" s="794"/>
      <c r="V648" s="794"/>
      <c r="W648" s="794"/>
      <c r="X648" s="794"/>
      <c r="Y648" s="794"/>
      <c r="Z648" s="794"/>
      <c r="AA648" s="770"/>
      <c r="AB648" s="770"/>
      <c r="AC648" s="770"/>
    </row>
    <row r="649" spans="1:68" ht="27" customHeight="1" x14ac:dyDescent="0.25">
      <c r="A649" s="54" t="s">
        <v>1065</v>
      </c>
      <c r="B649" s="54" t="s">
        <v>1066</v>
      </c>
      <c r="C649" s="31">
        <v>4301020314</v>
      </c>
      <c r="D649" s="784">
        <v>4640242180090</v>
      </c>
      <c r="E649" s="785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117</v>
      </c>
      <c r="L649" s="32"/>
      <c r="M649" s="33" t="s">
        <v>121</v>
      </c>
      <c r="N649" s="33"/>
      <c r="O649" s="32">
        <v>50</v>
      </c>
      <c r="P649" s="1014" t="s">
        <v>1067</v>
      </c>
      <c r="Q649" s="787"/>
      <c r="R649" s="787"/>
      <c r="S649" s="787"/>
      <c r="T649" s="788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3" t="s">
        <v>1068</v>
      </c>
      <c r="AG649" s="64"/>
      <c r="AJ649" s="68"/>
      <c r="AK649" s="68">
        <v>0</v>
      </c>
      <c r="BB649" s="764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800"/>
      <c r="B650" s="794"/>
      <c r="C650" s="794"/>
      <c r="D650" s="794"/>
      <c r="E650" s="794"/>
      <c r="F650" s="794"/>
      <c r="G650" s="794"/>
      <c r="H650" s="794"/>
      <c r="I650" s="794"/>
      <c r="J650" s="794"/>
      <c r="K650" s="794"/>
      <c r="L650" s="794"/>
      <c r="M650" s="794"/>
      <c r="N650" s="794"/>
      <c r="O650" s="801"/>
      <c r="P650" s="781" t="s">
        <v>71</v>
      </c>
      <c r="Q650" s="782"/>
      <c r="R650" s="782"/>
      <c r="S650" s="782"/>
      <c r="T650" s="782"/>
      <c r="U650" s="782"/>
      <c r="V650" s="783"/>
      <c r="W650" s="37" t="s">
        <v>72</v>
      </c>
      <c r="X650" s="779">
        <f>IFERROR(X649/H649,"0")</f>
        <v>0</v>
      </c>
      <c r="Y650" s="779">
        <f>IFERROR(Y649/H649,"0")</f>
        <v>0</v>
      </c>
      <c r="Z650" s="779">
        <f>IFERROR(IF(Z649="",0,Z649),"0")</f>
        <v>0</v>
      </c>
      <c r="AA650" s="780"/>
      <c r="AB650" s="780"/>
      <c r="AC650" s="780"/>
    </row>
    <row r="651" spans="1:68" x14ac:dyDescent="0.2">
      <c r="A651" s="794"/>
      <c r="B651" s="794"/>
      <c r="C651" s="794"/>
      <c r="D651" s="794"/>
      <c r="E651" s="794"/>
      <c r="F651" s="794"/>
      <c r="G651" s="794"/>
      <c r="H651" s="794"/>
      <c r="I651" s="794"/>
      <c r="J651" s="794"/>
      <c r="K651" s="794"/>
      <c r="L651" s="794"/>
      <c r="M651" s="794"/>
      <c r="N651" s="794"/>
      <c r="O651" s="801"/>
      <c r="P651" s="781" t="s">
        <v>71</v>
      </c>
      <c r="Q651" s="782"/>
      <c r="R651" s="782"/>
      <c r="S651" s="782"/>
      <c r="T651" s="782"/>
      <c r="U651" s="782"/>
      <c r="V651" s="783"/>
      <c r="W651" s="37" t="s">
        <v>69</v>
      </c>
      <c r="X651" s="779">
        <f>IFERROR(SUM(X649:X649),"0")</f>
        <v>0</v>
      </c>
      <c r="Y651" s="779">
        <f>IFERROR(SUM(Y649:Y649),"0")</f>
        <v>0</v>
      </c>
      <c r="Z651" s="37"/>
      <c r="AA651" s="780"/>
      <c r="AB651" s="780"/>
      <c r="AC651" s="780"/>
    </row>
    <row r="652" spans="1:68" ht="14.25" customHeight="1" x14ac:dyDescent="0.25">
      <c r="A652" s="811" t="s">
        <v>64</v>
      </c>
      <c r="B652" s="794"/>
      <c r="C652" s="794"/>
      <c r="D652" s="794"/>
      <c r="E652" s="794"/>
      <c r="F652" s="794"/>
      <c r="G652" s="794"/>
      <c r="H652" s="794"/>
      <c r="I652" s="794"/>
      <c r="J652" s="794"/>
      <c r="K652" s="794"/>
      <c r="L652" s="794"/>
      <c r="M652" s="794"/>
      <c r="N652" s="794"/>
      <c r="O652" s="794"/>
      <c r="P652" s="794"/>
      <c r="Q652" s="794"/>
      <c r="R652" s="794"/>
      <c r="S652" s="794"/>
      <c r="T652" s="794"/>
      <c r="U652" s="794"/>
      <c r="V652" s="794"/>
      <c r="W652" s="794"/>
      <c r="X652" s="794"/>
      <c r="Y652" s="794"/>
      <c r="Z652" s="794"/>
      <c r="AA652" s="770"/>
      <c r="AB652" s="770"/>
      <c r="AC652" s="770"/>
    </row>
    <row r="653" spans="1:68" ht="27" customHeight="1" x14ac:dyDescent="0.25">
      <c r="A653" s="54" t="s">
        <v>1069</v>
      </c>
      <c r="B653" s="54" t="s">
        <v>1070</v>
      </c>
      <c r="C653" s="31">
        <v>4301031321</v>
      </c>
      <c r="D653" s="784">
        <v>4640242180076</v>
      </c>
      <c r="E653" s="785"/>
      <c r="F653" s="776">
        <v>0.7</v>
      </c>
      <c r="G653" s="32">
        <v>6</v>
      </c>
      <c r="H653" s="776">
        <v>4.2</v>
      </c>
      <c r="I653" s="776">
        <v>4.4000000000000004</v>
      </c>
      <c r="J653" s="32">
        <v>156</v>
      </c>
      <c r="K653" s="32" t="s">
        <v>76</v>
      </c>
      <c r="L653" s="32"/>
      <c r="M653" s="33" t="s">
        <v>68</v>
      </c>
      <c r="N653" s="33"/>
      <c r="O653" s="32">
        <v>40</v>
      </c>
      <c r="P653" s="964" t="s">
        <v>1071</v>
      </c>
      <c r="Q653" s="787"/>
      <c r="R653" s="787"/>
      <c r="S653" s="787"/>
      <c r="T653" s="788"/>
      <c r="U653" s="34"/>
      <c r="V653" s="34"/>
      <c r="W653" s="35" t="s">
        <v>69</v>
      </c>
      <c r="X653" s="777">
        <v>0</v>
      </c>
      <c r="Y653" s="778">
        <f>IFERROR(IF(X653="",0,CEILING((X653/$H653),1)*$H653),"")</f>
        <v>0</v>
      </c>
      <c r="Z653" s="36" t="str">
        <f>IFERROR(IF(Y653=0,"",ROUNDUP(Y653/H653,0)*0.00753),"")</f>
        <v/>
      </c>
      <c r="AA653" s="56"/>
      <c r="AB653" s="57"/>
      <c r="AC653" s="765" t="s">
        <v>1072</v>
      </c>
      <c r="AG653" s="64"/>
      <c r="AJ653" s="68"/>
      <c r="AK653" s="68">
        <v>0</v>
      </c>
      <c r="BB653" s="766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x14ac:dyDescent="0.2">
      <c r="A654" s="800"/>
      <c r="B654" s="794"/>
      <c r="C654" s="794"/>
      <c r="D654" s="794"/>
      <c r="E654" s="794"/>
      <c r="F654" s="794"/>
      <c r="G654" s="794"/>
      <c r="H654" s="794"/>
      <c r="I654" s="794"/>
      <c r="J654" s="794"/>
      <c r="K654" s="794"/>
      <c r="L654" s="794"/>
      <c r="M654" s="794"/>
      <c r="N654" s="794"/>
      <c r="O654" s="801"/>
      <c r="P654" s="781" t="s">
        <v>71</v>
      </c>
      <c r="Q654" s="782"/>
      <c r="R654" s="782"/>
      <c r="S654" s="782"/>
      <c r="T654" s="782"/>
      <c r="U654" s="782"/>
      <c r="V654" s="783"/>
      <c r="W654" s="37" t="s">
        <v>72</v>
      </c>
      <c r="X654" s="779">
        <f>IFERROR(X653/H653,"0")</f>
        <v>0</v>
      </c>
      <c r="Y654" s="779">
        <f>IFERROR(Y653/H653,"0")</f>
        <v>0</v>
      </c>
      <c r="Z654" s="779">
        <f>IFERROR(IF(Z653="",0,Z653),"0")</f>
        <v>0</v>
      </c>
      <c r="AA654" s="780"/>
      <c r="AB654" s="780"/>
      <c r="AC654" s="780"/>
    </row>
    <row r="655" spans="1:68" x14ac:dyDescent="0.2">
      <c r="A655" s="794"/>
      <c r="B655" s="794"/>
      <c r="C655" s="794"/>
      <c r="D655" s="794"/>
      <c r="E655" s="794"/>
      <c r="F655" s="794"/>
      <c r="G655" s="794"/>
      <c r="H655" s="794"/>
      <c r="I655" s="794"/>
      <c r="J655" s="794"/>
      <c r="K655" s="794"/>
      <c r="L655" s="794"/>
      <c r="M655" s="794"/>
      <c r="N655" s="794"/>
      <c r="O655" s="801"/>
      <c r="P655" s="781" t="s">
        <v>71</v>
      </c>
      <c r="Q655" s="782"/>
      <c r="R655" s="782"/>
      <c r="S655" s="782"/>
      <c r="T655" s="782"/>
      <c r="U655" s="782"/>
      <c r="V655" s="783"/>
      <c r="W655" s="37" t="s">
        <v>69</v>
      </c>
      <c r="X655" s="779">
        <f>IFERROR(SUM(X653:X653),"0")</f>
        <v>0</v>
      </c>
      <c r="Y655" s="779">
        <f>IFERROR(SUM(Y653:Y653),"0")</f>
        <v>0</v>
      </c>
      <c r="Z655" s="37"/>
      <c r="AA655" s="780"/>
      <c r="AB655" s="780"/>
      <c r="AC655" s="780"/>
    </row>
    <row r="656" spans="1:68" ht="14.25" customHeight="1" x14ac:dyDescent="0.25">
      <c r="A656" s="811" t="s">
        <v>73</v>
      </c>
      <c r="B656" s="794"/>
      <c r="C656" s="794"/>
      <c r="D656" s="794"/>
      <c r="E656" s="794"/>
      <c r="F656" s="794"/>
      <c r="G656" s="794"/>
      <c r="H656" s="794"/>
      <c r="I656" s="794"/>
      <c r="J656" s="794"/>
      <c r="K656" s="794"/>
      <c r="L656" s="794"/>
      <c r="M656" s="794"/>
      <c r="N656" s="794"/>
      <c r="O656" s="794"/>
      <c r="P656" s="794"/>
      <c r="Q656" s="794"/>
      <c r="R656" s="794"/>
      <c r="S656" s="794"/>
      <c r="T656" s="794"/>
      <c r="U656" s="794"/>
      <c r="V656" s="794"/>
      <c r="W656" s="794"/>
      <c r="X656" s="794"/>
      <c r="Y656" s="794"/>
      <c r="Z656" s="794"/>
      <c r="AA656" s="770"/>
      <c r="AB656" s="770"/>
      <c r="AC656" s="770"/>
    </row>
    <row r="657" spans="1:68" ht="27" customHeight="1" x14ac:dyDescent="0.25">
      <c r="A657" s="54" t="s">
        <v>1073</v>
      </c>
      <c r="B657" s="54" t="s">
        <v>1074</v>
      </c>
      <c r="C657" s="31">
        <v>4301051780</v>
      </c>
      <c r="D657" s="784">
        <v>4640242180106</v>
      </c>
      <c r="E657" s="785"/>
      <c r="F657" s="776">
        <v>1.3</v>
      </c>
      <c r="G657" s="32">
        <v>6</v>
      </c>
      <c r="H657" s="776">
        <v>7.8</v>
      </c>
      <c r="I657" s="776">
        <v>8.2799999999999994</v>
      </c>
      <c r="J657" s="32">
        <v>56</v>
      </c>
      <c r="K657" s="32" t="s">
        <v>117</v>
      </c>
      <c r="L657" s="32"/>
      <c r="M657" s="33" t="s">
        <v>68</v>
      </c>
      <c r="N657" s="33"/>
      <c r="O657" s="32">
        <v>45</v>
      </c>
      <c r="P657" s="1192" t="s">
        <v>1075</v>
      </c>
      <c r="Q657" s="787"/>
      <c r="R657" s="787"/>
      <c r="S657" s="787"/>
      <c r="T657" s="788"/>
      <c r="U657" s="34"/>
      <c r="V657" s="34"/>
      <c r="W657" s="35" t="s">
        <v>69</v>
      </c>
      <c r="X657" s="777">
        <v>0</v>
      </c>
      <c r="Y657" s="778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7" t="s">
        <v>1076</v>
      </c>
      <c r="AG657" s="64"/>
      <c r="AJ657" s="68"/>
      <c r="AK657" s="68">
        <v>0</v>
      </c>
      <c r="BB657" s="76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x14ac:dyDescent="0.2">
      <c r="A658" s="800"/>
      <c r="B658" s="794"/>
      <c r="C658" s="794"/>
      <c r="D658" s="794"/>
      <c r="E658" s="794"/>
      <c r="F658" s="794"/>
      <c r="G658" s="794"/>
      <c r="H658" s="794"/>
      <c r="I658" s="794"/>
      <c r="J658" s="794"/>
      <c r="K658" s="794"/>
      <c r="L658" s="794"/>
      <c r="M658" s="794"/>
      <c r="N658" s="794"/>
      <c r="O658" s="801"/>
      <c r="P658" s="781" t="s">
        <v>71</v>
      </c>
      <c r="Q658" s="782"/>
      <c r="R658" s="782"/>
      <c r="S658" s="782"/>
      <c r="T658" s="782"/>
      <c r="U658" s="782"/>
      <c r="V658" s="783"/>
      <c r="W658" s="37" t="s">
        <v>72</v>
      </c>
      <c r="X658" s="779">
        <f>IFERROR(X657/H657,"0")</f>
        <v>0</v>
      </c>
      <c r="Y658" s="779">
        <f>IFERROR(Y657/H657,"0")</f>
        <v>0</v>
      </c>
      <c r="Z658" s="779">
        <f>IFERROR(IF(Z657="",0,Z657),"0")</f>
        <v>0</v>
      </c>
      <c r="AA658" s="780"/>
      <c r="AB658" s="780"/>
      <c r="AC658" s="780"/>
    </row>
    <row r="659" spans="1:68" x14ac:dyDescent="0.2">
      <c r="A659" s="794"/>
      <c r="B659" s="794"/>
      <c r="C659" s="794"/>
      <c r="D659" s="794"/>
      <c r="E659" s="794"/>
      <c r="F659" s="794"/>
      <c r="G659" s="794"/>
      <c r="H659" s="794"/>
      <c r="I659" s="794"/>
      <c r="J659" s="794"/>
      <c r="K659" s="794"/>
      <c r="L659" s="794"/>
      <c r="M659" s="794"/>
      <c r="N659" s="794"/>
      <c r="O659" s="801"/>
      <c r="P659" s="781" t="s">
        <v>71</v>
      </c>
      <c r="Q659" s="782"/>
      <c r="R659" s="782"/>
      <c r="S659" s="782"/>
      <c r="T659" s="782"/>
      <c r="U659" s="782"/>
      <c r="V659" s="783"/>
      <c r="W659" s="37" t="s">
        <v>69</v>
      </c>
      <c r="X659" s="779">
        <f>IFERROR(SUM(X657:X657),"0")</f>
        <v>0</v>
      </c>
      <c r="Y659" s="779">
        <f>IFERROR(SUM(Y657:Y657),"0")</f>
        <v>0</v>
      </c>
      <c r="Z659" s="37"/>
      <c r="AA659" s="780"/>
      <c r="AB659" s="780"/>
      <c r="AC659" s="780"/>
    </row>
    <row r="660" spans="1:68" ht="15" customHeight="1" x14ac:dyDescent="0.2">
      <c r="A660" s="832"/>
      <c r="B660" s="794"/>
      <c r="C660" s="794"/>
      <c r="D660" s="794"/>
      <c r="E660" s="794"/>
      <c r="F660" s="794"/>
      <c r="G660" s="794"/>
      <c r="H660" s="794"/>
      <c r="I660" s="794"/>
      <c r="J660" s="794"/>
      <c r="K660" s="794"/>
      <c r="L660" s="794"/>
      <c r="M660" s="794"/>
      <c r="N660" s="794"/>
      <c r="O660" s="833"/>
      <c r="P660" s="827" t="s">
        <v>1077</v>
      </c>
      <c r="Q660" s="828"/>
      <c r="R660" s="828"/>
      <c r="S660" s="828"/>
      <c r="T660" s="828"/>
      <c r="U660" s="828"/>
      <c r="V660" s="829"/>
      <c r="W660" s="37" t="s">
        <v>69</v>
      </c>
      <c r="X660" s="779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14977.4</v>
      </c>
      <c r="Y660" s="779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15049.560000000001</v>
      </c>
      <c r="Z660" s="37"/>
      <c r="AA660" s="780"/>
      <c r="AB660" s="780"/>
      <c r="AC660" s="780"/>
    </row>
    <row r="661" spans="1:68" x14ac:dyDescent="0.2">
      <c r="A661" s="794"/>
      <c r="B661" s="794"/>
      <c r="C661" s="794"/>
      <c r="D661" s="794"/>
      <c r="E661" s="794"/>
      <c r="F661" s="794"/>
      <c r="G661" s="794"/>
      <c r="H661" s="794"/>
      <c r="I661" s="794"/>
      <c r="J661" s="794"/>
      <c r="K661" s="794"/>
      <c r="L661" s="794"/>
      <c r="M661" s="794"/>
      <c r="N661" s="794"/>
      <c r="O661" s="833"/>
      <c r="P661" s="827" t="s">
        <v>1078</v>
      </c>
      <c r="Q661" s="828"/>
      <c r="R661" s="828"/>
      <c r="S661" s="828"/>
      <c r="T661" s="828"/>
      <c r="U661" s="828"/>
      <c r="V661" s="829"/>
      <c r="W661" s="37" t="s">
        <v>69</v>
      </c>
      <c r="X661" s="779">
        <f>IFERROR(SUM(BM22:BM657),"0")</f>
        <v>15588.753873260843</v>
      </c>
      <c r="Y661" s="779">
        <f>IFERROR(SUM(BN22:BN657),"0")</f>
        <v>15664.364</v>
      </c>
      <c r="Z661" s="37"/>
      <c r="AA661" s="780"/>
      <c r="AB661" s="780"/>
      <c r="AC661" s="780"/>
    </row>
    <row r="662" spans="1:68" x14ac:dyDescent="0.2">
      <c r="A662" s="794"/>
      <c r="B662" s="794"/>
      <c r="C662" s="794"/>
      <c r="D662" s="794"/>
      <c r="E662" s="794"/>
      <c r="F662" s="794"/>
      <c r="G662" s="794"/>
      <c r="H662" s="794"/>
      <c r="I662" s="794"/>
      <c r="J662" s="794"/>
      <c r="K662" s="794"/>
      <c r="L662" s="794"/>
      <c r="M662" s="794"/>
      <c r="N662" s="794"/>
      <c r="O662" s="833"/>
      <c r="P662" s="827" t="s">
        <v>1079</v>
      </c>
      <c r="Q662" s="828"/>
      <c r="R662" s="828"/>
      <c r="S662" s="828"/>
      <c r="T662" s="828"/>
      <c r="U662" s="828"/>
      <c r="V662" s="829"/>
      <c r="W662" s="37" t="s">
        <v>1080</v>
      </c>
      <c r="X662" s="38">
        <f>ROUNDUP(SUM(BO22:BO657),0)</f>
        <v>24</v>
      </c>
      <c r="Y662" s="38">
        <f>ROUNDUP(SUM(BP22:BP657),0)</f>
        <v>24</v>
      </c>
      <c r="Z662" s="37"/>
      <c r="AA662" s="780"/>
      <c r="AB662" s="780"/>
      <c r="AC662" s="780"/>
    </row>
    <row r="663" spans="1:68" x14ac:dyDescent="0.2">
      <c r="A663" s="794"/>
      <c r="B663" s="794"/>
      <c r="C663" s="794"/>
      <c r="D663" s="794"/>
      <c r="E663" s="794"/>
      <c r="F663" s="794"/>
      <c r="G663" s="794"/>
      <c r="H663" s="794"/>
      <c r="I663" s="794"/>
      <c r="J663" s="794"/>
      <c r="K663" s="794"/>
      <c r="L663" s="794"/>
      <c r="M663" s="794"/>
      <c r="N663" s="794"/>
      <c r="O663" s="833"/>
      <c r="P663" s="827" t="s">
        <v>1081</v>
      </c>
      <c r="Q663" s="828"/>
      <c r="R663" s="828"/>
      <c r="S663" s="828"/>
      <c r="T663" s="828"/>
      <c r="U663" s="828"/>
      <c r="V663" s="829"/>
      <c r="W663" s="37" t="s">
        <v>69</v>
      </c>
      <c r="X663" s="779">
        <f>GrossWeightTotal+PalletQtyTotal*25</f>
        <v>16188.753873260843</v>
      </c>
      <c r="Y663" s="779">
        <f>GrossWeightTotalR+PalletQtyTotalR*25</f>
        <v>16264.364</v>
      </c>
      <c r="Z663" s="37"/>
      <c r="AA663" s="780"/>
      <c r="AB663" s="780"/>
      <c r="AC663" s="780"/>
    </row>
    <row r="664" spans="1:68" x14ac:dyDescent="0.2">
      <c r="A664" s="794"/>
      <c r="B664" s="794"/>
      <c r="C664" s="794"/>
      <c r="D664" s="794"/>
      <c r="E664" s="794"/>
      <c r="F664" s="794"/>
      <c r="G664" s="794"/>
      <c r="H664" s="794"/>
      <c r="I664" s="794"/>
      <c r="J664" s="794"/>
      <c r="K664" s="794"/>
      <c r="L664" s="794"/>
      <c r="M664" s="794"/>
      <c r="N664" s="794"/>
      <c r="O664" s="833"/>
      <c r="P664" s="827" t="s">
        <v>1082</v>
      </c>
      <c r="Q664" s="828"/>
      <c r="R664" s="828"/>
      <c r="S664" s="828"/>
      <c r="T664" s="828"/>
      <c r="U664" s="828"/>
      <c r="V664" s="829"/>
      <c r="W664" s="37" t="s">
        <v>1080</v>
      </c>
      <c r="X664" s="779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1496.0462532359084</v>
      </c>
      <c r="Y664" s="779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1505</v>
      </c>
      <c r="Z664" s="37"/>
      <c r="AA664" s="780"/>
      <c r="AB664" s="780"/>
      <c r="AC664" s="780"/>
    </row>
    <row r="665" spans="1:68" ht="14.25" customHeight="1" x14ac:dyDescent="0.2">
      <c r="A665" s="794"/>
      <c r="B665" s="794"/>
      <c r="C665" s="794"/>
      <c r="D665" s="794"/>
      <c r="E665" s="794"/>
      <c r="F665" s="794"/>
      <c r="G665" s="794"/>
      <c r="H665" s="794"/>
      <c r="I665" s="794"/>
      <c r="J665" s="794"/>
      <c r="K665" s="794"/>
      <c r="L665" s="794"/>
      <c r="M665" s="794"/>
      <c r="N665" s="794"/>
      <c r="O665" s="833"/>
      <c r="P665" s="827" t="s">
        <v>1083</v>
      </c>
      <c r="Q665" s="828"/>
      <c r="R665" s="828"/>
      <c r="S665" s="828"/>
      <c r="T665" s="828"/>
      <c r="U665" s="828"/>
      <c r="V665" s="829"/>
      <c r="W665" s="39" t="s">
        <v>1084</v>
      </c>
      <c r="X665" s="37"/>
      <c r="Y665" s="37"/>
      <c r="Z665" s="37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25.162589999999998</v>
      </c>
      <c r="AA665" s="780"/>
      <c r="AB665" s="780"/>
      <c r="AC665" s="780"/>
    </row>
    <row r="666" spans="1:68" ht="13.5" customHeight="1" thickBot="1" x14ac:dyDescent="0.25"/>
    <row r="667" spans="1:68" ht="27" customHeight="1" thickTop="1" thickBot="1" x14ac:dyDescent="0.25">
      <c r="A667" s="40" t="s">
        <v>1085</v>
      </c>
      <c r="B667" s="769" t="s">
        <v>63</v>
      </c>
      <c r="C667" s="820" t="s">
        <v>112</v>
      </c>
      <c r="D667" s="867"/>
      <c r="E667" s="867"/>
      <c r="F667" s="867"/>
      <c r="G667" s="867"/>
      <c r="H667" s="868"/>
      <c r="I667" s="820" t="s">
        <v>342</v>
      </c>
      <c r="J667" s="867"/>
      <c r="K667" s="867"/>
      <c r="L667" s="867"/>
      <c r="M667" s="867"/>
      <c r="N667" s="867"/>
      <c r="O667" s="867"/>
      <c r="P667" s="867"/>
      <c r="Q667" s="867"/>
      <c r="R667" s="867"/>
      <c r="S667" s="867"/>
      <c r="T667" s="867"/>
      <c r="U667" s="867"/>
      <c r="V667" s="868"/>
      <c r="W667" s="820" t="s">
        <v>677</v>
      </c>
      <c r="X667" s="868"/>
      <c r="Y667" s="820" t="s">
        <v>781</v>
      </c>
      <c r="Z667" s="867"/>
      <c r="AA667" s="867"/>
      <c r="AB667" s="868"/>
      <c r="AC667" s="769" t="s">
        <v>881</v>
      </c>
      <c r="AD667" s="820" t="s">
        <v>956</v>
      </c>
      <c r="AE667" s="868"/>
      <c r="AF667" s="771"/>
    </row>
    <row r="668" spans="1:68" ht="14.25" customHeight="1" thickTop="1" x14ac:dyDescent="0.2">
      <c r="A668" s="1178" t="s">
        <v>1086</v>
      </c>
      <c r="B668" s="820" t="s">
        <v>63</v>
      </c>
      <c r="C668" s="820" t="s">
        <v>113</v>
      </c>
      <c r="D668" s="820" t="s">
        <v>140</v>
      </c>
      <c r="E668" s="820" t="s">
        <v>226</v>
      </c>
      <c r="F668" s="820" t="s">
        <v>255</v>
      </c>
      <c r="G668" s="820" t="s">
        <v>306</v>
      </c>
      <c r="H668" s="820" t="s">
        <v>112</v>
      </c>
      <c r="I668" s="820" t="s">
        <v>343</v>
      </c>
      <c r="J668" s="820" t="s">
        <v>368</v>
      </c>
      <c r="K668" s="820" t="s">
        <v>442</v>
      </c>
      <c r="L668" s="820" t="s">
        <v>462</v>
      </c>
      <c r="M668" s="820" t="s">
        <v>488</v>
      </c>
      <c r="N668" s="771"/>
      <c r="O668" s="820" t="s">
        <v>517</v>
      </c>
      <c r="P668" s="820" t="s">
        <v>520</v>
      </c>
      <c r="Q668" s="820" t="s">
        <v>529</v>
      </c>
      <c r="R668" s="820" t="s">
        <v>547</v>
      </c>
      <c r="S668" s="820" t="s">
        <v>557</v>
      </c>
      <c r="T668" s="820" t="s">
        <v>570</v>
      </c>
      <c r="U668" s="820" t="s">
        <v>578</v>
      </c>
      <c r="V668" s="820" t="s">
        <v>664</v>
      </c>
      <c r="W668" s="820" t="s">
        <v>678</v>
      </c>
      <c r="X668" s="820" t="s">
        <v>732</v>
      </c>
      <c r="Y668" s="820" t="s">
        <v>782</v>
      </c>
      <c r="Z668" s="820" t="s">
        <v>841</v>
      </c>
      <c r="AA668" s="820" t="s">
        <v>864</v>
      </c>
      <c r="AB668" s="820" t="s">
        <v>877</v>
      </c>
      <c r="AC668" s="820" t="s">
        <v>881</v>
      </c>
      <c r="AD668" s="820" t="s">
        <v>956</v>
      </c>
      <c r="AE668" s="820" t="s">
        <v>1056</v>
      </c>
      <c r="AF668" s="771"/>
    </row>
    <row r="669" spans="1:68" ht="13.5" customHeight="1" thickBot="1" x14ac:dyDescent="0.25">
      <c r="A669" s="1179"/>
      <c r="B669" s="821"/>
      <c r="C669" s="821"/>
      <c r="D669" s="821"/>
      <c r="E669" s="821"/>
      <c r="F669" s="821"/>
      <c r="G669" s="821"/>
      <c r="H669" s="821"/>
      <c r="I669" s="821"/>
      <c r="J669" s="821"/>
      <c r="K669" s="821"/>
      <c r="L669" s="821"/>
      <c r="M669" s="821"/>
      <c r="N669" s="771"/>
      <c r="O669" s="821"/>
      <c r="P669" s="821"/>
      <c r="Q669" s="821"/>
      <c r="R669" s="821"/>
      <c r="S669" s="821"/>
      <c r="T669" s="821"/>
      <c r="U669" s="821"/>
      <c r="V669" s="821"/>
      <c r="W669" s="821"/>
      <c r="X669" s="821"/>
      <c r="Y669" s="821"/>
      <c r="Z669" s="821"/>
      <c r="AA669" s="821"/>
      <c r="AB669" s="821"/>
      <c r="AC669" s="821"/>
      <c r="AD669" s="821"/>
      <c r="AE669" s="821"/>
      <c r="AF669" s="771"/>
    </row>
    <row r="670" spans="1:68" ht="18" customHeight="1" thickTop="1" thickBot="1" x14ac:dyDescent="0.25">
      <c r="A670" s="40" t="s">
        <v>1087</v>
      </c>
      <c r="B67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46">
        <f>IFERROR(Y48*1,"0")+IFERROR(Y49*1,"0")+IFERROR(Y50*1,"0")+IFERROR(Y51*1,"0")+IFERROR(Y52*1,"0")+IFERROR(Y53*1,"0")+IFERROR(Y57*1,"0")+IFERROR(Y58*1,"0")</f>
        <v>0</v>
      </c>
      <c r="D670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0" s="46">
        <f>IFERROR(Y107*1,"0")+IFERROR(Y108*1,"0")+IFERROR(Y109*1,"0")+IFERROR(Y110*1,"0")+IFERROR(Y114*1,"0")+IFERROR(Y115*1,"0")+IFERROR(Y116*1,"0")+IFERROR(Y117*1,"0")+IFERROR(Y118*1,"0")+IFERROR(Y119*1,"0")</f>
        <v>100.80000000000001</v>
      </c>
      <c r="F670" s="46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0</v>
      </c>
      <c r="G670" s="46">
        <f>IFERROR(Y156*1,"0")+IFERROR(Y157*1,"0")+IFERROR(Y161*1,"0")+IFERROR(Y162*1,"0")+IFERROR(Y166*1,"0")+IFERROR(Y167*1,"0")</f>
        <v>0</v>
      </c>
      <c r="H670" s="46">
        <f>IFERROR(Y172*1,"0")+IFERROR(Y176*1,"0")+IFERROR(Y177*1,"0")+IFERROR(Y178*1,"0")+IFERROR(Y179*1,"0")+IFERROR(Y180*1,"0")+IFERROR(Y184*1,"0")+IFERROR(Y185*1,"0")+IFERROR(Y186*1,"0")</f>
        <v>0</v>
      </c>
      <c r="I670" s="46">
        <f>IFERROR(Y192*1,"0")+IFERROR(Y196*1,"0")+IFERROR(Y197*1,"0")+IFERROR(Y198*1,"0")+IFERROR(Y199*1,"0")+IFERROR(Y200*1,"0")+IFERROR(Y201*1,"0")+IFERROR(Y202*1,"0")+IFERROR(Y203*1,"0")</f>
        <v>63</v>
      </c>
      <c r="J670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1768.8000000000002</v>
      </c>
      <c r="K670" s="46">
        <f>IFERROR(Y252*1,"0")+IFERROR(Y253*1,"0")+IFERROR(Y254*1,"0")+IFERROR(Y255*1,"0")+IFERROR(Y256*1,"0")+IFERROR(Y257*1,"0")+IFERROR(Y258*1,"0")+IFERROR(Y259*1,"0")</f>
        <v>0</v>
      </c>
      <c r="L670" s="46">
        <f>IFERROR(Y264*1,"0")+IFERROR(Y265*1,"0")+IFERROR(Y266*1,"0")+IFERROR(Y267*1,"0")+IFERROR(Y268*1,"0")+IFERROR(Y269*1,"0")+IFERROR(Y270*1,"0")+IFERROR(Y271*1,"0")+IFERROR(Y272*1,"0")+IFERROR(Y276*1,"0")</f>
        <v>0</v>
      </c>
      <c r="M670" s="46">
        <f>IFERROR(Y281*1,"0")+IFERROR(Y282*1,"0")+IFERROR(Y283*1,"0")+IFERROR(Y284*1,"0")+IFERROR(Y285*1,"0")+IFERROR(Y286*1,"0")+IFERROR(Y287*1,"0")+IFERROR(Y288*1,"0")+IFERROR(Y289*1,"0")+IFERROR(Y290*1,"0")</f>
        <v>0</v>
      </c>
      <c r="N670" s="771"/>
      <c r="O670" s="46">
        <f>IFERROR(Y295*1,"0")</f>
        <v>0</v>
      </c>
      <c r="P670" s="46">
        <f>IFERROR(Y300*1,"0")+IFERROR(Y301*1,"0")+IFERROR(Y302*1,"0")</f>
        <v>0</v>
      </c>
      <c r="Q670" s="46">
        <f>IFERROR(Y307*1,"0")+IFERROR(Y308*1,"0")+IFERROR(Y309*1,"0")+IFERROR(Y310*1,"0")+IFERROR(Y311*1,"0")+IFERROR(Y312*1,"0")</f>
        <v>0</v>
      </c>
      <c r="R670" s="46">
        <f>IFERROR(Y317*1,"0")+IFERROR(Y321*1,"0")+IFERROR(Y325*1,"0")</f>
        <v>0</v>
      </c>
      <c r="S670" s="46">
        <f>IFERROR(Y330*1,"0")+IFERROR(Y334*1,"0")+IFERROR(Y338*1,"0")+IFERROR(Y339*1,"0")</f>
        <v>0</v>
      </c>
      <c r="T670" s="46">
        <f>IFERROR(Y344*1,"0")+IFERROR(Y348*1,"0")+IFERROR(Y349*1,"0")</f>
        <v>0</v>
      </c>
      <c r="U670" s="46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250.8</v>
      </c>
      <c r="V670" s="46">
        <f>IFERROR(Y402*1,"0")+IFERROR(Y406*1,"0")+IFERROR(Y407*1,"0")+IFERROR(Y408*1,"0")</f>
        <v>0</v>
      </c>
      <c r="W670" s="46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12537</v>
      </c>
      <c r="X670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0</v>
      </c>
      <c r="Y670" s="46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0</v>
      </c>
      <c r="Z670" s="46">
        <f>IFERROR(Y518*1,"0")+IFERROR(Y522*1,"0")+IFERROR(Y523*1,"0")+IFERROR(Y524*1,"0")+IFERROR(Y525*1,"0")+IFERROR(Y526*1,"0")+IFERROR(Y530*1,"0")+IFERROR(Y534*1,"0")</f>
        <v>0</v>
      </c>
      <c r="AA670" s="46">
        <f>IFERROR(Y539*1,"0")+IFERROR(Y540*1,"0")+IFERROR(Y541*1,"0")+IFERROR(Y542*1,"0")</f>
        <v>0</v>
      </c>
      <c r="AB670" s="46">
        <f>IFERROR(Y547*1,"0")</f>
        <v>0</v>
      </c>
      <c r="AC670" s="46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63.36</v>
      </c>
      <c r="AD670" s="46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265.79999999999995</v>
      </c>
      <c r="AE670" s="46">
        <f>IFERROR(Y644*1,"0")+IFERROR(Y645*1,"0")+IFERROR(Y649*1,"0")+IFERROR(Y653*1,"0")+IFERROR(Y657*1,"0")</f>
        <v>0</v>
      </c>
      <c r="AF670" s="771"/>
    </row>
  </sheetData>
  <sheetProtection algorithmName="SHA-512" hashValue="gRi9+Ubl2bjW4ysGpTvFWq2XvgLNlfuPbjttkFtibXJFOxxxkXtamuR92AzkU4rjrdjbF+wpPLB6OiZc5pyHJg==" saltValue="LXW/1hRVNhc1Tiaf9sxSN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4">
    <mergeCell ref="X17:X18"/>
    <mergeCell ref="P202:T202"/>
    <mergeCell ref="P58:T58"/>
    <mergeCell ref="D421:E421"/>
    <mergeCell ref="A163:O164"/>
    <mergeCell ref="P307:T307"/>
    <mergeCell ref="D110:E110"/>
    <mergeCell ref="P373:T373"/>
    <mergeCell ref="D408:E408"/>
    <mergeCell ref="P216:V216"/>
    <mergeCell ref="A8:C8"/>
    <mergeCell ref="P124:T124"/>
    <mergeCell ref="A260:O261"/>
    <mergeCell ref="D355:E355"/>
    <mergeCell ref="P163:V163"/>
    <mergeCell ref="A564:O565"/>
    <mergeCell ref="P360:T360"/>
    <mergeCell ref="D32:E32"/>
    <mergeCell ref="P138:V138"/>
    <mergeCell ref="P151:T151"/>
    <mergeCell ref="A137:O138"/>
    <mergeCell ref="D268:E268"/>
    <mergeCell ref="D395:E395"/>
    <mergeCell ref="P449:T449"/>
    <mergeCell ref="A10:C10"/>
    <mergeCell ref="P126:T126"/>
    <mergeCell ref="D553:E553"/>
    <mergeCell ref="A413:Z413"/>
    <mergeCell ref="A217:Z217"/>
    <mergeCell ref="A484:Z484"/>
    <mergeCell ref="P218:T218"/>
    <mergeCell ref="A335:O336"/>
    <mergeCell ref="A21:Z21"/>
    <mergeCell ref="P438:V438"/>
    <mergeCell ref="D184:E184"/>
    <mergeCell ref="P425:V425"/>
    <mergeCell ref="D192:E192"/>
    <mergeCell ref="P296:V296"/>
    <mergeCell ref="D42:E42"/>
    <mergeCell ref="P507:T507"/>
    <mergeCell ref="P527:V527"/>
    <mergeCell ref="P338:T338"/>
    <mergeCell ref="V12:W12"/>
    <mergeCell ref="P519:V519"/>
    <mergeCell ref="D433:E433"/>
    <mergeCell ref="P368:T368"/>
    <mergeCell ref="A506:Z506"/>
    <mergeCell ref="P43:V43"/>
    <mergeCell ref="D237:E237"/>
    <mergeCell ref="A215:O216"/>
    <mergeCell ref="P85:T85"/>
    <mergeCell ref="A337:Z337"/>
    <mergeCell ref="P383:T383"/>
    <mergeCell ref="D522:E522"/>
    <mergeCell ref="P625:T625"/>
    <mergeCell ref="A595:Z595"/>
    <mergeCell ref="P668:P669"/>
    <mergeCell ref="R668:R669"/>
    <mergeCell ref="J668:J669"/>
    <mergeCell ref="D239:E239"/>
    <mergeCell ref="D95:E95"/>
    <mergeCell ref="D266:E266"/>
    <mergeCell ref="U17:V17"/>
    <mergeCell ref="Y17:Y18"/>
    <mergeCell ref="P508:T508"/>
    <mergeCell ref="D57:E57"/>
    <mergeCell ref="P659:V659"/>
    <mergeCell ref="P661:V661"/>
    <mergeCell ref="D17:E18"/>
    <mergeCell ref="D344:E344"/>
    <mergeCell ref="A479:Z479"/>
    <mergeCell ref="P534:T534"/>
    <mergeCell ref="P599:T599"/>
    <mergeCell ref="P71:T71"/>
    <mergeCell ref="A385:O386"/>
    <mergeCell ref="P243:T243"/>
    <mergeCell ref="P436:T436"/>
    <mergeCell ref="D102:E102"/>
    <mergeCell ref="A658:O659"/>
    <mergeCell ref="P379:V379"/>
    <mergeCell ref="D196:E196"/>
    <mergeCell ref="A440:Z440"/>
    <mergeCell ref="P23:V23"/>
    <mergeCell ref="D133:E133"/>
    <mergeCell ref="P210:V210"/>
    <mergeCell ref="A206:Z206"/>
    <mergeCell ref="A262:Z262"/>
    <mergeCell ref="A62:Z62"/>
    <mergeCell ref="A333:Z333"/>
    <mergeCell ref="A529:Z529"/>
    <mergeCell ref="P606:V606"/>
    <mergeCell ref="P544:V544"/>
    <mergeCell ref="P83:T83"/>
    <mergeCell ref="D271:E271"/>
    <mergeCell ref="A131:Z131"/>
    <mergeCell ref="D542:E542"/>
    <mergeCell ref="A668:A669"/>
    <mergeCell ref="D468:E468"/>
    <mergeCell ref="D639:E639"/>
    <mergeCell ref="P303:V303"/>
    <mergeCell ref="N17:N18"/>
    <mergeCell ref="D49:E49"/>
    <mergeCell ref="Q5:R5"/>
    <mergeCell ref="F17:F18"/>
    <mergeCell ref="P199:T199"/>
    <mergeCell ref="A315:Z315"/>
    <mergeCell ref="P497:T497"/>
    <mergeCell ref="D577:E577"/>
    <mergeCell ref="P435:T435"/>
    <mergeCell ref="D107:E107"/>
    <mergeCell ref="P568:T568"/>
    <mergeCell ref="D234:E234"/>
    <mergeCell ref="P288:T288"/>
    <mergeCell ref="A478:Z478"/>
    <mergeCell ref="D576:E576"/>
    <mergeCell ref="P65:T65"/>
    <mergeCell ref="P136:T136"/>
    <mergeCell ref="P70:T70"/>
    <mergeCell ref="P434:T434"/>
    <mergeCell ref="A624:Z624"/>
    <mergeCell ref="D244:E244"/>
    <mergeCell ref="P499:T499"/>
    <mergeCell ref="P355:T355"/>
    <mergeCell ref="D407:E407"/>
    <mergeCell ref="D578:E578"/>
    <mergeCell ref="P657:T657"/>
    <mergeCell ref="Q6:R6"/>
    <mergeCell ref="P200:T200"/>
    <mergeCell ref="P578:T578"/>
    <mergeCell ref="P613:V613"/>
    <mergeCell ref="P357:T357"/>
    <mergeCell ref="D29:E29"/>
    <mergeCell ref="C667:H667"/>
    <mergeCell ref="D265:E265"/>
    <mergeCell ref="P344:T344"/>
    <mergeCell ref="A20:Z20"/>
    <mergeCell ref="P371:V371"/>
    <mergeCell ref="D252:E252"/>
    <mergeCell ref="P431:V431"/>
    <mergeCell ref="D452:E452"/>
    <mergeCell ref="P421:T421"/>
    <mergeCell ref="P110:T110"/>
    <mergeCell ref="P408:T408"/>
    <mergeCell ref="P579:T579"/>
    <mergeCell ref="P137:V137"/>
    <mergeCell ref="D218:E218"/>
    <mergeCell ref="P644:T644"/>
    <mergeCell ref="D247:E247"/>
    <mergeCell ref="A320:Z320"/>
    <mergeCell ref="P351:V351"/>
    <mergeCell ref="A347:Z347"/>
    <mergeCell ref="P593:V593"/>
    <mergeCell ref="A412:Z412"/>
    <mergeCell ref="P658:V658"/>
    <mergeCell ref="A648:Z648"/>
    <mergeCell ref="A191:Z191"/>
    <mergeCell ref="P433:T433"/>
    <mergeCell ref="D276:E276"/>
    <mergeCell ref="D547:E547"/>
    <mergeCell ref="P134:T134"/>
    <mergeCell ref="AD17:AF18"/>
    <mergeCell ref="A39:O40"/>
    <mergeCell ref="D101:E101"/>
    <mergeCell ref="P403:V403"/>
    <mergeCell ref="D76:E76"/>
    <mergeCell ref="F5:G5"/>
    <mergeCell ref="P55:V55"/>
    <mergeCell ref="P663:V663"/>
    <mergeCell ref="P169:V169"/>
    <mergeCell ref="A25:Z25"/>
    <mergeCell ref="A463:Z463"/>
    <mergeCell ref="S668:S669"/>
    <mergeCell ref="P67:T67"/>
    <mergeCell ref="D455:E455"/>
    <mergeCell ref="D626:E626"/>
    <mergeCell ref="P186:T186"/>
    <mergeCell ref="P601:T601"/>
    <mergeCell ref="P82:T82"/>
    <mergeCell ref="D221:E221"/>
    <mergeCell ref="V11:W11"/>
    <mergeCell ref="P253:T253"/>
    <mergeCell ref="A294:Z294"/>
    <mergeCell ref="A370:O371"/>
    <mergeCell ref="A394:Z394"/>
    <mergeCell ref="D628:E628"/>
    <mergeCell ref="P57:T57"/>
    <mergeCell ref="A326:O327"/>
    <mergeCell ref="P367:T367"/>
    <mergeCell ref="P640:V640"/>
    <mergeCell ref="D475:E475"/>
    <mergeCell ref="P486:T486"/>
    <mergeCell ref="P75:T75"/>
    <mergeCell ref="P2:W3"/>
    <mergeCell ref="P133:T133"/>
    <mergeCell ref="D560:E560"/>
    <mergeCell ref="P127:T127"/>
    <mergeCell ref="D437:E437"/>
    <mergeCell ref="P198:T198"/>
    <mergeCell ref="P369:T369"/>
    <mergeCell ref="D508:E508"/>
    <mergeCell ref="D539:E539"/>
    <mergeCell ref="A170:Z170"/>
    <mergeCell ref="P418:T418"/>
    <mergeCell ref="D526:E526"/>
    <mergeCell ref="D575:E575"/>
    <mergeCell ref="D10:E10"/>
    <mergeCell ref="A23:O24"/>
    <mergeCell ref="P64:T64"/>
    <mergeCell ref="F10:G10"/>
    <mergeCell ref="P135:T135"/>
    <mergeCell ref="D34:E34"/>
    <mergeCell ref="A181:O182"/>
    <mergeCell ref="P362:T362"/>
    <mergeCell ref="D243:E243"/>
    <mergeCell ref="D562:E562"/>
    <mergeCell ref="D270:E270"/>
    <mergeCell ref="P349:T349"/>
    <mergeCell ref="P420:T420"/>
    <mergeCell ref="D397:E397"/>
    <mergeCell ref="P205:V205"/>
    <mergeCell ref="P128:T128"/>
    <mergeCell ref="P363:V363"/>
    <mergeCell ref="D310:E310"/>
    <mergeCell ref="D503:E503"/>
    <mergeCell ref="P636:T636"/>
    <mergeCell ref="B668:B669"/>
    <mergeCell ref="A103:O104"/>
    <mergeCell ref="H668:H669"/>
    <mergeCell ref="P415:T415"/>
    <mergeCell ref="P650:V650"/>
    <mergeCell ref="M17:M18"/>
    <mergeCell ref="A168:O169"/>
    <mergeCell ref="O17:O18"/>
    <mergeCell ref="P187:V187"/>
    <mergeCell ref="A596:Z596"/>
    <mergeCell ref="P174:V174"/>
    <mergeCell ref="P350:V350"/>
    <mergeCell ref="A175:Z175"/>
    <mergeCell ref="P410:V410"/>
    <mergeCell ref="P102:T102"/>
    <mergeCell ref="P417:T417"/>
    <mergeCell ref="A533:Z533"/>
    <mergeCell ref="P456:V456"/>
    <mergeCell ref="P196:T196"/>
    <mergeCell ref="D177:E177"/>
    <mergeCell ref="D33:E33"/>
    <mergeCell ref="A313:O314"/>
    <mergeCell ref="A106:Z106"/>
    <mergeCell ref="P354:T354"/>
    <mergeCell ref="D579:E579"/>
    <mergeCell ref="A597:Z597"/>
    <mergeCell ref="P603:T603"/>
    <mergeCell ref="P146:T146"/>
    <mergeCell ref="P317:T317"/>
    <mergeCell ref="D223:E223"/>
    <mergeCell ref="D450:E450"/>
    <mergeCell ref="P660:V660"/>
    <mergeCell ref="P39:V39"/>
    <mergeCell ref="D358:E358"/>
    <mergeCell ref="P103:V103"/>
    <mergeCell ref="A299:Z299"/>
    <mergeCell ref="Q13:R13"/>
    <mergeCell ref="P97:V97"/>
    <mergeCell ref="A155:Z155"/>
    <mergeCell ref="A293:Z293"/>
    <mergeCell ref="P201:T201"/>
    <mergeCell ref="D389:E389"/>
    <mergeCell ref="A318:O319"/>
    <mergeCell ref="P176:T176"/>
    <mergeCell ref="P560:T560"/>
    <mergeCell ref="P114:T114"/>
    <mergeCell ref="P247:T247"/>
    <mergeCell ref="D84:E84"/>
    <mergeCell ref="D22:E22"/>
    <mergeCell ref="A35:O36"/>
    <mergeCell ref="A328:Z328"/>
    <mergeCell ref="P470:T470"/>
    <mergeCell ref="P575:T575"/>
    <mergeCell ref="D618:E618"/>
    <mergeCell ref="P301:T301"/>
    <mergeCell ref="P426:V426"/>
    <mergeCell ref="P295:T295"/>
    <mergeCell ref="P178:T178"/>
    <mergeCell ref="P34:T34"/>
    <mergeCell ref="P276:T276"/>
    <mergeCell ref="P547:T547"/>
    <mergeCell ref="D86:E86"/>
    <mergeCell ref="P214:T214"/>
    <mergeCell ref="AB668:AB669"/>
    <mergeCell ref="AD668:AD669"/>
    <mergeCell ref="P471:V471"/>
    <mergeCell ref="D288:E288"/>
    <mergeCell ref="P148:V148"/>
    <mergeCell ref="D459:E459"/>
    <mergeCell ref="D136:E136"/>
    <mergeCell ref="P240:V240"/>
    <mergeCell ref="D434:E434"/>
    <mergeCell ref="P482:V482"/>
    <mergeCell ref="P488:T488"/>
    <mergeCell ref="P282:T282"/>
    <mergeCell ref="A605:O606"/>
    <mergeCell ref="D225:E225"/>
    <mergeCell ref="P580:T580"/>
    <mergeCell ref="D657:E657"/>
    <mergeCell ref="D200:E200"/>
    <mergeCell ref="P555:T555"/>
    <mergeCell ref="P359:T359"/>
    <mergeCell ref="D436:E436"/>
    <mergeCell ref="A476:O477"/>
    <mergeCell ref="P490:T490"/>
    <mergeCell ref="D534:E534"/>
    <mergeCell ref="D525:E525"/>
    <mergeCell ref="P321:T321"/>
    <mergeCell ref="D202:E202"/>
    <mergeCell ref="D373:E373"/>
    <mergeCell ref="D500:E500"/>
    <mergeCell ref="P557:T557"/>
    <mergeCell ref="P348:T348"/>
    <mergeCell ref="P273:V273"/>
    <mergeCell ref="A298:Z298"/>
    <mergeCell ref="G668:G669"/>
    <mergeCell ref="I668:I669"/>
    <mergeCell ref="D83:E83"/>
    <mergeCell ref="P162:T162"/>
    <mergeCell ref="D143:E143"/>
    <mergeCell ref="P331:V331"/>
    <mergeCell ref="P460:T460"/>
    <mergeCell ref="D441:E441"/>
    <mergeCell ref="P569:T569"/>
    <mergeCell ref="D512:E512"/>
    <mergeCell ref="P525:T525"/>
    <mergeCell ref="D368:E368"/>
    <mergeCell ref="P631:T631"/>
    <mergeCell ref="P177:T177"/>
    <mergeCell ref="D604:E604"/>
    <mergeCell ref="P33:T33"/>
    <mergeCell ref="P475:T475"/>
    <mergeCell ref="P93:T93"/>
    <mergeCell ref="D481:E481"/>
    <mergeCell ref="D85:E85"/>
    <mergeCell ref="D256:E256"/>
    <mergeCell ref="P269:T269"/>
    <mergeCell ref="P120:V120"/>
    <mergeCell ref="D383:E383"/>
    <mergeCell ref="D541:E541"/>
    <mergeCell ref="A401:Z401"/>
    <mergeCell ref="D222:E222"/>
    <mergeCell ref="P476:V476"/>
    <mergeCell ref="A646:O647"/>
    <mergeCell ref="P647:V647"/>
    <mergeCell ref="A152:O153"/>
    <mergeCell ref="P526:T526"/>
    <mergeCell ref="AB17:AB18"/>
    <mergeCell ref="A41:Z41"/>
    <mergeCell ref="A90:Z90"/>
    <mergeCell ref="A212:Z212"/>
    <mergeCell ref="P634:V634"/>
    <mergeCell ref="P44:V44"/>
    <mergeCell ref="D367:E367"/>
    <mergeCell ref="H5:M5"/>
    <mergeCell ref="A56:Z56"/>
    <mergeCell ref="P158:V158"/>
    <mergeCell ref="A154:Z154"/>
    <mergeCell ref="I667:V667"/>
    <mergeCell ref="D146:E146"/>
    <mergeCell ref="P225:T225"/>
    <mergeCell ref="D317:E317"/>
    <mergeCell ref="D6:M6"/>
    <mergeCell ref="P396:T396"/>
    <mergeCell ref="P565:V565"/>
    <mergeCell ref="A306:Z306"/>
    <mergeCell ref="P567:T567"/>
    <mergeCell ref="D602:E602"/>
    <mergeCell ref="D540:E540"/>
    <mergeCell ref="G17:G18"/>
    <mergeCell ref="P121:V121"/>
    <mergeCell ref="A643:Z643"/>
    <mergeCell ref="D645:E645"/>
    <mergeCell ref="A207:Z207"/>
    <mergeCell ref="P48:T48"/>
    <mergeCell ref="A9:C9"/>
    <mergeCell ref="P125:T125"/>
    <mergeCell ref="D58:E58"/>
    <mergeCell ref="D592:E592"/>
    <mergeCell ref="V6:W9"/>
    <mergeCell ref="D128:E128"/>
    <mergeCell ref="D199:E199"/>
    <mergeCell ref="P38:T38"/>
    <mergeCell ref="P256:T256"/>
    <mergeCell ref="P109:T109"/>
    <mergeCell ref="D497:E497"/>
    <mergeCell ref="D435:E435"/>
    <mergeCell ref="D186:E186"/>
    <mergeCell ref="P541:T541"/>
    <mergeCell ref="A226:O227"/>
    <mergeCell ref="P554:T554"/>
    <mergeCell ref="P84:T84"/>
    <mergeCell ref="P222:T222"/>
    <mergeCell ref="P22:T22"/>
    <mergeCell ref="D65:E65"/>
    <mergeCell ref="A633:O634"/>
    <mergeCell ref="P618:T618"/>
    <mergeCell ref="D428:E428"/>
    <mergeCell ref="A61:Z61"/>
    <mergeCell ref="D415:E415"/>
    <mergeCell ref="D586:E586"/>
    <mergeCell ref="P257:T257"/>
    <mergeCell ref="P54:V54"/>
    <mergeCell ref="A517:Z517"/>
    <mergeCell ref="P570:V570"/>
    <mergeCell ref="Z17:Z18"/>
    <mergeCell ref="P173:V173"/>
    <mergeCell ref="P620:T620"/>
    <mergeCell ref="P571:V571"/>
    <mergeCell ref="D231:E231"/>
    <mergeCell ref="D257:E257"/>
    <mergeCell ref="AC668:AC669"/>
    <mergeCell ref="AE668:AE669"/>
    <mergeCell ref="P91:T91"/>
    <mergeCell ref="P404:V404"/>
    <mergeCell ref="P156:T156"/>
    <mergeCell ref="P500:T500"/>
    <mergeCell ref="A444:O445"/>
    <mergeCell ref="T668:T669"/>
    <mergeCell ref="L668:L669"/>
    <mergeCell ref="P341:V341"/>
    <mergeCell ref="P664:V664"/>
    <mergeCell ref="A160:Z160"/>
    <mergeCell ref="D627:E627"/>
    <mergeCell ref="H10:M10"/>
    <mergeCell ref="AA17:AA18"/>
    <mergeCell ref="AC17:AC18"/>
    <mergeCell ref="P485:T485"/>
    <mergeCell ref="A527:O528"/>
    <mergeCell ref="A122:Z122"/>
    <mergeCell ref="A409:O410"/>
    <mergeCell ref="P108:T108"/>
    <mergeCell ref="D418:E418"/>
    <mergeCell ref="P641:V641"/>
    <mergeCell ref="P147:V147"/>
    <mergeCell ref="P254:T254"/>
    <mergeCell ref="P445:V445"/>
    <mergeCell ref="P512:T512"/>
    <mergeCell ref="P487:T487"/>
    <mergeCell ref="D420:E420"/>
    <mergeCell ref="D591:E591"/>
    <mergeCell ref="P530:T530"/>
    <mergeCell ref="P430:V430"/>
    <mergeCell ref="W667:X667"/>
    <mergeCell ref="D267:E267"/>
    <mergeCell ref="P395:T395"/>
    <mergeCell ref="A511:Z511"/>
    <mergeCell ref="D359:E359"/>
    <mergeCell ref="D601:E601"/>
    <mergeCell ref="P96:T96"/>
    <mergeCell ref="H17:H18"/>
    <mergeCell ref="P531:V531"/>
    <mergeCell ref="A291:O292"/>
    <mergeCell ref="P161:T161"/>
    <mergeCell ref="P388:T388"/>
    <mergeCell ref="P503:T503"/>
    <mergeCell ref="D198:E198"/>
    <mergeCell ref="D636:E636"/>
    <mergeCell ref="P459:T459"/>
    <mergeCell ref="D269:E269"/>
    <mergeCell ref="D465:E465"/>
    <mergeCell ref="P559:T559"/>
    <mergeCell ref="P630:T630"/>
    <mergeCell ref="P104:V104"/>
    <mergeCell ref="D489:E489"/>
    <mergeCell ref="A570:O571"/>
    <mergeCell ref="P617:T617"/>
    <mergeCell ref="P27:T27"/>
    <mergeCell ref="D75:E75"/>
    <mergeCell ref="P325:T325"/>
    <mergeCell ref="A531:O532"/>
    <mergeCell ref="P390:T390"/>
    <mergeCell ref="P561:T561"/>
    <mergeCell ref="P241:V241"/>
    <mergeCell ref="P632:T632"/>
    <mergeCell ref="A650:O651"/>
    <mergeCell ref="P249:V249"/>
    <mergeCell ref="P520:V520"/>
    <mergeCell ref="A372:Z372"/>
    <mergeCell ref="A432:Z432"/>
    <mergeCell ref="P392:V392"/>
    <mergeCell ref="P326:V326"/>
    <mergeCell ref="P215:V215"/>
    <mergeCell ref="P386:V386"/>
    <mergeCell ref="P457:V457"/>
    <mergeCell ref="D203:E203"/>
    <mergeCell ref="D374:E374"/>
    <mergeCell ref="P629:T629"/>
    <mergeCell ref="P549:V549"/>
    <mergeCell ref="P232:T232"/>
    <mergeCell ref="P152:V152"/>
    <mergeCell ref="P330:T330"/>
    <mergeCell ref="A275:Z275"/>
    <mergeCell ref="P483:V483"/>
    <mergeCell ref="D649:E649"/>
    <mergeCell ref="D213:E213"/>
    <mergeCell ref="P270:T270"/>
    <mergeCell ref="D384:E384"/>
    <mergeCell ref="A593:O594"/>
    <mergeCell ref="D449:E449"/>
    <mergeCell ref="P577:T577"/>
    <mergeCell ref="D599:E599"/>
    <mergeCell ref="D620:E620"/>
    <mergeCell ref="P639:T639"/>
    <mergeCell ref="A551:Z551"/>
    <mergeCell ref="D321:E321"/>
    <mergeCell ref="P465:T465"/>
    <mergeCell ref="J9:M9"/>
    <mergeCell ref="D283:E283"/>
    <mergeCell ref="A296:O297"/>
    <mergeCell ref="D554:E554"/>
    <mergeCell ref="D581:E581"/>
    <mergeCell ref="P611:T611"/>
    <mergeCell ref="D348:E348"/>
    <mergeCell ref="P141:T141"/>
    <mergeCell ref="A519:O520"/>
    <mergeCell ref="D127:E127"/>
    <mergeCell ref="A363:O364"/>
    <mergeCell ref="P233:T233"/>
    <mergeCell ref="P377:T377"/>
    <mergeCell ref="D176:E176"/>
    <mergeCell ref="P448:T448"/>
    <mergeCell ref="D114:E114"/>
    <mergeCell ref="D285:E285"/>
    <mergeCell ref="D491:E491"/>
    <mergeCell ref="P540:T540"/>
    <mergeCell ref="P602:T602"/>
    <mergeCell ref="A273:O274"/>
    <mergeCell ref="D64:E64"/>
    <mergeCell ref="A129:O130"/>
    <mergeCell ref="P143:T143"/>
    <mergeCell ref="D362:E362"/>
    <mergeCell ref="P441:T441"/>
    <mergeCell ref="D51:E51"/>
    <mergeCell ref="P235:T235"/>
    <mergeCell ref="D349:E349"/>
    <mergeCell ref="P604:T604"/>
    <mergeCell ref="A280:Z280"/>
    <mergeCell ref="D140:E140"/>
    <mergeCell ref="A13:M13"/>
    <mergeCell ref="A59:O60"/>
    <mergeCell ref="P536:V536"/>
    <mergeCell ref="P79:V79"/>
    <mergeCell ref="P73:V73"/>
    <mergeCell ref="P586:T586"/>
    <mergeCell ref="P115:T115"/>
    <mergeCell ref="D254:E254"/>
    <mergeCell ref="A15:M15"/>
    <mergeCell ref="P238:T238"/>
    <mergeCell ref="A427:Z427"/>
    <mergeCell ref="D48:E48"/>
    <mergeCell ref="A183:Z183"/>
    <mergeCell ref="A88:O89"/>
    <mergeCell ref="D490:E490"/>
    <mergeCell ref="P229:T229"/>
    <mergeCell ref="P594:V594"/>
    <mergeCell ref="P77:T77"/>
    <mergeCell ref="D125:E125"/>
    <mergeCell ref="P179:T179"/>
    <mergeCell ref="P375:T375"/>
    <mergeCell ref="A54:O55"/>
    <mergeCell ref="D151:E151"/>
    <mergeCell ref="P49:T49"/>
    <mergeCell ref="P107:T107"/>
    <mergeCell ref="D150:E150"/>
    <mergeCell ref="P129:V129"/>
    <mergeCell ref="P101:T101"/>
    <mergeCell ref="D557:E557"/>
    <mergeCell ref="P194:V194"/>
    <mergeCell ref="D513:E513"/>
    <mergeCell ref="P576:T576"/>
    <mergeCell ref="P627:T627"/>
    <mergeCell ref="D424:E424"/>
    <mergeCell ref="P224:T224"/>
    <mergeCell ref="P491:T491"/>
    <mergeCell ref="D286:E286"/>
    <mergeCell ref="D132:E132"/>
    <mergeCell ref="P558:T558"/>
    <mergeCell ref="P309:T309"/>
    <mergeCell ref="U668:U669"/>
    <mergeCell ref="P505:V505"/>
    <mergeCell ref="W668:W669"/>
    <mergeCell ref="A504:O505"/>
    <mergeCell ref="D295:E295"/>
    <mergeCell ref="D178:E178"/>
    <mergeCell ref="D172:E172"/>
    <mergeCell ref="P51:T51"/>
    <mergeCell ref="P26:T26"/>
    <mergeCell ref="P461:V461"/>
    <mergeCell ref="A72:O73"/>
    <mergeCell ref="P591:T591"/>
    <mergeCell ref="A584:Z584"/>
    <mergeCell ref="A612:O613"/>
    <mergeCell ref="D555:E555"/>
    <mergeCell ref="P609:T609"/>
    <mergeCell ref="P227:V227"/>
    <mergeCell ref="A546:Z546"/>
    <mergeCell ref="P313:V313"/>
    <mergeCell ref="P649:T649"/>
    <mergeCell ref="P444:V444"/>
    <mergeCell ref="A652:Z652"/>
    <mergeCell ref="P665:V665"/>
    <mergeCell ref="P619:T619"/>
    <mergeCell ref="D668:D669"/>
    <mergeCell ref="A14:M14"/>
    <mergeCell ref="D109:E109"/>
    <mergeCell ref="P528:V528"/>
    <mergeCell ref="A353:Z353"/>
    <mergeCell ref="P608:T608"/>
    <mergeCell ref="F668:F669"/>
    <mergeCell ref="P424:T424"/>
    <mergeCell ref="D467:E467"/>
    <mergeCell ref="A480:Z480"/>
    <mergeCell ref="T5:U5"/>
    <mergeCell ref="P76:T76"/>
    <mergeCell ref="D119:E119"/>
    <mergeCell ref="V5:W5"/>
    <mergeCell ref="P203:T203"/>
    <mergeCell ref="D246:E246"/>
    <mergeCell ref="P374:T374"/>
    <mergeCell ref="D488:E488"/>
    <mergeCell ref="P496:T496"/>
    <mergeCell ref="D233:E233"/>
    <mergeCell ref="D282:E282"/>
    <mergeCell ref="D338:E338"/>
    <mergeCell ref="P361:T361"/>
    <mergeCell ref="D580:E580"/>
    <mergeCell ref="D469:E469"/>
    <mergeCell ref="Q8:R8"/>
    <mergeCell ref="P69:T69"/>
    <mergeCell ref="P510:V510"/>
    <mergeCell ref="P140:T140"/>
    <mergeCell ref="P311:T311"/>
    <mergeCell ref="P267:T267"/>
    <mergeCell ref="D419:E419"/>
    <mergeCell ref="P655:V655"/>
    <mergeCell ref="P589:V589"/>
    <mergeCell ref="D157:E157"/>
    <mergeCell ref="P285:T285"/>
    <mergeCell ref="A545:Z545"/>
    <mergeCell ref="P501:T501"/>
    <mergeCell ref="A12:M12"/>
    <mergeCell ref="A324:Z324"/>
    <mergeCell ref="D487:E487"/>
    <mergeCell ref="A411:Z411"/>
    <mergeCell ref="P397:T397"/>
    <mergeCell ref="A538:Z538"/>
    <mergeCell ref="A514:O515"/>
    <mergeCell ref="A19:Z19"/>
    <mergeCell ref="A190:Z190"/>
    <mergeCell ref="P292:V292"/>
    <mergeCell ref="P310:T310"/>
    <mergeCell ref="D219:E219"/>
    <mergeCell ref="P319:V319"/>
    <mergeCell ref="D185:E185"/>
    <mergeCell ref="A635:Z635"/>
    <mergeCell ref="P318:V318"/>
    <mergeCell ref="P356:T356"/>
    <mergeCell ref="P598:T598"/>
    <mergeCell ref="A37:Z37"/>
    <mergeCell ref="P60:V60"/>
    <mergeCell ref="D485:E485"/>
    <mergeCell ref="P314:V314"/>
    <mergeCell ref="A139:Z139"/>
    <mergeCell ref="P385:V385"/>
    <mergeCell ref="A381:Z381"/>
    <mergeCell ref="A582:O583"/>
    <mergeCell ref="D631:E631"/>
    <mergeCell ref="D156:E156"/>
    <mergeCell ref="A340:O341"/>
    <mergeCell ref="P439:V439"/>
    <mergeCell ref="D454:E454"/>
    <mergeCell ref="A438:O439"/>
    <mergeCell ref="P308:T308"/>
    <mergeCell ref="D460:E460"/>
    <mergeCell ref="D569:E569"/>
    <mergeCell ref="D625:E625"/>
    <mergeCell ref="P185:T185"/>
    <mergeCell ref="D416:E416"/>
    <mergeCell ref="P283:T283"/>
    <mergeCell ref="D93:E93"/>
    <mergeCell ref="D264:E264"/>
    <mergeCell ref="P72:V72"/>
    <mergeCell ref="D220:E220"/>
    <mergeCell ref="A277:O278"/>
    <mergeCell ref="P370:V370"/>
    <mergeCell ref="A195:Z195"/>
    <mergeCell ref="A251:Z251"/>
    <mergeCell ref="D391:E391"/>
    <mergeCell ref="P297:V297"/>
    <mergeCell ref="P581:T581"/>
    <mergeCell ref="P587:T587"/>
    <mergeCell ref="P291:V291"/>
    <mergeCell ref="D422:E422"/>
    <mergeCell ref="P489:T489"/>
    <mergeCell ref="P80:V80"/>
    <mergeCell ref="P87:T87"/>
    <mergeCell ref="D201:E201"/>
    <mergeCell ref="P451:T451"/>
    <mergeCell ref="A654:O655"/>
    <mergeCell ref="P524:T524"/>
    <mergeCell ref="P204:V204"/>
    <mergeCell ref="P132:T132"/>
    <mergeCell ref="D507:E507"/>
    <mergeCell ref="D63:E63"/>
    <mergeCell ref="D330:E330"/>
    <mergeCell ref="P653:T653"/>
    <mergeCell ref="P304:V304"/>
    <mergeCell ref="A329:Z329"/>
    <mergeCell ref="D492:E492"/>
    <mergeCell ref="P181:V181"/>
    <mergeCell ref="A590:Z590"/>
    <mergeCell ref="D96:E96"/>
    <mergeCell ref="P515:V515"/>
    <mergeCell ref="V668:V669"/>
    <mergeCell ref="D630:E630"/>
    <mergeCell ref="P513:T513"/>
    <mergeCell ref="D617:E617"/>
    <mergeCell ref="D325:E325"/>
    <mergeCell ref="P208:T208"/>
    <mergeCell ref="D396:E396"/>
    <mergeCell ref="P450:T450"/>
    <mergeCell ref="D567:E567"/>
    <mergeCell ref="D116:E116"/>
    <mergeCell ref="A430:O431"/>
    <mergeCell ref="D632:E632"/>
    <mergeCell ref="D414:E414"/>
    <mergeCell ref="E668:E669"/>
    <mergeCell ref="Y668:Y669"/>
    <mergeCell ref="P419:T419"/>
    <mergeCell ref="D91:E91"/>
    <mergeCell ref="K668:K669"/>
    <mergeCell ref="C668:C669"/>
    <mergeCell ref="D390:E390"/>
    <mergeCell ref="A123:Z123"/>
    <mergeCell ref="P469:T469"/>
    <mergeCell ref="D561:E561"/>
    <mergeCell ref="A250:Z250"/>
    <mergeCell ref="A5:C5"/>
    <mergeCell ref="A614:Z614"/>
    <mergeCell ref="M668:M669"/>
    <mergeCell ref="A552:Z552"/>
    <mergeCell ref="P583:V583"/>
    <mergeCell ref="P654:V654"/>
    <mergeCell ref="P406:T406"/>
    <mergeCell ref="A473:Z473"/>
    <mergeCell ref="D179:E179"/>
    <mergeCell ref="D166:E166"/>
    <mergeCell ref="D464:E464"/>
    <mergeCell ref="P592:T592"/>
    <mergeCell ref="D402:E402"/>
    <mergeCell ref="A537:Z537"/>
    <mergeCell ref="D573:E573"/>
    <mergeCell ref="A17:A18"/>
    <mergeCell ref="K17:K18"/>
    <mergeCell ref="A189:Z189"/>
    <mergeCell ref="C17:C18"/>
    <mergeCell ref="P300:T300"/>
    <mergeCell ref="P364:V364"/>
    <mergeCell ref="P493:T493"/>
    <mergeCell ref="D230:E230"/>
    <mergeCell ref="P358:T358"/>
    <mergeCell ref="D339:E339"/>
    <mergeCell ref="P645:T645"/>
    <mergeCell ref="P117:T117"/>
    <mergeCell ref="D311:E311"/>
    <mergeCell ref="D115:E115"/>
    <mergeCell ref="D609:E609"/>
    <mergeCell ref="A622:O623"/>
    <mergeCell ref="P588:V588"/>
    <mergeCell ref="Q12:R12"/>
    <mergeCell ref="D388:E388"/>
    <mergeCell ref="P442:T442"/>
    <mergeCell ref="D448:E448"/>
    <mergeCell ref="P467:T467"/>
    <mergeCell ref="P638:T638"/>
    <mergeCell ref="P119:T119"/>
    <mergeCell ref="A43:O44"/>
    <mergeCell ref="P246:T246"/>
    <mergeCell ref="D611:E611"/>
    <mergeCell ref="P380:V380"/>
    <mergeCell ref="A548:O549"/>
    <mergeCell ref="D466:E466"/>
    <mergeCell ref="D637:E637"/>
    <mergeCell ref="P66:T66"/>
    <mergeCell ref="D180:E180"/>
    <mergeCell ref="D118:E118"/>
    <mergeCell ref="P53:T53"/>
    <mergeCell ref="P197:T197"/>
    <mergeCell ref="A47:Z47"/>
    <mergeCell ref="D167:E167"/>
    <mergeCell ref="A248:O249"/>
    <mergeCell ref="D161:E161"/>
    <mergeCell ref="P289:T289"/>
    <mergeCell ref="D232:E232"/>
    <mergeCell ref="A640:O641"/>
    <mergeCell ref="P498:T498"/>
    <mergeCell ref="D235:E235"/>
    <mergeCell ref="Q9:R9"/>
    <mergeCell ref="P312:T312"/>
    <mergeCell ref="D451:E451"/>
    <mergeCell ref="D255:E255"/>
    <mergeCell ref="P610:T610"/>
    <mergeCell ref="A113:Z113"/>
    <mergeCell ref="P36:V36"/>
    <mergeCell ref="P278:V278"/>
    <mergeCell ref="P78:T78"/>
    <mergeCell ref="Q11:R11"/>
    <mergeCell ref="P376:T376"/>
    <mergeCell ref="D453:E453"/>
    <mergeCell ref="A6:C6"/>
    <mergeCell ref="D309:E309"/>
    <mergeCell ref="A322:O323"/>
    <mergeCell ref="P180:T180"/>
    <mergeCell ref="P118:T118"/>
    <mergeCell ref="P416:T416"/>
    <mergeCell ref="P167:T167"/>
    <mergeCell ref="P142:T142"/>
    <mergeCell ref="D26:E26"/>
    <mergeCell ref="P336:V336"/>
    <mergeCell ref="P574:T574"/>
    <mergeCell ref="P378:T378"/>
    <mergeCell ref="D9:E9"/>
    <mergeCell ref="F9:G9"/>
    <mergeCell ref="P422:T422"/>
    <mergeCell ref="A425:O426"/>
    <mergeCell ref="P495:T495"/>
    <mergeCell ref="AD667:AE667"/>
    <mergeCell ref="P323:V323"/>
    <mergeCell ref="P63:T63"/>
    <mergeCell ref="D523:E523"/>
    <mergeCell ref="A446:Z446"/>
    <mergeCell ref="D621:E621"/>
    <mergeCell ref="P50:T50"/>
    <mergeCell ref="P492:T492"/>
    <mergeCell ref="D31:E31"/>
    <mergeCell ref="A482:O483"/>
    <mergeCell ref="D50:E50"/>
    <mergeCell ref="P286:T286"/>
    <mergeCell ref="D229:E229"/>
    <mergeCell ref="A403:O404"/>
    <mergeCell ref="D77:E77"/>
    <mergeCell ref="D108:E108"/>
    <mergeCell ref="D375:E375"/>
    <mergeCell ref="P258:T258"/>
    <mergeCell ref="A111:O112"/>
    <mergeCell ref="D369:E369"/>
    <mergeCell ref="P423:T423"/>
    <mergeCell ref="P52:T52"/>
    <mergeCell ref="P223:T223"/>
    <mergeCell ref="P429:T429"/>
    <mergeCell ref="P494:T494"/>
    <mergeCell ref="P556:T556"/>
    <mergeCell ref="D598:E598"/>
    <mergeCell ref="P481:T481"/>
    <mergeCell ref="D629:E629"/>
    <mergeCell ref="D141:E141"/>
    <mergeCell ref="D135:E135"/>
    <mergeCell ref="D377:E377"/>
    <mergeCell ref="P637:T637"/>
    <mergeCell ref="P111:V111"/>
    <mergeCell ref="P621:T621"/>
    <mergeCell ref="P409:V409"/>
    <mergeCell ref="A405:Z405"/>
    <mergeCell ref="P651:V651"/>
    <mergeCell ref="J17:J18"/>
    <mergeCell ref="D82:E82"/>
    <mergeCell ref="L17:L18"/>
    <mergeCell ref="P255:T255"/>
    <mergeCell ref="P346:V346"/>
    <mergeCell ref="A171:Z171"/>
    <mergeCell ref="A342:Z342"/>
    <mergeCell ref="D334:E334"/>
    <mergeCell ref="A165:Z165"/>
    <mergeCell ref="P582:V582"/>
    <mergeCell ref="A656:Z656"/>
    <mergeCell ref="P192:T192"/>
    <mergeCell ref="P112:V112"/>
    <mergeCell ref="P277:V277"/>
    <mergeCell ref="D100:E100"/>
    <mergeCell ref="P284:T284"/>
    <mergeCell ref="P428:T428"/>
    <mergeCell ref="P17:T18"/>
    <mergeCell ref="A400:Z400"/>
    <mergeCell ref="A642:Z642"/>
    <mergeCell ref="P646:V646"/>
    <mergeCell ref="I17:I18"/>
    <mergeCell ref="P287:T287"/>
    <mergeCell ref="P281:T281"/>
    <mergeCell ref="P414:T414"/>
    <mergeCell ref="P523:T523"/>
    <mergeCell ref="P573:T573"/>
    <mergeCell ref="D616:E616"/>
    <mergeCell ref="P32:T32"/>
    <mergeCell ref="D224:E224"/>
    <mergeCell ref="P474:T474"/>
    <mergeCell ref="D608:E608"/>
    <mergeCell ref="A398:O399"/>
    <mergeCell ref="P59:V59"/>
    <mergeCell ref="P230:T230"/>
    <mergeCell ref="P130:V130"/>
    <mergeCell ref="P268:T268"/>
    <mergeCell ref="D1:F1"/>
    <mergeCell ref="P339:T339"/>
    <mergeCell ref="A242:Z242"/>
    <mergeCell ref="D382:E382"/>
    <mergeCell ref="A456:O457"/>
    <mergeCell ref="P466:T466"/>
    <mergeCell ref="P585:T585"/>
    <mergeCell ref="A210:O211"/>
    <mergeCell ref="A263:Z263"/>
    <mergeCell ref="P264:T264"/>
    <mergeCell ref="P68:T68"/>
    <mergeCell ref="P239:T239"/>
    <mergeCell ref="P509:V509"/>
    <mergeCell ref="D530:E530"/>
    <mergeCell ref="D38:E38"/>
    <mergeCell ref="D52:E52"/>
    <mergeCell ref="D27:E27"/>
    <mergeCell ref="P15:T16"/>
    <mergeCell ref="P219:T219"/>
    <mergeCell ref="D162:E162"/>
    <mergeCell ref="P272:T272"/>
    <mergeCell ref="D653:E653"/>
    <mergeCell ref="D69:E69"/>
    <mergeCell ref="A240:O241"/>
    <mergeCell ref="D498:E498"/>
    <mergeCell ref="D603:E603"/>
    <mergeCell ref="D354:E354"/>
    <mergeCell ref="P398:V398"/>
    <mergeCell ref="A279:Z279"/>
    <mergeCell ref="A521:Z521"/>
    <mergeCell ref="P226:V226"/>
    <mergeCell ref="D356:E356"/>
    <mergeCell ref="P164:V164"/>
    <mergeCell ref="P335:V335"/>
    <mergeCell ref="A45:Z45"/>
    <mergeCell ref="A387:Z387"/>
    <mergeCell ref="A458:Z458"/>
    <mergeCell ref="A343:Z343"/>
    <mergeCell ref="P462:V462"/>
    <mergeCell ref="P542:T542"/>
    <mergeCell ref="P633:V633"/>
    <mergeCell ref="P399:V399"/>
    <mergeCell ref="D145:E145"/>
    <mergeCell ref="D272:E272"/>
    <mergeCell ref="D443:E443"/>
    <mergeCell ref="A516:Z516"/>
    <mergeCell ref="A316:Z316"/>
    <mergeCell ref="D308:E308"/>
    <mergeCell ref="A46:Z46"/>
    <mergeCell ref="D87:E87"/>
    <mergeCell ref="P166:T166"/>
    <mergeCell ref="P188:V188"/>
    <mergeCell ref="D209:E209"/>
    <mergeCell ref="D30:E30"/>
    <mergeCell ref="A543:O544"/>
    <mergeCell ref="D524:E524"/>
    <mergeCell ref="P407:T407"/>
    <mergeCell ref="D559:E559"/>
    <mergeCell ref="D67:E67"/>
    <mergeCell ref="D5:E5"/>
    <mergeCell ref="P382:T382"/>
    <mergeCell ref="P553:T553"/>
    <mergeCell ref="P453:T453"/>
    <mergeCell ref="P42:T42"/>
    <mergeCell ref="D496:E496"/>
    <mergeCell ref="D290:E290"/>
    <mergeCell ref="D94:E94"/>
    <mergeCell ref="P98:V98"/>
    <mergeCell ref="A303:O304"/>
    <mergeCell ref="D361:E361"/>
    <mergeCell ref="D417:E417"/>
    <mergeCell ref="P259:T259"/>
    <mergeCell ref="P35:V35"/>
    <mergeCell ref="A187:O188"/>
    <mergeCell ref="P402:T402"/>
    <mergeCell ref="D245:E245"/>
    <mergeCell ref="D301:E301"/>
    <mergeCell ref="P464:T464"/>
    <mergeCell ref="P116:T116"/>
    <mergeCell ref="A105:Z105"/>
    <mergeCell ref="T6:U9"/>
    <mergeCell ref="Q10:R10"/>
    <mergeCell ref="D68:E68"/>
    <mergeCell ref="A204:O205"/>
    <mergeCell ref="P245:T245"/>
    <mergeCell ref="A461:O462"/>
    <mergeCell ref="P502:T502"/>
    <mergeCell ref="D470:E470"/>
    <mergeCell ref="P182:V182"/>
    <mergeCell ref="H1:Q1"/>
    <mergeCell ref="Y667:AB667"/>
    <mergeCell ref="A305:Z305"/>
    <mergeCell ref="A572:Z572"/>
    <mergeCell ref="O668:O669"/>
    <mergeCell ref="P274:V274"/>
    <mergeCell ref="A99:Z99"/>
    <mergeCell ref="P345:V345"/>
    <mergeCell ref="A566:Z566"/>
    <mergeCell ref="Q668:Q669"/>
    <mergeCell ref="D214:E214"/>
    <mergeCell ref="D284:E284"/>
    <mergeCell ref="P193:V193"/>
    <mergeCell ref="AA668:AA669"/>
    <mergeCell ref="A74:Z74"/>
    <mergeCell ref="P539:T539"/>
    <mergeCell ref="D259:E259"/>
    <mergeCell ref="P40:V40"/>
    <mergeCell ref="D501:E501"/>
    <mergeCell ref="D28:E28"/>
    <mergeCell ref="D495:E495"/>
    <mergeCell ref="A535:O536"/>
    <mergeCell ref="P605:V605"/>
    <mergeCell ref="P184:T184"/>
    <mergeCell ref="D236:E236"/>
    <mergeCell ref="D117:E117"/>
    <mergeCell ref="D92:E92"/>
    <mergeCell ref="P340:V340"/>
    <mergeCell ref="D7:M7"/>
    <mergeCell ref="P548:V548"/>
    <mergeCell ref="P236:T236"/>
    <mergeCell ref="A81:Z81"/>
    <mergeCell ref="P92:T92"/>
    <mergeCell ref="P327:V327"/>
    <mergeCell ref="P334:T334"/>
    <mergeCell ref="D144:E144"/>
    <mergeCell ref="D442:E442"/>
    <mergeCell ref="D502:E502"/>
    <mergeCell ref="D302:E302"/>
    <mergeCell ref="D429:E429"/>
    <mergeCell ref="D600:E600"/>
    <mergeCell ref="P29:T29"/>
    <mergeCell ref="A97:O98"/>
    <mergeCell ref="P100:T100"/>
    <mergeCell ref="P271:T271"/>
    <mergeCell ref="P535:V535"/>
    <mergeCell ref="P94:T94"/>
    <mergeCell ref="P265:T265"/>
    <mergeCell ref="D208:E208"/>
    <mergeCell ref="D8:M8"/>
    <mergeCell ref="P563:T563"/>
    <mergeCell ref="A588:O589"/>
    <mergeCell ref="D366:E366"/>
    <mergeCell ref="D300:E300"/>
    <mergeCell ref="A509:O510"/>
    <mergeCell ref="P237:T237"/>
    <mergeCell ref="P472:V472"/>
    <mergeCell ref="P31:T31"/>
    <mergeCell ref="P522:T522"/>
    <mergeCell ref="D406:E406"/>
    <mergeCell ref="V10:W10"/>
    <mergeCell ref="D610:E610"/>
    <mergeCell ref="D360:E360"/>
    <mergeCell ref="A173:O174"/>
    <mergeCell ref="D493:E493"/>
    <mergeCell ref="P615:T615"/>
    <mergeCell ref="D287:E287"/>
    <mergeCell ref="P366:T366"/>
    <mergeCell ref="A471:O472"/>
    <mergeCell ref="D558:E558"/>
    <mergeCell ref="P468:T468"/>
    <mergeCell ref="P393:V393"/>
    <mergeCell ref="D474:E474"/>
    <mergeCell ref="P564:V564"/>
    <mergeCell ref="D585:E585"/>
    <mergeCell ref="D66:E66"/>
    <mergeCell ref="P145:T145"/>
    <mergeCell ref="D126:E126"/>
    <mergeCell ref="P443:T443"/>
    <mergeCell ref="D197:E197"/>
    <mergeCell ref="D253:E253"/>
    <mergeCell ref="D53:E53"/>
    <mergeCell ref="P159:V159"/>
    <mergeCell ref="D289:E289"/>
    <mergeCell ref="D587:E587"/>
    <mergeCell ref="A149:Z149"/>
    <mergeCell ref="P209:T209"/>
    <mergeCell ref="A447:Z447"/>
    <mergeCell ref="A193:O194"/>
    <mergeCell ref="W17:W18"/>
    <mergeCell ref="P261:V261"/>
    <mergeCell ref="P532:V532"/>
    <mergeCell ref="R1:T1"/>
    <mergeCell ref="A158:O159"/>
    <mergeCell ref="P28:T28"/>
    <mergeCell ref="D71:E71"/>
    <mergeCell ref="P150:T150"/>
    <mergeCell ref="P172:T172"/>
    <mergeCell ref="P221:T221"/>
    <mergeCell ref="D307:E307"/>
    <mergeCell ref="A345:O346"/>
    <mergeCell ref="D574:E574"/>
    <mergeCell ref="P628:T628"/>
    <mergeCell ref="X668:X669"/>
    <mergeCell ref="Z668:Z669"/>
    <mergeCell ref="P30:T30"/>
    <mergeCell ref="D638:E638"/>
    <mergeCell ref="A147:O148"/>
    <mergeCell ref="P290:T290"/>
    <mergeCell ref="A550:Z550"/>
    <mergeCell ref="P452:T452"/>
    <mergeCell ref="P504:V504"/>
    <mergeCell ref="P168:V168"/>
    <mergeCell ref="P662:V662"/>
    <mergeCell ref="B17:B18"/>
    <mergeCell ref="A392:O393"/>
    <mergeCell ref="P248:V248"/>
    <mergeCell ref="P612:V612"/>
    <mergeCell ref="D258:E258"/>
    <mergeCell ref="P477:V477"/>
    <mergeCell ref="D556:E556"/>
    <mergeCell ref="D494:E494"/>
    <mergeCell ref="A660:O665"/>
    <mergeCell ref="D518:E518"/>
    <mergeCell ref="D499:E499"/>
    <mergeCell ref="P562:T562"/>
    <mergeCell ref="P622:V622"/>
    <mergeCell ref="D238:E238"/>
    <mergeCell ref="D486:E486"/>
    <mergeCell ref="P86:T86"/>
    <mergeCell ref="D78:E78"/>
    <mergeCell ref="D134:E134"/>
    <mergeCell ref="P157:T157"/>
    <mergeCell ref="P213:T213"/>
    <mergeCell ref="D376:E376"/>
    <mergeCell ref="P384:T384"/>
    <mergeCell ref="A379:O380"/>
    <mergeCell ref="P455:T455"/>
    <mergeCell ref="D563:E563"/>
    <mergeCell ref="A365:Z365"/>
    <mergeCell ref="P626:T626"/>
    <mergeCell ref="D357:E357"/>
    <mergeCell ref="D124:E124"/>
    <mergeCell ref="P252:T252"/>
    <mergeCell ref="P616:T616"/>
    <mergeCell ref="P332:V332"/>
    <mergeCell ref="A331:O332"/>
    <mergeCell ref="A607:Z607"/>
    <mergeCell ref="P234:T234"/>
    <mergeCell ref="D142:E142"/>
    <mergeCell ref="A120:O121"/>
    <mergeCell ref="D378:E378"/>
    <mergeCell ref="D615:E615"/>
    <mergeCell ref="A228:Z228"/>
    <mergeCell ref="P95:T95"/>
    <mergeCell ref="P266:T266"/>
    <mergeCell ref="P514:V514"/>
    <mergeCell ref="D644:E644"/>
    <mergeCell ref="P244:T244"/>
    <mergeCell ref="P623:V623"/>
    <mergeCell ref="P144:T144"/>
    <mergeCell ref="P437:T437"/>
    <mergeCell ref="P231:T231"/>
    <mergeCell ref="D423:E423"/>
    <mergeCell ref="P302:T302"/>
    <mergeCell ref="D619:E619"/>
    <mergeCell ref="A352:Z352"/>
    <mergeCell ref="P600:T600"/>
    <mergeCell ref="P543:V543"/>
    <mergeCell ref="H9:I9"/>
    <mergeCell ref="P24:V24"/>
    <mergeCell ref="D281:E281"/>
    <mergeCell ref="P322:V322"/>
    <mergeCell ref="P89:V89"/>
    <mergeCell ref="P211:V211"/>
    <mergeCell ref="P260:V260"/>
    <mergeCell ref="P389:T389"/>
    <mergeCell ref="P454:T454"/>
    <mergeCell ref="D568:E568"/>
    <mergeCell ref="P88:V88"/>
    <mergeCell ref="P153:V153"/>
    <mergeCell ref="D70:E70"/>
    <mergeCell ref="A79:O80"/>
    <mergeCell ref="P220:T220"/>
    <mergeCell ref="D312:E312"/>
    <mergeCell ref="A350:O351"/>
    <mergeCell ref="P391:T391"/>
    <mergeCell ref="P518:T51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10 X126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4 X311 X414 X416 X419 X428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hpUmYXtu4bJQjxfShgJ8yR2apgP5kgOd4wWJavA28QnrewY4Zke/NbauXcRmEQcVCG72FL+yWTEefHYgPMc3Ww==" saltValue="8Vq3tEoRexbawKjfw+Rc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2024-11-21T06:54:50Z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