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1,24 ПОКОМ ЗПФ филиалы\"/>
    </mc:Choice>
  </mc:AlternateContent>
  <xr:revisionPtr revIDLastSave="0" documentId="13_ncr:1_{30CFFF77-4F01-47B3-A50D-7A4F7113FE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3" i="1" l="1"/>
  <c r="AB83" i="1" s="1"/>
  <c r="O83" i="1"/>
  <c r="U83" i="1" s="1"/>
  <c r="P82" i="1"/>
  <c r="AB82" i="1" s="1"/>
  <c r="O82" i="1"/>
  <c r="U82" i="1" s="1"/>
  <c r="P81" i="1"/>
  <c r="AB81" i="1" s="1"/>
  <c r="O81" i="1"/>
  <c r="U81" i="1" s="1"/>
  <c r="P80" i="1"/>
  <c r="AB80" i="1" s="1"/>
  <c r="O80" i="1"/>
  <c r="U80" i="1" s="1"/>
  <c r="P79" i="1"/>
  <c r="AB79" i="1" s="1"/>
  <c r="O79" i="1"/>
  <c r="U79" i="1" s="1"/>
  <c r="P78" i="1"/>
  <c r="AB78" i="1" s="1"/>
  <c r="O78" i="1"/>
  <c r="U78" i="1" s="1"/>
  <c r="AD78" i="1" l="1"/>
  <c r="AD79" i="1"/>
  <c r="AD80" i="1"/>
  <c r="AD81" i="1"/>
  <c r="AD82" i="1"/>
  <c r="AD83" i="1"/>
  <c r="F75" i="1"/>
  <c r="E75" i="1"/>
  <c r="E30" i="1"/>
  <c r="AB17" i="1"/>
  <c r="AB29" i="1"/>
  <c r="AB34" i="1"/>
  <c r="AB36" i="1"/>
  <c r="AB38" i="1"/>
  <c r="AB39" i="1"/>
  <c r="AB40" i="1"/>
  <c r="AB42" i="1"/>
  <c r="AB44" i="1"/>
  <c r="AB45" i="1"/>
  <c r="AB46" i="1"/>
  <c r="AB48" i="1"/>
  <c r="AB49" i="1"/>
  <c r="AB50" i="1"/>
  <c r="AB59" i="1"/>
  <c r="AB60" i="1"/>
  <c r="AB61" i="1"/>
  <c r="AB62" i="1"/>
  <c r="AB63" i="1"/>
  <c r="AB69" i="1"/>
  <c r="AB70" i="1"/>
  <c r="AB71" i="1"/>
  <c r="AB76" i="1"/>
  <c r="AE82" i="1" l="1"/>
  <c r="AH82" i="1"/>
  <c r="AE80" i="1"/>
  <c r="AH80" i="1"/>
  <c r="AE78" i="1"/>
  <c r="AH78" i="1"/>
  <c r="AE83" i="1"/>
  <c r="AH83" i="1"/>
  <c r="AE81" i="1"/>
  <c r="AH81" i="1"/>
  <c r="AE79" i="1"/>
  <c r="AH79" i="1"/>
  <c r="Q82" i="1"/>
  <c r="T82" i="1" s="1"/>
  <c r="Q80" i="1"/>
  <c r="T80" i="1" s="1"/>
  <c r="Q78" i="1"/>
  <c r="T78" i="1" s="1"/>
  <c r="Q83" i="1"/>
  <c r="T83" i="1" s="1"/>
  <c r="Q81" i="1"/>
  <c r="T81" i="1" s="1"/>
  <c r="Q79" i="1"/>
  <c r="T79" i="1" s="1"/>
  <c r="AG77" i="1"/>
  <c r="AF77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47" i="1"/>
  <c r="AF47" i="1"/>
  <c r="AG43" i="1"/>
  <c r="AF43" i="1"/>
  <c r="AG41" i="1"/>
  <c r="AF41" i="1"/>
  <c r="AG40" i="1"/>
  <c r="AF40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L7" i="1" l="1"/>
  <c r="O7" i="1" s="1"/>
  <c r="P7" i="1" s="1"/>
  <c r="L8" i="1"/>
  <c r="O8" i="1" s="1"/>
  <c r="P8" i="1" s="1"/>
  <c r="L9" i="1"/>
  <c r="O9" i="1" s="1"/>
  <c r="P9" i="1" s="1"/>
  <c r="L10" i="1"/>
  <c r="O10" i="1" s="1"/>
  <c r="P10" i="1" s="1"/>
  <c r="L11" i="1"/>
  <c r="O11" i="1" s="1"/>
  <c r="P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P19" i="1" s="1"/>
  <c r="L20" i="1"/>
  <c r="O20" i="1" s="1"/>
  <c r="L21" i="1"/>
  <c r="O21" i="1" s="1"/>
  <c r="L22" i="1"/>
  <c r="O22" i="1" s="1"/>
  <c r="P22" i="1" s="1"/>
  <c r="L23" i="1"/>
  <c r="O23" i="1" s="1"/>
  <c r="P23" i="1" s="1"/>
  <c r="L24" i="1"/>
  <c r="O24" i="1" s="1"/>
  <c r="P24" i="1" s="1"/>
  <c r="L25" i="1"/>
  <c r="O25" i="1" s="1"/>
  <c r="L26" i="1"/>
  <c r="O26" i="1" s="1"/>
  <c r="L27" i="1"/>
  <c r="O27" i="1" s="1"/>
  <c r="P27" i="1" s="1"/>
  <c r="L28" i="1"/>
  <c r="O28" i="1" s="1"/>
  <c r="P28" i="1" s="1"/>
  <c r="L29" i="1"/>
  <c r="O29" i="1" s="1"/>
  <c r="L30" i="1"/>
  <c r="O30" i="1" s="1"/>
  <c r="P30" i="1" s="1"/>
  <c r="L31" i="1"/>
  <c r="O31" i="1" s="1"/>
  <c r="P31" i="1" s="1"/>
  <c r="L32" i="1"/>
  <c r="O32" i="1" s="1"/>
  <c r="P32" i="1" s="1"/>
  <c r="L33" i="1"/>
  <c r="O33" i="1" s="1"/>
  <c r="L34" i="1"/>
  <c r="O34" i="1" s="1"/>
  <c r="L35" i="1"/>
  <c r="O35" i="1" s="1"/>
  <c r="L36" i="1"/>
  <c r="O36" i="1" s="1"/>
  <c r="L37" i="1"/>
  <c r="O37" i="1" s="1"/>
  <c r="P37" i="1" s="1"/>
  <c r="L38" i="1"/>
  <c r="O38" i="1" s="1"/>
  <c r="L39" i="1"/>
  <c r="O39" i="1" s="1"/>
  <c r="L40" i="1"/>
  <c r="O40" i="1" s="1"/>
  <c r="L41" i="1"/>
  <c r="O41" i="1" s="1"/>
  <c r="P41" i="1" s="1"/>
  <c r="L42" i="1"/>
  <c r="O42" i="1" s="1"/>
  <c r="L43" i="1"/>
  <c r="O43" i="1" s="1"/>
  <c r="P43" i="1" s="1"/>
  <c r="L44" i="1"/>
  <c r="O44" i="1" s="1"/>
  <c r="L45" i="1"/>
  <c r="O45" i="1" s="1"/>
  <c r="L46" i="1"/>
  <c r="O46" i="1" s="1"/>
  <c r="L47" i="1"/>
  <c r="O47" i="1" s="1"/>
  <c r="P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P55" i="1" s="1"/>
  <c r="L56" i="1"/>
  <c r="O56" i="1" s="1"/>
  <c r="P56" i="1" s="1"/>
  <c r="L57" i="1"/>
  <c r="O57" i="1" s="1"/>
  <c r="L58" i="1"/>
  <c r="O58" i="1" s="1"/>
  <c r="P58" i="1" s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P64" i="1" s="1"/>
  <c r="L65" i="1"/>
  <c r="O65" i="1" s="1"/>
  <c r="P65" i="1" s="1"/>
  <c r="L66" i="1"/>
  <c r="O66" i="1" s="1"/>
  <c r="P66" i="1" s="1"/>
  <c r="L67" i="1"/>
  <c r="O67" i="1" s="1"/>
  <c r="P67" i="1" s="1"/>
  <c r="L68" i="1"/>
  <c r="O68" i="1" s="1"/>
  <c r="P68" i="1" s="1"/>
  <c r="L69" i="1"/>
  <c r="O69" i="1" s="1"/>
  <c r="L70" i="1"/>
  <c r="O70" i="1" s="1"/>
  <c r="L71" i="1"/>
  <c r="O71" i="1" s="1"/>
  <c r="L72" i="1"/>
  <c r="O72" i="1" s="1"/>
  <c r="L73" i="1"/>
  <c r="O73" i="1" s="1"/>
  <c r="P73" i="1" s="1"/>
  <c r="L74" i="1"/>
  <c r="O74" i="1" s="1"/>
  <c r="L75" i="1"/>
  <c r="O75" i="1" s="1"/>
  <c r="P75" i="1" s="1"/>
  <c r="L76" i="1"/>
  <c r="O76" i="1" s="1"/>
  <c r="L77" i="1"/>
  <c r="O77" i="1" s="1"/>
  <c r="L6" i="1"/>
  <c r="O6" i="1" s="1"/>
  <c r="AB6" i="1" l="1"/>
  <c r="AD6" i="1"/>
  <c r="AB74" i="1"/>
  <c r="AD74" i="1"/>
  <c r="AB72" i="1"/>
  <c r="AD72" i="1"/>
  <c r="AD68" i="1"/>
  <c r="AB68" i="1"/>
  <c r="AD66" i="1"/>
  <c r="AB66" i="1"/>
  <c r="AD64" i="1"/>
  <c r="AB64" i="1"/>
  <c r="AB58" i="1"/>
  <c r="AD58" i="1"/>
  <c r="AB56" i="1"/>
  <c r="AD56" i="1"/>
  <c r="AB54" i="1"/>
  <c r="AD54" i="1"/>
  <c r="AB52" i="1"/>
  <c r="AD52" i="1"/>
  <c r="AB32" i="1"/>
  <c r="AD32" i="1"/>
  <c r="AB30" i="1"/>
  <c r="AD30" i="1"/>
  <c r="AD28" i="1"/>
  <c r="AB28" i="1"/>
  <c r="AD26" i="1"/>
  <c r="AB26" i="1"/>
  <c r="AD24" i="1"/>
  <c r="AB24" i="1"/>
  <c r="AD22" i="1"/>
  <c r="AB22" i="1"/>
  <c r="AD20" i="1"/>
  <c r="AB20" i="1"/>
  <c r="AD18" i="1"/>
  <c r="AB18" i="1"/>
  <c r="AD16" i="1"/>
  <c r="AB16" i="1"/>
  <c r="AD14" i="1"/>
  <c r="AB14" i="1"/>
  <c r="AB12" i="1"/>
  <c r="AD12" i="1"/>
  <c r="AB10" i="1"/>
  <c r="AD10" i="1"/>
  <c r="AB8" i="1"/>
  <c r="AD8" i="1"/>
  <c r="AB77" i="1"/>
  <c r="AD77" i="1"/>
  <c r="AB75" i="1"/>
  <c r="AD75" i="1"/>
  <c r="AB73" i="1"/>
  <c r="AD73" i="1"/>
  <c r="AB67" i="1"/>
  <c r="AD67" i="1"/>
  <c r="AB65" i="1"/>
  <c r="AD65" i="1"/>
  <c r="AB57" i="1"/>
  <c r="AD57" i="1"/>
  <c r="AB55" i="1"/>
  <c r="AD55" i="1"/>
  <c r="AB53" i="1"/>
  <c r="AD53" i="1"/>
  <c r="AB51" i="1"/>
  <c r="AD51" i="1"/>
  <c r="AB47" i="1"/>
  <c r="AD47" i="1"/>
  <c r="AD43" i="1"/>
  <c r="AB43" i="1"/>
  <c r="AB41" i="1"/>
  <c r="AD41" i="1"/>
  <c r="AD37" i="1"/>
  <c r="AB37" i="1"/>
  <c r="AB35" i="1"/>
  <c r="AD35" i="1"/>
  <c r="AB33" i="1"/>
  <c r="AD33" i="1"/>
  <c r="AB31" i="1"/>
  <c r="AD31" i="1"/>
  <c r="AB27" i="1"/>
  <c r="AD27" i="1"/>
  <c r="AB25" i="1"/>
  <c r="AD25" i="1"/>
  <c r="AB23" i="1"/>
  <c r="AD23" i="1"/>
  <c r="AB21" i="1"/>
  <c r="AD21" i="1"/>
  <c r="AB19" i="1"/>
  <c r="AD19" i="1"/>
  <c r="AD15" i="1"/>
  <c r="AB15" i="1"/>
  <c r="AD13" i="1"/>
  <c r="AB13" i="1"/>
  <c r="AD11" i="1"/>
  <c r="AB11" i="1"/>
  <c r="AD9" i="1"/>
  <c r="AB9" i="1"/>
  <c r="AD7" i="1"/>
  <c r="AB7" i="1"/>
  <c r="U77" i="1"/>
  <c r="U75" i="1"/>
  <c r="U73" i="1"/>
  <c r="T71" i="1"/>
  <c r="U71" i="1"/>
  <c r="U68" i="1"/>
  <c r="U66" i="1"/>
  <c r="U64" i="1"/>
  <c r="T62" i="1"/>
  <c r="U62" i="1"/>
  <c r="T60" i="1"/>
  <c r="U60" i="1"/>
  <c r="U58" i="1"/>
  <c r="U56" i="1"/>
  <c r="U54" i="1"/>
  <c r="U52" i="1"/>
  <c r="T50" i="1"/>
  <c r="U50" i="1"/>
  <c r="T48" i="1"/>
  <c r="U48" i="1"/>
  <c r="T46" i="1"/>
  <c r="U46" i="1"/>
  <c r="T44" i="1"/>
  <c r="U44" i="1"/>
  <c r="U43" i="1"/>
  <c r="U41" i="1"/>
  <c r="T39" i="1"/>
  <c r="U39" i="1"/>
  <c r="U37" i="1"/>
  <c r="U35" i="1"/>
  <c r="U33" i="1"/>
  <c r="U31" i="1"/>
  <c r="T29" i="1"/>
  <c r="U29" i="1"/>
  <c r="U27" i="1"/>
  <c r="U25" i="1"/>
  <c r="U23" i="1"/>
  <c r="U21" i="1"/>
  <c r="U19" i="1"/>
  <c r="T17" i="1"/>
  <c r="U17" i="1"/>
  <c r="U15" i="1"/>
  <c r="U13" i="1"/>
  <c r="U11" i="1"/>
  <c r="U9" i="1"/>
  <c r="U7" i="1"/>
  <c r="U6" i="1"/>
  <c r="T76" i="1"/>
  <c r="U76" i="1"/>
  <c r="U74" i="1"/>
  <c r="U72" i="1"/>
  <c r="T70" i="1"/>
  <c r="U70" i="1"/>
  <c r="T69" i="1"/>
  <c r="U69" i="1"/>
  <c r="U67" i="1"/>
  <c r="U65" i="1"/>
  <c r="T63" i="1"/>
  <c r="U63" i="1"/>
  <c r="T61" i="1"/>
  <c r="U61" i="1"/>
  <c r="T59" i="1"/>
  <c r="U59" i="1"/>
  <c r="U57" i="1"/>
  <c r="U55" i="1"/>
  <c r="U53" i="1"/>
  <c r="U51" i="1"/>
  <c r="T49" i="1"/>
  <c r="U49" i="1"/>
  <c r="U47" i="1"/>
  <c r="T45" i="1"/>
  <c r="U45" i="1"/>
  <c r="T42" i="1"/>
  <c r="U42" i="1"/>
  <c r="T40" i="1"/>
  <c r="U40" i="1"/>
  <c r="T38" i="1"/>
  <c r="U38" i="1"/>
  <c r="T36" i="1"/>
  <c r="U36" i="1"/>
  <c r="T34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E19" i="1" l="1"/>
  <c r="AH19" i="1"/>
  <c r="AE21" i="1"/>
  <c r="AH21" i="1"/>
  <c r="AE23" i="1"/>
  <c r="AH23" i="1"/>
  <c r="AE25" i="1"/>
  <c r="AH25" i="1"/>
  <c r="AE27" i="1"/>
  <c r="AH27" i="1"/>
  <c r="AE31" i="1"/>
  <c r="AH31" i="1"/>
  <c r="AE33" i="1"/>
  <c r="AH33" i="1"/>
  <c r="AE35" i="1"/>
  <c r="AH35" i="1"/>
  <c r="AE41" i="1"/>
  <c r="AH41" i="1"/>
  <c r="AE47" i="1"/>
  <c r="AH47" i="1"/>
  <c r="AE51" i="1"/>
  <c r="AH51" i="1"/>
  <c r="AE53" i="1"/>
  <c r="AH53" i="1"/>
  <c r="AE55" i="1"/>
  <c r="AH55" i="1"/>
  <c r="AE57" i="1"/>
  <c r="AH57" i="1"/>
  <c r="AE65" i="1"/>
  <c r="AH65" i="1"/>
  <c r="AE67" i="1"/>
  <c r="AH67" i="1"/>
  <c r="AE73" i="1"/>
  <c r="AH73" i="1"/>
  <c r="AE75" i="1"/>
  <c r="AH75" i="1"/>
  <c r="AE77" i="1"/>
  <c r="AH77" i="1"/>
  <c r="AE8" i="1"/>
  <c r="AH8" i="1"/>
  <c r="AE10" i="1"/>
  <c r="AH10" i="1"/>
  <c r="AE12" i="1"/>
  <c r="AH12" i="1"/>
  <c r="AE30" i="1"/>
  <c r="AH30" i="1"/>
  <c r="AE32" i="1"/>
  <c r="AH32" i="1"/>
  <c r="AE52" i="1"/>
  <c r="AH52" i="1"/>
  <c r="AE54" i="1"/>
  <c r="AH54" i="1"/>
  <c r="AE56" i="1"/>
  <c r="AH56" i="1"/>
  <c r="AE58" i="1"/>
  <c r="AH58" i="1"/>
  <c r="AE72" i="1"/>
  <c r="AH72" i="1"/>
  <c r="AE74" i="1"/>
  <c r="AH74" i="1"/>
  <c r="AE6" i="1"/>
  <c r="AH6" i="1"/>
  <c r="AE7" i="1"/>
  <c r="AH7" i="1"/>
  <c r="AE9" i="1"/>
  <c r="AH9" i="1"/>
  <c r="AE11" i="1"/>
  <c r="AH11" i="1"/>
  <c r="AE13" i="1"/>
  <c r="AH13" i="1"/>
  <c r="AE15" i="1"/>
  <c r="AH15" i="1"/>
  <c r="AE37" i="1"/>
  <c r="AH37" i="1"/>
  <c r="AE43" i="1"/>
  <c r="AH43" i="1"/>
  <c r="AE14" i="1"/>
  <c r="AH14" i="1"/>
  <c r="AE16" i="1"/>
  <c r="AH16" i="1"/>
  <c r="AE18" i="1"/>
  <c r="AH18" i="1"/>
  <c r="AE20" i="1"/>
  <c r="AH20" i="1"/>
  <c r="AE22" i="1"/>
  <c r="AH22" i="1"/>
  <c r="AE24" i="1"/>
  <c r="AH24" i="1"/>
  <c r="AE26" i="1"/>
  <c r="AH26" i="1"/>
  <c r="AE28" i="1"/>
  <c r="AH28" i="1"/>
  <c r="AE64" i="1"/>
  <c r="AH64" i="1"/>
  <c r="AE66" i="1"/>
  <c r="AH66" i="1"/>
  <c r="AE68" i="1"/>
  <c r="AH68" i="1"/>
  <c r="AD5" i="1"/>
  <c r="AB5" i="1"/>
  <c r="Q7" i="1"/>
  <c r="T7" i="1" s="1"/>
  <c r="Q9" i="1"/>
  <c r="T9" i="1" s="1"/>
  <c r="Q11" i="1"/>
  <c r="T11" i="1" s="1"/>
  <c r="Q13" i="1"/>
  <c r="T13" i="1" s="1"/>
  <c r="Q15" i="1"/>
  <c r="T15" i="1" s="1"/>
  <c r="Q37" i="1"/>
  <c r="T37" i="1" s="1"/>
  <c r="Q43" i="1"/>
  <c r="T43" i="1" s="1"/>
  <c r="Q14" i="1"/>
  <c r="T14" i="1" s="1"/>
  <c r="Q16" i="1"/>
  <c r="T16" i="1" s="1"/>
  <c r="Q18" i="1"/>
  <c r="T18" i="1" s="1"/>
  <c r="Q20" i="1"/>
  <c r="T20" i="1" s="1"/>
  <c r="Q22" i="1"/>
  <c r="T22" i="1" s="1"/>
  <c r="Q24" i="1"/>
  <c r="T24" i="1" s="1"/>
  <c r="Q26" i="1"/>
  <c r="T26" i="1" s="1"/>
  <c r="Q28" i="1"/>
  <c r="T28" i="1" s="1"/>
  <c r="Q64" i="1"/>
  <c r="T64" i="1" s="1"/>
  <c r="Q66" i="1"/>
  <c r="T66" i="1" s="1"/>
  <c r="Q68" i="1"/>
  <c r="T68" i="1" s="1"/>
  <c r="Q19" i="1"/>
  <c r="T19" i="1" s="1"/>
  <c r="Q21" i="1"/>
  <c r="T21" i="1" s="1"/>
  <c r="Q23" i="1"/>
  <c r="T23" i="1" s="1"/>
  <c r="Q25" i="1"/>
  <c r="T25" i="1" s="1"/>
  <c r="Q27" i="1"/>
  <c r="T27" i="1" s="1"/>
  <c r="Q31" i="1"/>
  <c r="T31" i="1" s="1"/>
  <c r="Q33" i="1"/>
  <c r="T33" i="1" s="1"/>
  <c r="Q35" i="1"/>
  <c r="T35" i="1" s="1"/>
  <c r="Q41" i="1"/>
  <c r="T41" i="1" s="1"/>
  <c r="Q47" i="1"/>
  <c r="T47" i="1" s="1"/>
  <c r="Q51" i="1"/>
  <c r="T51" i="1" s="1"/>
  <c r="Q53" i="1"/>
  <c r="T53" i="1" s="1"/>
  <c r="Q55" i="1"/>
  <c r="T55" i="1" s="1"/>
  <c r="Q57" i="1"/>
  <c r="T57" i="1" s="1"/>
  <c r="Q65" i="1"/>
  <c r="T65" i="1" s="1"/>
  <c r="Q67" i="1"/>
  <c r="T67" i="1" s="1"/>
  <c r="Q73" i="1"/>
  <c r="T73" i="1" s="1"/>
  <c r="Q75" i="1"/>
  <c r="T75" i="1" s="1"/>
  <c r="Q77" i="1"/>
  <c r="T77" i="1" s="1"/>
  <c r="Q8" i="1"/>
  <c r="T8" i="1" s="1"/>
  <c r="Q10" i="1"/>
  <c r="T10" i="1" s="1"/>
  <c r="Q12" i="1"/>
  <c r="T12" i="1" s="1"/>
  <c r="Q30" i="1"/>
  <c r="T30" i="1" s="1"/>
  <c r="Q32" i="1"/>
  <c r="T32" i="1" s="1"/>
  <c r="Q52" i="1"/>
  <c r="T52" i="1" s="1"/>
  <c r="Q54" i="1"/>
  <c r="T54" i="1" s="1"/>
  <c r="Q56" i="1"/>
  <c r="T56" i="1" s="1"/>
  <c r="Q58" i="1"/>
  <c r="T58" i="1" s="1"/>
  <c r="Q72" i="1"/>
  <c r="T72" i="1" s="1"/>
  <c r="Q74" i="1"/>
  <c r="T74" i="1" s="1"/>
  <c r="Q6" i="1"/>
  <c r="K5" i="1"/>
  <c r="AH5" i="1" l="1"/>
  <c r="AE5" i="1"/>
  <c r="Q5" i="1"/>
  <c r="T6" i="1"/>
</calcChain>
</file>

<file path=xl/sharedStrings.xml><?xml version="1.0" encoding="utf-8"?>
<sst xmlns="http://schemas.openxmlformats.org/spreadsheetml/2006/main" count="349" uniqueCount="151">
  <si>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</si>
  <si>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</si>
  <si>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</si>
  <si>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</si>
  <si>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</si>
  <si>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</si>
  <si>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</si>
  <si>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</si>
  <si>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</si>
  <si>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</si>
  <si>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</si>
  <si>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</si>
  <si>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</si>
  <si>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</si>
  <si>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</si>
  <si>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</si>
  <si>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</si>
  <si>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</si>
  <si>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</si>
  <si>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</si>
  <si>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</si>
  <si>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</si>
  <si>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</si>
  <si>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</si>
  <si>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</si>
  <si>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</si>
  <si>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21,11,</t>
  </si>
  <si>
    <t>14,11,</t>
  </si>
  <si>
    <t>07,11,</t>
  </si>
  <si>
    <t>31,10,</t>
  </si>
  <si>
    <t>24,10,</t>
  </si>
  <si>
    <t>17,10,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</si>
  <si>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</si>
  <si>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</si>
  <si>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</si>
  <si>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</si>
  <si>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</si>
  <si>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C 14.10.2024 скю введено в сеть "Обжора"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</si>
  <si>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</si>
  <si>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</si>
  <si>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октябрь сеть "Галактика"</t>
  </si>
  <si>
    <t>Готовые чебупели с мясом ТМ Горячая штучка Без свинины 0,3 кг  ПОКОМ</t>
  </si>
  <si>
    <t>Галактика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</si>
  <si>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</si>
  <si>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</si>
  <si>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</si>
  <si>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</si>
  <si>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</si>
  <si>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ЖАР-ладушки с яблоком и грушей ТМ Стародворье 0,2 кг.  Поком</t>
  </si>
  <si>
    <t>Жар-ладушки с клубникой и вишней ТМ Зареченские ТС Зареченские продукты.  Поком</t>
  </si>
  <si>
    <t>не в матрице</t>
  </si>
  <si>
    <t>вывод / нужно продавать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</si>
  <si>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</si>
  <si>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</si>
  <si>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</si>
  <si>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вместо фрай-пиццы</t>
  </si>
  <si>
    <t>Мини-сосиски в тесте ТМ Зареченские . ВЕС  Поком</t>
  </si>
  <si>
    <t>необходимо увеличить продажи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</si>
  <si>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</si>
  <si>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</si>
  <si>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</si>
  <si>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</si>
  <si>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</si>
  <si>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</si>
  <si>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</si>
  <si>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</si>
  <si>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</si>
  <si>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</si>
  <si>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 / Акция на октябрь для сети "Обжора". Предварительный заказ сети на данную позицию составляет 1 300 шт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</si>
  <si>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</si>
  <si>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</si>
  <si>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</si>
  <si>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</si>
  <si>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нет потребности</t>
  </si>
  <si>
    <t>Пельмени Grandmeni с говядиной в сливочном соусе ТМ Горячая штучка флоупак сфера 0,75 кг.  ПОКОМ</t>
  </si>
  <si>
    <t>СТОП / матрица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</si>
  <si>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</si>
  <si>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</si>
  <si>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</si>
  <si>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</si>
  <si>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</si>
  <si>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</si>
  <si>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</si>
  <si>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</si>
  <si>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</si>
  <si>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</si>
  <si>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</si>
  <si>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</si>
  <si>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</si>
  <si>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</si>
  <si>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</si>
  <si>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необходимо увеличить продажи / вывод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</si>
  <si>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</si>
  <si>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</si>
  <si>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необходимо увеличить продажи / Акция октябрь сеть "Галактика"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</si>
  <si>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</si>
  <si>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</si>
  <si>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</si>
  <si>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</si>
  <si>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</si>
  <si>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</si>
  <si>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</si>
  <si>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</si>
  <si>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</si>
  <si>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Умелый повар равиоли ВЕС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</si>
  <si>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</si>
  <si>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</si>
  <si>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новинка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</si>
  <si>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</si>
  <si>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</si>
  <si>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</si>
  <si>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</si>
  <si>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</si>
  <si>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вывод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</si>
  <si>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</si>
  <si>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</si>
  <si>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</si>
  <si>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Акция в ТС "Обжора" до конца ноября 2024.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</si>
  <si>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</si>
  <si>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</si>
  <si>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</si>
  <si>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</t>
  </si>
  <si>
    <t>Чебуреки сочные, ВЕС, куриные жарен. зам  ПОКОМ</t>
  </si>
  <si>
    <t>Чебуречище горячая штучка 0,14кг Поком</t>
  </si>
  <si>
    <t>необходимо увеличить продажи / Галактика</t>
  </si>
  <si>
    <t>ряд</t>
  </si>
  <si>
    <t>потребность</t>
  </si>
  <si>
    <t>кратно рядам</t>
  </si>
  <si>
    <t>отгрузит завод</t>
  </si>
  <si>
    <t>нет</t>
  </si>
  <si>
    <t>ошибка завода</t>
  </si>
  <si>
    <t>нет потребности / нужно продавать / вывод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</si>
  <si>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вывод</t>
    </r>
  </si>
  <si>
    <t>Пельмени "Бигбули #МЕГАВКУСИЩЕ с сочной грудинкой" 0,7 сфера ТМ "Горячая штучка"</t>
  </si>
  <si>
    <t>Пельмени "Бигбули #МЕГАМАСЛИЩЕ со сливочным маслом" 0,4 сфера ТМ "Горячая штучка"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</si>
  <si>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</si>
  <si>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</si>
  <si>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</si>
  <si>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</si>
  <si>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SU003532</t>
  </si>
  <si>
    <t>SU003531</t>
  </si>
  <si>
    <t>SU003460</t>
  </si>
  <si>
    <t>SU003526</t>
  </si>
  <si>
    <t>SU003459</t>
  </si>
  <si>
    <t>SU003528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</si>
  <si>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 / 180шт из Луганска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</si>
  <si>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Акция на октябрь для сети "Обжора". Предварительный заказ сети на данную позицию составляет 1 600 шт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</si>
  <si>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Акция на октябрь для сети "Обжора". Предварительный заказ сети на данную позицию составляет 2 800 шт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</si>
  <si>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Акция октябрь сеть "Галактика"</t>
    </r>
  </si>
  <si>
    <t>кол-во паллет</t>
  </si>
  <si>
    <t>25,11,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</si>
</sst>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0" borderId="2" xfId="1" applyNumberFormat="1" applyFill="1" applyBorder="1"/>
    <xf numFmtId="164" fontId="2" fillId="4" borderId="1" xfId="1" applyNumberFormat="1" applyFont="1" applyFill="1"/>
    <xf numFmtId="2" fontId="1" fillId="0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5" fillId="5" borderId="1" xfId="1" applyNumberFormat="1" applyFont="1" applyFill="1"/>
    <xf numFmtId="164" fontId="4" fillId="0" borderId="1" xfId="1" applyNumberFormat="1" applyFont="1"/>
    <xf numFmtId="2" fontId="4" fillId="0" borderId="1" xfId="1" applyNumberFormat="1" applyFont="1"/>
    <xf numFmtId="165" fontId="4" fillId="0" borderId="1" xfId="1" applyNumberFormat="1" applyFont="1"/>
    <xf numFmtId="164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7" fillId="7" borderId="1" xfId="1" applyNumberFormat="1" applyFont="1" applyFill="1"/>
    <xf numFmtId="164" fontId="4" fillId="7" borderId="1" xfId="1" applyNumberFormat="1" applyFont="1" applyFill="1"/>
    <xf numFmtId="164" fontId="4" fillId="6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5" fontId="1" fillId="10" borderId="1" xfId="1" applyNumberFormat="1" applyFill="1"/>
    <xf numFmtId="165" fontId="1" fillId="0" borderId="1" xfId="1" applyNumberFormat="1" applyFill="1"/>
    <xf numFmtId="1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14,11,24%20&#1076;&#1085;&#1088;&#1089;&#1095;%20&#1087;&#1086;&#1082;%20&#1079;&#1087;&#1092;%20&#1086;&#1090;%20&#1047;&#1072;&#1076;&#1091;&#1084;&#1099;%20(&#1089;&#1086;&#1075;&#1083;&#1072;&#1089;&#1086;&#1074;&#1072;&#1083;%20&#1053;&#1077;&#1074;&#1086;&#1088;&#1086;&#1090;&#1086;&#1074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11,11,(1)</v>
          </cell>
          <cell r="O4" t="str">
            <v>14,11,</v>
          </cell>
          <cell r="W4" t="str">
            <v>07,11,</v>
          </cell>
          <cell r="X4" t="str">
            <v>31,10,</v>
          </cell>
          <cell r="Y4" t="str">
            <v>24,10,</v>
          </cell>
          <cell r="Z4" t="str">
            <v>17,10,</v>
          </cell>
          <cell r="AA4" t="str">
            <v>10,10,</v>
          </cell>
          <cell r="AE4" t="str">
            <v>18,11,</v>
          </cell>
        </row>
        <row r="5">
          <cell r="E5">
            <v>43398.400000000001</v>
          </cell>
          <cell r="F5">
            <v>29586.879999999997</v>
          </cell>
          <cell r="J5">
            <v>43696.800000000003</v>
          </cell>
          <cell r="K5">
            <v>-298.40000000000003</v>
          </cell>
          <cell r="L5">
            <v>11318.4</v>
          </cell>
          <cell r="M5">
            <v>32080</v>
          </cell>
          <cell r="N5">
            <v>6682.4</v>
          </cell>
          <cell r="O5">
            <v>2263.6799999999998</v>
          </cell>
          <cell r="P5">
            <v>6241.56</v>
          </cell>
          <cell r="Q5">
            <v>6824.76</v>
          </cell>
          <cell r="R5">
            <v>7065.5999999999995</v>
          </cell>
          <cell r="S5">
            <v>836</v>
          </cell>
          <cell r="W5">
            <v>2557.844000000001</v>
          </cell>
          <cell r="X5">
            <v>1988.9999999999998</v>
          </cell>
          <cell r="Y5">
            <v>2100.6800000000003</v>
          </cell>
          <cell r="Z5">
            <v>2015.7799999999993</v>
          </cell>
          <cell r="AA5">
            <v>2658.02</v>
          </cell>
          <cell r="AC5">
            <v>3080.6439999999998</v>
          </cell>
          <cell r="AE5">
            <v>856</v>
          </cell>
          <cell r="AF5">
            <v>3205.92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235</v>
          </cell>
          <cell r="E6">
            <v>15</v>
          </cell>
          <cell r="F6">
            <v>215</v>
          </cell>
          <cell r="G6">
            <v>1</v>
          </cell>
          <cell r="H6">
            <v>90</v>
          </cell>
          <cell r="I6" t="str">
            <v>матрица</v>
          </cell>
          <cell r="J6">
            <v>15</v>
          </cell>
          <cell r="K6">
            <v>0</v>
          </cell>
          <cell r="L6">
            <v>15</v>
          </cell>
          <cell r="N6">
            <v>0</v>
          </cell>
          <cell r="O6">
            <v>3</v>
          </cell>
          <cell r="R6">
            <v>0</v>
          </cell>
          <cell r="U6">
            <v>71.666666666666671</v>
          </cell>
          <cell r="V6">
            <v>71.666666666666671</v>
          </cell>
          <cell r="W6">
            <v>8</v>
          </cell>
          <cell r="X6">
            <v>0</v>
          </cell>
          <cell r="Y6">
            <v>6</v>
          </cell>
          <cell r="Z6">
            <v>0</v>
          </cell>
          <cell r="AA6">
            <v>0</v>
          </cell>
          <cell r="AB6" t="str">
            <v>необходимо увеличить продажи!!! / новинка</v>
          </cell>
          <cell r="AC6">
            <v>0</v>
          </cell>
          <cell r="AD6">
            <v>5</v>
          </cell>
          <cell r="AE6">
            <v>0</v>
          </cell>
          <cell r="AF6">
            <v>0</v>
          </cell>
          <cell r="AG6">
            <v>12</v>
          </cell>
          <cell r="AH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614</v>
          </cell>
          <cell r="D7">
            <v>504</v>
          </cell>
          <cell r="E7">
            <v>648</v>
          </cell>
          <cell r="F7">
            <v>443</v>
          </cell>
          <cell r="G7">
            <v>0.3</v>
          </cell>
          <cell r="H7">
            <v>180</v>
          </cell>
          <cell r="I7" t="str">
            <v>матрица</v>
          </cell>
          <cell r="J7">
            <v>678</v>
          </cell>
          <cell r="K7">
            <v>-30</v>
          </cell>
          <cell r="L7">
            <v>144</v>
          </cell>
          <cell r="M7">
            <v>504</v>
          </cell>
          <cell r="N7">
            <v>0</v>
          </cell>
          <cell r="O7">
            <v>28.8</v>
          </cell>
          <cell r="R7">
            <v>0</v>
          </cell>
          <cell r="U7">
            <v>15.381944444444445</v>
          </cell>
          <cell r="V7">
            <v>15.381944444444445</v>
          </cell>
          <cell r="W7">
            <v>29.2</v>
          </cell>
          <cell r="X7">
            <v>29.4</v>
          </cell>
          <cell r="Y7">
            <v>31.6</v>
          </cell>
          <cell r="Z7">
            <v>28.4</v>
          </cell>
          <cell r="AA7">
            <v>37</v>
          </cell>
          <cell r="AB7" t="str">
            <v>C 14.10.2024 скю введено в сеть "Обжора"</v>
          </cell>
          <cell r="AC7">
            <v>0</v>
          </cell>
          <cell r="AD7">
            <v>12</v>
          </cell>
          <cell r="AE7">
            <v>0</v>
          </cell>
          <cell r="AF7">
            <v>0</v>
          </cell>
          <cell r="AG7">
            <v>14</v>
          </cell>
          <cell r="AH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750</v>
          </cell>
          <cell r="D8">
            <v>1344</v>
          </cell>
          <cell r="E8">
            <v>1500</v>
          </cell>
          <cell r="F8">
            <v>508</v>
          </cell>
          <cell r="G8">
            <v>0.3</v>
          </cell>
          <cell r="H8">
            <v>180</v>
          </cell>
          <cell r="I8" t="str">
            <v>матрица</v>
          </cell>
          <cell r="J8">
            <v>1498</v>
          </cell>
          <cell r="K8">
            <v>2</v>
          </cell>
          <cell r="L8">
            <v>156</v>
          </cell>
          <cell r="M8">
            <v>1344</v>
          </cell>
          <cell r="N8">
            <v>0</v>
          </cell>
          <cell r="O8">
            <v>31.2</v>
          </cell>
          <cell r="R8">
            <v>0</v>
          </cell>
          <cell r="U8">
            <v>16.282051282051281</v>
          </cell>
          <cell r="V8">
            <v>16.282051282051281</v>
          </cell>
          <cell r="W8">
            <v>46.6</v>
          </cell>
          <cell r="X8">
            <v>50.6</v>
          </cell>
          <cell r="Y8">
            <v>39.4</v>
          </cell>
          <cell r="Z8">
            <v>29.6</v>
          </cell>
          <cell r="AA8">
            <v>44.6</v>
          </cell>
          <cell r="AC8">
            <v>0</v>
          </cell>
          <cell r="AD8">
            <v>12</v>
          </cell>
          <cell r="AE8">
            <v>0</v>
          </cell>
          <cell r="AF8">
            <v>0</v>
          </cell>
          <cell r="AG8">
            <v>14</v>
          </cell>
          <cell r="AH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1489</v>
          </cell>
          <cell r="D9">
            <v>1344</v>
          </cell>
          <cell r="E9">
            <v>1702</v>
          </cell>
          <cell r="F9">
            <v>1049</v>
          </cell>
          <cell r="G9">
            <v>0.3</v>
          </cell>
          <cell r="H9">
            <v>180</v>
          </cell>
          <cell r="I9" t="str">
            <v>матрица</v>
          </cell>
          <cell r="J9">
            <v>1702</v>
          </cell>
          <cell r="K9">
            <v>0</v>
          </cell>
          <cell r="L9">
            <v>358</v>
          </cell>
          <cell r="M9">
            <v>1344</v>
          </cell>
          <cell r="N9">
            <v>0</v>
          </cell>
          <cell r="O9">
            <v>71.599999999999994</v>
          </cell>
          <cell r="R9">
            <v>0</v>
          </cell>
          <cell r="U9">
            <v>14.650837988826817</v>
          </cell>
          <cell r="V9">
            <v>14.650837988826817</v>
          </cell>
          <cell r="W9">
            <v>92.8</v>
          </cell>
          <cell r="X9">
            <v>79.400000000000006</v>
          </cell>
          <cell r="Y9">
            <v>77</v>
          </cell>
          <cell r="Z9">
            <v>62.8</v>
          </cell>
          <cell r="AA9">
            <v>68.400000000000006</v>
          </cell>
          <cell r="AB9" t="str">
            <v>Акция октябрь сеть "Галактика"</v>
          </cell>
          <cell r="AC9">
            <v>0</v>
          </cell>
          <cell r="AD9">
            <v>12</v>
          </cell>
          <cell r="AE9">
            <v>0</v>
          </cell>
          <cell r="AF9">
            <v>0</v>
          </cell>
          <cell r="AG9">
            <v>14</v>
          </cell>
          <cell r="AH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520</v>
          </cell>
          <cell r="E10">
            <v>181</v>
          </cell>
          <cell r="F10">
            <v>303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201</v>
          </cell>
          <cell r="K10">
            <v>-20</v>
          </cell>
          <cell r="L10">
            <v>181</v>
          </cell>
          <cell r="N10">
            <v>336</v>
          </cell>
          <cell r="O10">
            <v>36.200000000000003</v>
          </cell>
          <cell r="R10">
            <v>0</v>
          </cell>
          <cell r="U10">
            <v>17.651933701657459</v>
          </cell>
          <cell r="V10">
            <v>17.651933701657459</v>
          </cell>
          <cell r="W10">
            <v>56.6</v>
          </cell>
          <cell r="X10">
            <v>47</v>
          </cell>
          <cell r="Y10">
            <v>43.4</v>
          </cell>
          <cell r="Z10">
            <v>27</v>
          </cell>
          <cell r="AA10">
            <v>47.4</v>
          </cell>
          <cell r="AB10" t="str">
            <v>Галактика</v>
          </cell>
          <cell r="AC10">
            <v>0</v>
          </cell>
          <cell r="AD10">
            <v>12</v>
          </cell>
          <cell r="AE10">
            <v>0</v>
          </cell>
          <cell r="AF10">
            <v>0</v>
          </cell>
          <cell r="AG10">
            <v>14</v>
          </cell>
          <cell r="AH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1260</v>
          </cell>
          <cell r="E11">
            <v>416</v>
          </cell>
          <cell r="F11">
            <v>738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417</v>
          </cell>
          <cell r="K11">
            <v>-1</v>
          </cell>
          <cell r="L11">
            <v>416</v>
          </cell>
          <cell r="N11">
            <v>336</v>
          </cell>
          <cell r="O11">
            <v>83.2</v>
          </cell>
          <cell r="P11">
            <v>90.799999999999955</v>
          </cell>
          <cell r="Q11">
            <v>90.799999999999955</v>
          </cell>
          <cell r="R11">
            <v>168</v>
          </cell>
          <cell r="U11">
            <v>14.927884615384615</v>
          </cell>
          <cell r="V11">
            <v>12.908653846153845</v>
          </cell>
          <cell r="W11">
            <v>109</v>
          </cell>
          <cell r="X11">
            <v>103.2</v>
          </cell>
          <cell r="Y11">
            <v>85.4</v>
          </cell>
          <cell r="Z11">
            <v>79.599999999999994</v>
          </cell>
          <cell r="AA11">
            <v>68.599999999999994</v>
          </cell>
          <cell r="AB11" t="str">
            <v>Акция октябрь сеть "Галактика"</v>
          </cell>
          <cell r="AC11">
            <v>27.239999999999984</v>
          </cell>
          <cell r="AD11">
            <v>12</v>
          </cell>
          <cell r="AE11">
            <v>14</v>
          </cell>
          <cell r="AF11">
            <v>50.4</v>
          </cell>
          <cell r="AG11">
            <v>14</v>
          </cell>
          <cell r="AH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642</v>
          </cell>
          <cell r="D12">
            <v>3360</v>
          </cell>
          <cell r="E12">
            <v>3440</v>
          </cell>
          <cell r="F12">
            <v>557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3455</v>
          </cell>
          <cell r="K12">
            <v>-15</v>
          </cell>
          <cell r="L12">
            <v>80</v>
          </cell>
          <cell r="M12">
            <v>3360</v>
          </cell>
          <cell r="N12">
            <v>0</v>
          </cell>
          <cell r="O12">
            <v>16</v>
          </cell>
          <cell r="R12">
            <v>0</v>
          </cell>
          <cell r="U12">
            <v>34.8125</v>
          </cell>
          <cell r="V12">
            <v>34.8125</v>
          </cell>
          <cell r="W12">
            <v>10.4</v>
          </cell>
          <cell r="X12">
            <v>15.4</v>
          </cell>
          <cell r="Y12">
            <v>10.8</v>
          </cell>
          <cell r="Z12">
            <v>28.2</v>
          </cell>
          <cell r="AA12">
            <v>8.1999999999999993</v>
          </cell>
          <cell r="AB12" t="str">
            <v>необходимо увеличить продажи!!!</v>
          </cell>
          <cell r="AC12">
            <v>0</v>
          </cell>
          <cell r="AD12">
            <v>24</v>
          </cell>
          <cell r="AE12">
            <v>0</v>
          </cell>
          <cell r="AF12">
            <v>0</v>
          </cell>
          <cell r="AG12">
            <v>14</v>
          </cell>
          <cell r="AH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516</v>
          </cell>
          <cell r="D13">
            <v>2800</v>
          </cell>
          <cell r="E13">
            <v>3077</v>
          </cell>
          <cell r="F13">
            <v>197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3080</v>
          </cell>
          <cell r="K13">
            <v>-3</v>
          </cell>
          <cell r="L13">
            <v>277</v>
          </cell>
          <cell r="M13">
            <v>2800</v>
          </cell>
          <cell r="N13">
            <v>140</v>
          </cell>
          <cell r="O13">
            <v>55.4</v>
          </cell>
          <cell r="P13">
            <v>438.6</v>
          </cell>
          <cell r="Q13">
            <v>438.6</v>
          </cell>
          <cell r="R13">
            <v>420</v>
          </cell>
          <cell r="U13">
            <v>13.664259927797834</v>
          </cell>
          <cell r="V13">
            <v>6.0830324909747295</v>
          </cell>
          <cell r="W13">
            <v>47.6</v>
          </cell>
          <cell r="X13">
            <v>33.6</v>
          </cell>
          <cell r="Y13">
            <v>41.6</v>
          </cell>
          <cell r="Z13">
            <v>23.8</v>
          </cell>
          <cell r="AA13">
            <v>26.2</v>
          </cell>
          <cell r="AB13" t="str">
            <v>C 14.10.2024 скю введено в сеть "Обжора"</v>
          </cell>
          <cell r="AC13">
            <v>157.89600000000002</v>
          </cell>
          <cell r="AD13">
            <v>10</v>
          </cell>
          <cell r="AE13">
            <v>42</v>
          </cell>
          <cell r="AF13">
            <v>151.19999999999999</v>
          </cell>
          <cell r="AG13">
            <v>14</v>
          </cell>
          <cell r="AH13">
            <v>70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40.700000000000003</v>
          </cell>
          <cell r="E14">
            <v>11.1</v>
          </cell>
          <cell r="F14">
            <v>29.6</v>
          </cell>
          <cell r="G14">
            <v>0</v>
          </cell>
          <cell r="H14">
            <v>180</v>
          </cell>
          <cell r="I14" t="str">
            <v>не в матрице</v>
          </cell>
          <cell r="J14">
            <v>11.1</v>
          </cell>
          <cell r="K14">
            <v>0</v>
          </cell>
          <cell r="L14">
            <v>11.1</v>
          </cell>
          <cell r="O14">
            <v>2.2199999999999998</v>
          </cell>
          <cell r="U14">
            <v>13.333333333333336</v>
          </cell>
          <cell r="V14">
            <v>13.333333333333336</v>
          </cell>
          <cell r="W14">
            <v>2.2200000000000002</v>
          </cell>
          <cell r="X14">
            <v>1.48</v>
          </cell>
          <cell r="Y14">
            <v>4.4400000000000004</v>
          </cell>
          <cell r="Z14">
            <v>2.68</v>
          </cell>
          <cell r="AA14">
            <v>2.96</v>
          </cell>
          <cell r="AB14" t="str">
            <v>вывод / нужно продавать</v>
          </cell>
          <cell r="AC14">
            <v>0</v>
          </cell>
          <cell r="AD14">
            <v>0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3325</v>
          </cell>
          <cell r="D15">
            <v>1680</v>
          </cell>
          <cell r="E15">
            <v>1948</v>
          </cell>
          <cell r="F15">
            <v>2962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1949</v>
          </cell>
          <cell r="K15">
            <v>-1</v>
          </cell>
          <cell r="L15">
            <v>268</v>
          </cell>
          <cell r="M15">
            <v>1680</v>
          </cell>
          <cell r="N15">
            <v>0</v>
          </cell>
          <cell r="O15">
            <v>53.6</v>
          </cell>
          <cell r="R15">
            <v>0</v>
          </cell>
          <cell r="U15">
            <v>55.261194029850742</v>
          </cell>
          <cell r="V15">
            <v>55.261194029850742</v>
          </cell>
          <cell r="W15">
            <v>59.2</v>
          </cell>
          <cell r="X15">
            <v>59</v>
          </cell>
          <cell r="Y15">
            <v>57</v>
          </cell>
          <cell r="Z15">
            <v>84.4</v>
          </cell>
          <cell r="AA15">
            <v>292.60000000000002</v>
          </cell>
          <cell r="AB15" t="str">
            <v>необходимо увеличить продажи / Акция на октябрь для сети "Обжора". Предварительный заказ сети на данную позицию составляет 1 600 шт</v>
          </cell>
          <cell r="AC15">
            <v>0</v>
          </cell>
          <cell r="AD15">
            <v>12</v>
          </cell>
          <cell r="AE15">
            <v>0</v>
          </cell>
          <cell r="AF15">
            <v>0</v>
          </cell>
          <cell r="AG15">
            <v>14</v>
          </cell>
          <cell r="AH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271</v>
          </cell>
          <cell r="D16">
            <v>2207</v>
          </cell>
          <cell r="E16">
            <v>594</v>
          </cell>
          <cell r="F16">
            <v>1644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1094</v>
          </cell>
          <cell r="K16">
            <v>-500</v>
          </cell>
          <cell r="L16">
            <v>90</v>
          </cell>
          <cell r="M16">
            <v>504</v>
          </cell>
          <cell r="N16">
            <v>840</v>
          </cell>
          <cell r="O16">
            <v>18</v>
          </cell>
          <cell r="R16">
            <v>0</v>
          </cell>
          <cell r="U16">
            <v>138</v>
          </cell>
          <cell r="V16">
            <v>138</v>
          </cell>
          <cell r="W16">
            <v>203</v>
          </cell>
          <cell r="X16">
            <v>41.4</v>
          </cell>
          <cell r="Y16">
            <v>56.6</v>
          </cell>
          <cell r="Z16">
            <v>44.6</v>
          </cell>
          <cell r="AA16">
            <v>70.8</v>
          </cell>
          <cell r="AC16">
            <v>0</v>
          </cell>
          <cell r="AD16">
            <v>12</v>
          </cell>
          <cell r="AE16">
            <v>0</v>
          </cell>
          <cell r="AF16">
            <v>0</v>
          </cell>
          <cell r="AG16">
            <v>14</v>
          </cell>
          <cell r="AH16">
            <v>70</v>
          </cell>
        </row>
        <row r="17">
          <cell r="A17" t="str">
            <v>Мини-пицца с ветчиной и сыром ТМ Зареченские продукты. ВЕС  Поком</v>
          </cell>
          <cell r="B17" t="str">
            <v>кг</v>
          </cell>
          <cell r="C17">
            <v>54</v>
          </cell>
          <cell r="E17">
            <v>6</v>
          </cell>
          <cell r="F17">
            <v>45</v>
          </cell>
          <cell r="G17">
            <v>1</v>
          </cell>
          <cell r="H17">
            <v>180</v>
          </cell>
          <cell r="I17" t="str">
            <v>матрица</v>
          </cell>
          <cell r="J17">
            <v>4</v>
          </cell>
          <cell r="K17">
            <v>2</v>
          </cell>
          <cell r="L17">
            <v>6</v>
          </cell>
          <cell r="N17">
            <v>0</v>
          </cell>
          <cell r="O17">
            <v>1.2</v>
          </cell>
          <cell r="R17">
            <v>0</v>
          </cell>
          <cell r="U17">
            <v>37.5</v>
          </cell>
          <cell r="V17">
            <v>37.5</v>
          </cell>
          <cell r="W17">
            <v>3</v>
          </cell>
          <cell r="X17">
            <v>2.4</v>
          </cell>
          <cell r="Y17">
            <v>0.6</v>
          </cell>
          <cell r="Z17">
            <v>0</v>
          </cell>
          <cell r="AA17">
            <v>0</v>
          </cell>
          <cell r="AB17" t="str">
            <v>вместо фрай-пиццы</v>
          </cell>
          <cell r="AC17">
            <v>0</v>
          </cell>
          <cell r="AD17">
            <v>3</v>
          </cell>
          <cell r="AE17">
            <v>0</v>
          </cell>
          <cell r="AF17">
            <v>0</v>
          </cell>
          <cell r="AG17">
            <v>14</v>
          </cell>
          <cell r="AH17">
            <v>126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379.6</v>
          </cell>
          <cell r="E18">
            <v>77</v>
          </cell>
          <cell r="F18">
            <v>291.5</v>
          </cell>
          <cell r="G18">
            <v>1</v>
          </cell>
          <cell r="H18">
            <v>180</v>
          </cell>
          <cell r="I18" t="str">
            <v>матрица</v>
          </cell>
          <cell r="J18">
            <v>77</v>
          </cell>
          <cell r="K18">
            <v>0</v>
          </cell>
          <cell r="L18">
            <v>77</v>
          </cell>
          <cell r="N18">
            <v>0</v>
          </cell>
          <cell r="O18">
            <v>15.4</v>
          </cell>
          <cell r="R18">
            <v>0</v>
          </cell>
          <cell r="U18">
            <v>18.928571428571427</v>
          </cell>
          <cell r="V18">
            <v>18.928571428571427</v>
          </cell>
          <cell r="W18">
            <v>11.1</v>
          </cell>
          <cell r="X18">
            <v>16.739999999999998</v>
          </cell>
          <cell r="Y18">
            <v>26.12</v>
          </cell>
          <cell r="Z18">
            <v>17.38</v>
          </cell>
          <cell r="AA18">
            <v>21.46</v>
          </cell>
          <cell r="AB18" t="str">
            <v>необходимо увеличить продажи</v>
          </cell>
          <cell r="AC18">
            <v>0</v>
          </cell>
          <cell r="AD18">
            <v>3.7</v>
          </cell>
          <cell r="AE18">
            <v>0</v>
          </cell>
          <cell r="AF18">
            <v>0</v>
          </cell>
          <cell r="AG18">
            <v>14</v>
          </cell>
          <cell r="AH18">
            <v>126</v>
          </cell>
        </row>
        <row r="19">
          <cell r="A19" t="str">
            <v>Мини-чебуреки с мясом ТМ Зареченские ТС Зареченские продукты ПОКОМ</v>
          </cell>
          <cell r="B19" t="str">
            <v>кг</v>
          </cell>
          <cell r="C19">
            <v>244.8</v>
          </cell>
          <cell r="E19">
            <v>49.5</v>
          </cell>
          <cell r="F19">
            <v>184.3</v>
          </cell>
          <cell r="G19">
            <v>1</v>
          </cell>
          <cell r="H19">
            <v>180</v>
          </cell>
          <cell r="I19" t="str">
            <v>матрица</v>
          </cell>
          <cell r="J19">
            <v>42.7</v>
          </cell>
          <cell r="K19">
            <v>6.7999999999999972</v>
          </cell>
          <cell r="L19">
            <v>49.5</v>
          </cell>
          <cell r="N19">
            <v>0</v>
          </cell>
          <cell r="O19">
            <v>9.9</v>
          </cell>
          <cell r="R19">
            <v>0</v>
          </cell>
          <cell r="U19">
            <v>18.616161616161616</v>
          </cell>
          <cell r="V19">
            <v>18.616161616161616</v>
          </cell>
          <cell r="W19">
            <v>6.04</v>
          </cell>
          <cell r="X19">
            <v>13.2</v>
          </cell>
          <cell r="Y19">
            <v>8.8000000000000007</v>
          </cell>
          <cell r="Z19">
            <v>5.68</v>
          </cell>
          <cell r="AA19">
            <v>9.9</v>
          </cell>
          <cell r="AB19" t="str">
            <v>необходимо увеличить продажи</v>
          </cell>
          <cell r="AC19">
            <v>0</v>
          </cell>
          <cell r="AD19">
            <v>5.5</v>
          </cell>
          <cell r="AE19">
            <v>0</v>
          </cell>
          <cell r="AF19">
            <v>0</v>
          </cell>
          <cell r="AG19">
            <v>12</v>
          </cell>
          <cell r="AH19">
            <v>84</v>
          </cell>
        </row>
        <row r="20">
          <cell r="A20" t="str">
            <v>Мини-шарики с курочкой и сыром ТМ Зареченские ВЕС ПОКОМ</v>
          </cell>
          <cell r="B20" t="str">
            <v>кг</v>
          </cell>
          <cell r="C20">
            <v>237</v>
          </cell>
          <cell r="E20">
            <v>48</v>
          </cell>
          <cell r="F20">
            <v>174</v>
          </cell>
          <cell r="G20">
            <v>1</v>
          </cell>
          <cell r="H20">
            <v>180</v>
          </cell>
          <cell r="I20" t="str">
            <v>матрица</v>
          </cell>
          <cell r="J20">
            <v>48.7</v>
          </cell>
          <cell r="K20">
            <v>-0.70000000000000284</v>
          </cell>
          <cell r="L20">
            <v>48</v>
          </cell>
          <cell r="N20">
            <v>42</v>
          </cell>
          <cell r="O20">
            <v>9.6</v>
          </cell>
          <cell r="R20">
            <v>0</v>
          </cell>
          <cell r="U20">
            <v>22.5</v>
          </cell>
          <cell r="V20">
            <v>22.5</v>
          </cell>
          <cell r="W20">
            <v>17.54</v>
          </cell>
          <cell r="X20">
            <v>17.399999999999999</v>
          </cell>
          <cell r="Y20">
            <v>14.4</v>
          </cell>
          <cell r="Z20">
            <v>16.2</v>
          </cell>
          <cell r="AA20">
            <v>7.8</v>
          </cell>
          <cell r="AB20" t="str">
            <v>необходимо увеличить продажи</v>
          </cell>
          <cell r="AC20">
            <v>0</v>
          </cell>
          <cell r="AD20">
            <v>3</v>
          </cell>
          <cell r="AE20">
            <v>0</v>
          </cell>
          <cell r="AF20">
            <v>0</v>
          </cell>
          <cell r="AG20">
            <v>14</v>
          </cell>
          <cell r="AH20">
            <v>126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961</v>
          </cell>
          <cell r="D21">
            <v>588</v>
          </cell>
          <cell r="E21">
            <v>934</v>
          </cell>
          <cell r="F21">
            <v>565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933</v>
          </cell>
          <cell r="K21">
            <v>1</v>
          </cell>
          <cell r="L21">
            <v>346</v>
          </cell>
          <cell r="M21">
            <v>588</v>
          </cell>
          <cell r="N21">
            <v>0</v>
          </cell>
          <cell r="O21">
            <v>69.2</v>
          </cell>
          <cell r="P21">
            <v>403.80000000000007</v>
          </cell>
          <cell r="Q21">
            <v>403.80000000000007</v>
          </cell>
          <cell r="R21">
            <v>420</v>
          </cell>
          <cell r="U21">
            <v>14.234104046242773</v>
          </cell>
          <cell r="V21">
            <v>8.1647398843930628</v>
          </cell>
          <cell r="W21">
            <v>46.8</v>
          </cell>
          <cell r="X21">
            <v>47.8</v>
          </cell>
          <cell r="Y21">
            <v>47.6</v>
          </cell>
          <cell r="Z21">
            <v>52.8</v>
          </cell>
          <cell r="AA21">
            <v>43.6</v>
          </cell>
          <cell r="AC21">
            <v>100.95000000000002</v>
          </cell>
          <cell r="AD21">
            <v>6</v>
          </cell>
          <cell r="AE21">
            <v>70</v>
          </cell>
          <cell r="AF21">
            <v>105</v>
          </cell>
          <cell r="AG21">
            <v>14</v>
          </cell>
          <cell r="AH21">
            <v>126</v>
          </cell>
        </row>
        <row r="22">
          <cell r="A22" t="str">
            <v>Наггетсы Нагетосы Сочная курочка в хруст панир со сметаной и зеленью ТМ Горячая штучка 0,25 ПОКОМ</v>
          </cell>
          <cell r="B22" t="str">
            <v>шт</v>
          </cell>
          <cell r="C22">
            <v>734</v>
          </cell>
          <cell r="E22">
            <v>202</v>
          </cell>
          <cell r="F22">
            <v>499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202</v>
          </cell>
          <cell r="K22">
            <v>0</v>
          </cell>
          <cell r="L22">
            <v>202</v>
          </cell>
          <cell r="N22">
            <v>84</v>
          </cell>
          <cell r="O22">
            <v>40.4</v>
          </cell>
          <cell r="R22">
            <v>0</v>
          </cell>
          <cell r="U22">
            <v>14.430693069306932</v>
          </cell>
          <cell r="V22">
            <v>14.430693069306932</v>
          </cell>
          <cell r="W22">
            <v>49.4</v>
          </cell>
          <cell r="X22">
            <v>51.2</v>
          </cell>
          <cell r="Y22">
            <v>30.8</v>
          </cell>
          <cell r="Z22">
            <v>34.4</v>
          </cell>
          <cell r="AA22">
            <v>25.8</v>
          </cell>
          <cell r="AB22" t="str">
            <v>Акция октябрь сеть "Галактика"</v>
          </cell>
          <cell r="AC22">
            <v>0</v>
          </cell>
          <cell r="AD22">
            <v>6</v>
          </cell>
          <cell r="AE22">
            <v>0</v>
          </cell>
          <cell r="AF22">
            <v>0</v>
          </cell>
          <cell r="AG22">
            <v>14</v>
          </cell>
          <cell r="AH22">
            <v>126</v>
          </cell>
        </row>
        <row r="23">
          <cell r="A23" t="str">
            <v>Наггетсы Нагетосы Сочная курочка со сладкой паприкой ТМ Горячая штучка ф/в 0,25 кг  ПОКОМ</v>
          </cell>
          <cell r="B23" t="str">
            <v>шт</v>
          </cell>
          <cell r="C23">
            <v>721</v>
          </cell>
          <cell r="D23">
            <v>588</v>
          </cell>
          <cell r="E23">
            <v>714</v>
          </cell>
          <cell r="F23">
            <v>574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714</v>
          </cell>
          <cell r="K23">
            <v>0</v>
          </cell>
          <cell r="L23">
            <v>126</v>
          </cell>
          <cell r="M23">
            <v>588</v>
          </cell>
          <cell r="N23">
            <v>0</v>
          </cell>
          <cell r="O23">
            <v>25.2</v>
          </cell>
          <cell r="R23">
            <v>0</v>
          </cell>
          <cell r="U23">
            <v>22.777777777777779</v>
          </cell>
          <cell r="V23">
            <v>22.777777777777779</v>
          </cell>
          <cell r="W23">
            <v>22.6</v>
          </cell>
          <cell r="X23">
            <v>26.2</v>
          </cell>
          <cell r="Y23">
            <v>18.2</v>
          </cell>
          <cell r="Z23">
            <v>21.6</v>
          </cell>
          <cell r="AA23">
            <v>18.600000000000001</v>
          </cell>
          <cell r="AB23" t="str">
            <v>необходимо увеличить продажи</v>
          </cell>
          <cell r="AC23">
            <v>0</v>
          </cell>
          <cell r="AD23">
            <v>6</v>
          </cell>
          <cell r="AE23">
            <v>0</v>
          </cell>
          <cell r="AF23">
            <v>0</v>
          </cell>
          <cell r="AG23">
            <v>14</v>
          </cell>
          <cell r="AH23">
            <v>126</v>
          </cell>
        </row>
        <row r="24">
          <cell r="A24" t="str">
            <v>Наггетсы Хрустящие ТМ Зареченские ТС Зареченские продукты. Поком</v>
          </cell>
          <cell r="B24" t="str">
            <v>кг</v>
          </cell>
          <cell r="C24">
            <v>731.78</v>
          </cell>
          <cell r="E24">
            <v>252</v>
          </cell>
          <cell r="F24">
            <v>425.78</v>
          </cell>
          <cell r="G24">
            <v>1</v>
          </cell>
          <cell r="H24">
            <v>180</v>
          </cell>
          <cell r="I24" t="str">
            <v>матрица</v>
          </cell>
          <cell r="J24">
            <v>244.8</v>
          </cell>
          <cell r="K24">
            <v>7.1999999999999886</v>
          </cell>
          <cell r="L24">
            <v>252</v>
          </cell>
          <cell r="N24">
            <v>72</v>
          </cell>
          <cell r="O24">
            <v>50.4</v>
          </cell>
          <cell r="P24">
            <v>207.82000000000005</v>
          </cell>
          <cell r="Q24">
            <v>207.82000000000005</v>
          </cell>
          <cell r="R24">
            <v>216</v>
          </cell>
          <cell r="U24">
            <v>14.162301587301586</v>
          </cell>
          <cell r="V24">
            <v>9.8765873015873016</v>
          </cell>
          <cell r="W24">
            <v>52.844000000000008</v>
          </cell>
          <cell r="X24">
            <v>42</v>
          </cell>
          <cell r="Y24">
            <v>58.8</v>
          </cell>
          <cell r="Z24">
            <v>42</v>
          </cell>
          <cell r="AA24">
            <v>52.8</v>
          </cell>
          <cell r="AC24">
            <v>207.82000000000005</v>
          </cell>
          <cell r="AD24">
            <v>6</v>
          </cell>
          <cell r="AE24">
            <v>36</v>
          </cell>
          <cell r="AF24">
            <v>216</v>
          </cell>
          <cell r="AG24">
            <v>12</v>
          </cell>
          <cell r="AH24">
            <v>84</v>
          </cell>
        </row>
        <row r="25">
          <cell r="A25" t="str">
            <v>Наггетсы из печи 0,25кг ТМ Вязанка замор.  ПОКОМ</v>
          </cell>
          <cell r="B25" t="str">
            <v>шт</v>
          </cell>
          <cell r="C25">
            <v>1158</v>
          </cell>
          <cell r="D25">
            <v>3024</v>
          </cell>
          <cell r="E25">
            <v>3418</v>
          </cell>
          <cell r="F25">
            <v>688</v>
          </cell>
          <cell r="G25">
            <v>0.25</v>
          </cell>
          <cell r="H25">
            <v>365</v>
          </cell>
          <cell r="I25" t="str">
            <v>матрица</v>
          </cell>
          <cell r="J25">
            <v>3418</v>
          </cell>
          <cell r="K25">
            <v>0</v>
          </cell>
          <cell r="L25">
            <v>394</v>
          </cell>
          <cell r="M25">
            <v>3024</v>
          </cell>
          <cell r="N25">
            <v>168</v>
          </cell>
          <cell r="O25">
            <v>78.8</v>
          </cell>
          <cell r="P25">
            <v>247.20000000000005</v>
          </cell>
          <cell r="Q25">
            <v>247.20000000000005</v>
          </cell>
          <cell r="R25">
            <v>168</v>
          </cell>
          <cell r="U25">
            <v>12.99492385786802</v>
          </cell>
          <cell r="V25">
            <v>10.862944162436548</v>
          </cell>
          <cell r="W25">
            <v>84.2</v>
          </cell>
          <cell r="X25">
            <v>91.8</v>
          </cell>
          <cell r="Y25">
            <v>112.8</v>
          </cell>
          <cell r="Z25">
            <v>70.8</v>
          </cell>
          <cell r="AA25">
            <v>77.400000000000006</v>
          </cell>
          <cell r="AB25" t="str">
            <v>Акция октябрь сеть "Галактика"</v>
          </cell>
          <cell r="AC25">
            <v>61.800000000000011</v>
          </cell>
          <cell r="AD25">
            <v>12</v>
          </cell>
          <cell r="AE25">
            <v>14</v>
          </cell>
          <cell r="AF25">
            <v>42</v>
          </cell>
          <cell r="AG25">
            <v>14</v>
          </cell>
          <cell r="AH25">
            <v>70</v>
          </cell>
        </row>
        <row r="26">
          <cell r="A26" t="str">
            <v>Наггетсы с индейкой 0,25кг ТМ Вязанка ТС Из печи Сливушки ПОКОМ</v>
          </cell>
          <cell r="B26" t="str">
            <v>шт</v>
          </cell>
          <cell r="C26">
            <v>478</v>
          </cell>
          <cell r="E26">
            <v>338</v>
          </cell>
          <cell r="F26">
            <v>88</v>
          </cell>
          <cell r="G26">
            <v>0</v>
          </cell>
          <cell r="H26">
            <v>180</v>
          </cell>
          <cell r="I26" t="str">
            <v>не в матрице</v>
          </cell>
          <cell r="J26">
            <v>337</v>
          </cell>
          <cell r="K26">
            <v>1</v>
          </cell>
          <cell r="L26">
            <v>338</v>
          </cell>
          <cell r="O26">
            <v>67.599999999999994</v>
          </cell>
          <cell r="U26">
            <v>1.3017751479289943</v>
          </cell>
          <cell r="V26">
            <v>1.3017751479289943</v>
          </cell>
          <cell r="W26">
            <v>60.8</v>
          </cell>
          <cell r="X26">
            <v>52.2</v>
          </cell>
          <cell r="Y26">
            <v>50.6</v>
          </cell>
          <cell r="Z26">
            <v>72.2</v>
          </cell>
          <cell r="AA26">
            <v>78.2</v>
          </cell>
          <cell r="AB26" t="str">
            <v>дубль / неправильно поставлен приход</v>
          </cell>
          <cell r="AC26">
            <v>0</v>
          </cell>
          <cell r="AD26">
            <v>0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672</v>
          </cell>
          <cell r="E27">
            <v>651</v>
          </cell>
          <cell r="F27">
            <v>373</v>
          </cell>
          <cell r="G27">
            <v>0.25</v>
          </cell>
          <cell r="H27">
            <v>365</v>
          </cell>
          <cell r="I27" t="str">
            <v>матрица</v>
          </cell>
          <cell r="J27">
            <v>313</v>
          </cell>
          <cell r="K27">
            <v>338</v>
          </cell>
          <cell r="L27">
            <v>651</v>
          </cell>
          <cell r="N27">
            <v>672</v>
          </cell>
          <cell r="O27">
            <v>130.19999999999999</v>
          </cell>
          <cell r="P27">
            <v>777.79999999999973</v>
          </cell>
          <cell r="Q27">
            <v>777.79999999999973</v>
          </cell>
          <cell r="R27">
            <v>840</v>
          </cell>
          <cell r="U27">
            <v>14.477726574500769</v>
          </cell>
          <cell r="V27">
            <v>8.0261136712749614</v>
          </cell>
          <cell r="W27">
            <v>127.4</v>
          </cell>
          <cell r="X27">
            <v>79.599999999999994</v>
          </cell>
          <cell r="Y27">
            <v>107.8</v>
          </cell>
          <cell r="Z27">
            <v>125.6</v>
          </cell>
          <cell r="AA27">
            <v>135.4</v>
          </cell>
          <cell r="AB27" t="str">
            <v>есть дубль / Акция на октябрь для сети "Обжора". Предварительный заказ сети на данную позицию составляет 1 300 шт</v>
          </cell>
          <cell r="AC27">
            <v>194.44999999999993</v>
          </cell>
          <cell r="AD27">
            <v>12</v>
          </cell>
          <cell r="AE27">
            <v>70</v>
          </cell>
          <cell r="AF27">
            <v>210</v>
          </cell>
          <cell r="AG27">
            <v>14</v>
          </cell>
          <cell r="AH27">
            <v>70</v>
          </cell>
        </row>
        <row r="28">
          <cell r="A28" t="str">
            <v>Наггетсы с куриным филе и сыром ТМ Вязанка ТС Из печи Сливушки 0,25 кг.  Поком</v>
          </cell>
          <cell r="B28" t="str">
            <v>шт</v>
          </cell>
          <cell r="C28">
            <v>1129</v>
          </cell>
          <cell r="E28">
            <v>235</v>
          </cell>
          <cell r="F28">
            <v>836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228</v>
          </cell>
          <cell r="K28">
            <v>7</v>
          </cell>
          <cell r="L28">
            <v>235</v>
          </cell>
          <cell r="N28">
            <v>0</v>
          </cell>
          <cell r="O28">
            <v>47</v>
          </cell>
          <cell r="R28">
            <v>0</v>
          </cell>
          <cell r="U28">
            <v>17.787234042553191</v>
          </cell>
          <cell r="V28">
            <v>17.787234042553191</v>
          </cell>
          <cell r="W28">
            <v>54.2</v>
          </cell>
          <cell r="X28">
            <v>44.6</v>
          </cell>
          <cell r="Y28">
            <v>95.6</v>
          </cell>
          <cell r="Z28">
            <v>37.4</v>
          </cell>
          <cell r="AA28">
            <v>58.8</v>
          </cell>
          <cell r="AB28" t="str">
            <v>Акция октябрь сеть "Галактика"</v>
          </cell>
          <cell r="AC28">
            <v>0</v>
          </cell>
          <cell r="AD28">
            <v>12</v>
          </cell>
          <cell r="AE28">
            <v>0</v>
          </cell>
          <cell r="AF28">
            <v>0</v>
          </cell>
          <cell r="AG28">
            <v>14</v>
          </cell>
          <cell r="AH28">
            <v>70</v>
          </cell>
        </row>
        <row r="29">
          <cell r="A29" t="str">
            <v>Нагетосы Сочная курочка в хрустящей панировке Наггетсы ГШ Фикс.вес 0,25 Лоток Горячая штучка Поком</v>
          </cell>
          <cell r="B29" t="str">
            <v>шт</v>
          </cell>
          <cell r="C29">
            <v>347</v>
          </cell>
          <cell r="E29">
            <v>101</v>
          </cell>
          <cell r="F29">
            <v>227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103</v>
          </cell>
          <cell r="K29">
            <v>-2</v>
          </cell>
          <cell r="L29">
            <v>101</v>
          </cell>
          <cell r="N29">
            <v>0</v>
          </cell>
          <cell r="O29">
            <v>20.2</v>
          </cell>
          <cell r="P29">
            <v>55.800000000000011</v>
          </cell>
          <cell r="Q29">
            <v>55.800000000000011</v>
          </cell>
          <cell r="R29">
            <v>84</v>
          </cell>
          <cell r="U29">
            <v>15.396039603960396</v>
          </cell>
          <cell r="V29">
            <v>11.237623762376238</v>
          </cell>
          <cell r="W29">
            <v>17.399999999999999</v>
          </cell>
          <cell r="X29">
            <v>21.8</v>
          </cell>
          <cell r="Y29">
            <v>19.2</v>
          </cell>
          <cell r="Z29">
            <v>16.600000000000001</v>
          </cell>
          <cell r="AA29">
            <v>15.6</v>
          </cell>
          <cell r="AB29" t="str">
            <v>Галактика</v>
          </cell>
          <cell r="AC29">
            <v>13.950000000000003</v>
          </cell>
          <cell r="AD29">
            <v>6</v>
          </cell>
          <cell r="AE29">
            <v>14</v>
          </cell>
          <cell r="AF29">
            <v>21</v>
          </cell>
          <cell r="AG29">
            <v>14</v>
          </cell>
          <cell r="AH29">
            <v>126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566</v>
          </cell>
          <cell r="D30">
            <v>336</v>
          </cell>
          <cell r="E30">
            <v>522</v>
          </cell>
          <cell r="F30">
            <v>373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522</v>
          </cell>
          <cell r="K30">
            <v>0</v>
          </cell>
          <cell r="L30">
            <v>186</v>
          </cell>
          <cell r="M30">
            <v>336</v>
          </cell>
          <cell r="N30">
            <v>0</v>
          </cell>
          <cell r="O30">
            <v>37.200000000000003</v>
          </cell>
          <cell r="P30">
            <v>147.80000000000007</v>
          </cell>
          <cell r="Q30">
            <v>147.80000000000007</v>
          </cell>
          <cell r="R30">
            <v>168</v>
          </cell>
          <cell r="U30">
            <v>14.54301075268817</v>
          </cell>
          <cell r="V30">
            <v>10.026881720430106</v>
          </cell>
          <cell r="W30">
            <v>33.6</v>
          </cell>
          <cell r="X30">
            <v>17.8</v>
          </cell>
          <cell r="Y30">
            <v>22.8</v>
          </cell>
          <cell r="Z30">
            <v>24.8</v>
          </cell>
          <cell r="AA30">
            <v>13.8</v>
          </cell>
          <cell r="AB30" t="str">
            <v>Галактика</v>
          </cell>
          <cell r="AC30">
            <v>36.950000000000017</v>
          </cell>
          <cell r="AD30">
            <v>12</v>
          </cell>
          <cell r="AE30">
            <v>14</v>
          </cell>
          <cell r="AF30">
            <v>42</v>
          </cell>
          <cell r="AG30">
            <v>14</v>
          </cell>
          <cell r="AH30">
            <v>70</v>
          </cell>
        </row>
        <row r="31">
          <cell r="A31" t="str">
            <v>Пельмени Grandmeni с говядиной ТМ Горячая штучка флоупак сфера 0,75 кг. ПОКОМ</v>
          </cell>
          <cell r="B31" t="str">
            <v>шт</v>
          </cell>
          <cell r="G31">
            <v>0</v>
          </cell>
          <cell r="H31">
            <v>180</v>
          </cell>
          <cell r="I31" t="str">
            <v>матрица</v>
          </cell>
          <cell r="K31">
            <v>0</v>
          </cell>
          <cell r="L31">
            <v>0</v>
          </cell>
          <cell r="O31">
            <v>0</v>
          </cell>
          <cell r="U31" t="e">
            <v>#DIV/0!</v>
          </cell>
          <cell r="V31" t="e">
            <v>#DIV/0!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 t="str">
            <v>нет потребности</v>
          </cell>
          <cell r="AC31">
            <v>0</v>
          </cell>
          <cell r="AD31">
            <v>0</v>
          </cell>
          <cell r="AG31">
            <v>12</v>
          </cell>
          <cell r="AH31">
            <v>84</v>
          </cell>
        </row>
        <row r="32">
          <cell r="A32" t="str">
            <v>Пельмени Grandmeni с говядиной в сливочном соусе ТМ Горячая штучка флоупак сфера 0,75 кг.  ПОКОМ</v>
          </cell>
          <cell r="B32" t="str">
            <v>шт</v>
          </cell>
          <cell r="C32">
            <v>4020</v>
          </cell>
          <cell r="E32">
            <v>163</v>
          </cell>
          <cell r="F32">
            <v>3841</v>
          </cell>
          <cell r="G32">
            <v>0.75</v>
          </cell>
          <cell r="H32">
            <v>180</v>
          </cell>
          <cell r="I32" t="str">
            <v>СТОП / матрица</v>
          </cell>
          <cell r="J32">
            <v>163</v>
          </cell>
          <cell r="K32">
            <v>0</v>
          </cell>
          <cell r="L32">
            <v>163</v>
          </cell>
          <cell r="N32">
            <v>0</v>
          </cell>
          <cell r="O32">
            <v>32.6</v>
          </cell>
          <cell r="R32">
            <v>0</v>
          </cell>
          <cell r="U32">
            <v>117.82208588957054</v>
          </cell>
          <cell r="V32">
            <v>117.82208588957054</v>
          </cell>
          <cell r="W32">
            <v>25</v>
          </cell>
          <cell r="X32">
            <v>26.4</v>
          </cell>
          <cell r="Y32">
            <v>25.2</v>
          </cell>
          <cell r="Z32">
            <v>46.4</v>
          </cell>
          <cell r="AA32">
            <v>336.2</v>
          </cell>
          <cell r="AB32" t="str">
            <v>необходимо увеличить продажи!!! / Акция на октябрь для сети "Обжора". Предварительный заказ сети на данную позицию составляет 2 800 шт</v>
          </cell>
          <cell r="AC32">
            <v>0</v>
          </cell>
          <cell r="AD32">
            <v>8</v>
          </cell>
          <cell r="AE32">
            <v>0</v>
          </cell>
          <cell r="AF32">
            <v>0</v>
          </cell>
          <cell r="AG32">
            <v>12</v>
          </cell>
          <cell r="AH32">
            <v>84</v>
          </cell>
        </row>
        <row r="33">
          <cell r="A33" t="str">
            <v>Пельмени Grandmeni с говядиной и свининой Grandmeni 0,75 Сфера Горячая штучка  Поком</v>
          </cell>
          <cell r="B33" t="str">
            <v>шт</v>
          </cell>
          <cell r="C33">
            <v>58</v>
          </cell>
          <cell r="D33">
            <v>4</v>
          </cell>
          <cell r="E33">
            <v>46</v>
          </cell>
          <cell r="G33">
            <v>0</v>
          </cell>
          <cell r="H33">
            <v>180</v>
          </cell>
          <cell r="I33" t="str">
            <v>матрица</v>
          </cell>
          <cell r="J33">
            <v>71</v>
          </cell>
          <cell r="K33">
            <v>-25</v>
          </cell>
          <cell r="L33">
            <v>46</v>
          </cell>
          <cell r="O33">
            <v>9.1999999999999993</v>
          </cell>
          <cell r="U33">
            <v>0</v>
          </cell>
          <cell r="V33">
            <v>0</v>
          </cell>
          <cell r="W33">
            <v>11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 t="str">
            <v>нет потребности</v>
          </cell>
          <cell r="AC33">
            <v>0</v>
          </cell>
          <cell r="AD33">
            <v>0</v>
          </cell>
          <cell r="AG33">
            <v>12</v>
          </cell>
          <cell r="AH33">
            <v>84</v>
          </cell>
        </row>
        <row r="34">
          <cell r="A34" t="str">
            <v>Пельмени Grandmeni со сливочным маслом Горячая штучка 0,75 кг ПОКОМ</v>
          </cell>
          <cell r="B34" t="str">
            <v>шт</v>
          </cell>
          <cell r="C34">
            <v>381</v>
          </cell>
          <cell r="D34">
            <v>2016</v>
          </cell>
          <cell r="E34">
            <v>2139</v>
          </cell>
          <cell r="F34">
            <v>210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2138</v>
          </cell>
          <cell r="K34">
            <v>1</v>
          </cell>
          <cell r="L34">
            <v>123</v>
          </cell>
          <cell r="M34">
            <v>2016</v>
          </cell>
          <cell r="N34">
            <v>192</v>
          </cell>
          <cell r="O34">
            <v>24.6</v>
          </cell>
          <cell r="R34">
            <v>0</v>
          </cell>
          <cell r="U34">
            <v>16.341463414634145</v>
          </cell>
          <cell r="V34">
            <v>16.341463414634145</v>
          </cell>
          <cell r="W34">
            <v>40.4</v>
          </cell>
          <cell r="X34">
            <v>33.6</v>
          </cell>
          <cell r="Y34">
            <v>28.8</v>
          </cell>
          <cell r="Z34">
            <v>27.6</v>
          </cell>
          <cell r="AA34">
            <v>43.4</v>
          </cell>
          <cell r="AC34">
            <v>0</v>
          </cell>
          <cell r="AD34">
            <v>8</v>
          </cell>
          <cell r="AE34">
            <v>0</v>
          </cell>
          <cell r="AF34">
            <v>0</v>
          </cell>
          <cell r="AG34">
            <v>12</v>
          </cell>
          <cell r="AH34">
            <v>84</v>
          </cell>
        </row>
        <row r="35">
          <cell r="A35" t="str">
            <v>Пельмени «Бигбули с мясом» 0,43 Сфера ТМ «Горячая штучка»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L35">
            <v>0</v>
          </cell>
          <cell r="O35">
            <v>0</v>
          </cell>
          <cell r="U35" t="e">
            <v>#DIV/0!</v>
          </cell>
          <cell r="V35" t="e">
            <v>#DIV/0!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 t="str">
            <v>нет потребности</v>
          </cell>
          <cell r="AC35">
            <v>0</v>
          </cell>
          <cell r="AD35">
            <v>0</v>
          </cell>
          <cell r="AG35">
            <v>12</v>
          </cell>
          <cell r="AH35">
            <v>84</v>
          </cell>
        </row>
        <row r="36">
          <cell r="A36" t="str">
            <v>Пельмени Бигбули #МЕГАВКУСИЩЕ с сочной грудинкой  ТМ Горячая штучка  флоу-пак сфера 0,7 кг.  Поком</v>
          </cell>
          <cell r="B36" t="str">
            <v>шт</v>
          </cell>
          <cell r="D36">
            <v>480</v>
          </cell>
          <cell r="E36">
            <v>480</v>
          </cell>
          <cell r="G36">
            <v>0</v>
          </cell>
          <cell r="H36" t="e">
            <v>#N/A</v>
          </cell>
          <cell r="I36" t="str">
            <v>не в матрице</v>
          </cell>
          <cell r="J36">
            <v>480</v>
          </cell>
          <cell r="K36">
            <v>0</v>
          </cell>
          <cell r="L36">
            <v>0</v>
          </cell>
          <cell r="M36">
            <v>480</v>
          </cell>
          <cell r="O36">
            <v>0</v>
          </cell>
          <cell r="U36" t="e">
            <v>#DIV/0!</v>
          </cell>
          <cell r="V36" t="e">
            <v>#DIV/0!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C36">
            <v>0</v>
          </cell>
          <cell r="AD36">
            <v>0</v>
          </cell>
        </row>
        <row r="37">
          <cell r="A37" t="str">
            <v>Пельмени Бигбули #МЕГАВКУСИЩЕ с сочной грудинкой  ТМ Горячая штучка флоу-пак сфера 0,4.  Поком</v>
          </cell>
          <cell r="B37" t="str">
            <v>шт</v>
          </cell>
          <cell r="D37">
            <v>384</v>
          </cell>
          <cell r="E37">
            <v>384</v>
          </cell>
          <cell r="G37">
            <v>0</v>
          </cell>
          <cell r="H37" t="e">
            <v>#N/A</v>
          </cell>
          <cell r="I37" t="str">
            <v>не в матрице</v>
          </cell>
          <cell r="J37">
            <v>384</v>
          </cell>
          <cell r="K37">
            <v>0</v>
          </cell>
          <cell r="L37">
            <v>0</v>
          </cell>
          <cell r="M37">
            <v>384</v>
          </cell>
          <cell r="O37">
            <v>0</v>
          </cell>
          <cell r="U37" t="e">
            <v>#DIV/0!</v>
          </cell>
          <cell r="V37" t="e">
            <v>#DIV/0!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C37">
            <v>0</v>
          </cell>
          <cell r="AD37">
            <v>0</v>
          </cell>
        </row>
        <row r="38">
          <cell r="A38" t="str">
            <v>Пельмени Бигбули #МЕГАВКУСИЩЕ с сочной грудинкой ТМ Горячая шту БУЛЬМЕНИ ТС Бигбули  сфера 0,9 ПОКОМ</v>
          </cell>
          <cell r="B38" t="str">
            <v>шт</v>
          </cell>
          <cell r="C38">
            <v>66</v>
          </cell>
          <cell r="E38">
            <v>18</v>
          </cell>
          <cell r="F38">
            <v>47</v>
          </cell>
          <cell r="G38">
            <v>0</v>
          </cell>
          <cell r="H38">
            <v>180</v>
          </cell>
          <cell r="I38" t="str">
            <v>матрица</v>
          </cell>
          <cell r="J38">
            <v>18</v>
          </cell>
          <cell r="K38">
            <v>0</v>
          </cell>
          <cell r="L38">
            <v>18</v>
          </cell>
          <cell r="O38">
            <v>3.6</v>
          </cell>
          <cell r="U38">
            <v>13.055555555555555</v>
          </cell>
          <cell r="V38">
            <v>13.055555555555555</v>
          </cell>
          <cell r="W38">
            <v>6.6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 t="str">
            <v>нет потребности / нужно продавать</v>
          </cell>
          <cell r="AC38">
            <v>0</v>
          </cell>
          <cell r="AD38">
            <v>0</v>
          </cell>
          <cell r="AG38">
            <v>12</v>
          </cell>
          <cell r="AH38">
            <v>84</v>
          </cell>
        </row>
        <row r="39">
          <cell r="A39" t="str">
            <v>Пельмени Бигбули #МЕГАВКУСИЩЕ с сочной грудинкой ТМ Горячая штучка ТС Бигбули  сфера 0,43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L39">
            <v>0</v>
          </cell>
          <cell r="O39">
            <v>0</v>
          </cell>
          <cell r="U39" t="e">
            <v>#DIV/0!</v>
          </cell>
          <cell r="V39" t="e">
            <v>#DIV/0!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 t="str">
            <v>нет потребности</v>
          </cell>
          <cell r="AC39">
            <v>0</v>
          </cell>
          <cell r="AD39">
            <v>0</v>
          </cell>
          <cell r="AG39">
            <v>12</v>
          </cell>
          <cell r="AH39">
            <v>84</v>
          </cell>
        </row>
        <row r="40">
          <cell r="A40" t="str">
            <v>Пельмени Бигбули с мясом, Горячая штучка 0,9кг  ПОКОМ</v>
          </cell>
          <cell r="B40" t="str">
            <v>шт</v>
          </cell>
          <cell r="C40">
            <v>457</v>
          </cell>
          <cell r="E40">
            <v>140</v>
          </cell>
          <cell r="F40">
            <v>308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140</v>
          </cell>
          <cell r="K40">
            <v>0</v>
          </cell>
          <cell r="L40">
            <v>140</v>
          </cell>
          <cell r="N40">
            <v>0</v>
          </cell>
          <cell r="O40">
            <v>28</v>
          </cell>
          <cell r="P40">
            <v>84</v>
          </cell>
          <cell r="Q40">
            <v>84</v>
          </cell>
          <cell r="R40">
            <v>96</v>
          </cell>
          <cell r="U40">
            <v>14.428571428571429</v>
          </cell>
          <cell r="V40">
            <v>11</v>
          </cell>
          <cell r="W40">
            <v>25.4</v>
          </cell>
          <cell r="X40">
            <v>32.799999999999997</v>
          </cell>
          <cell r="Y40">
            <v>23</v>
          </cell>
          <cell r="Z40">
            <v>24.2</v>
          </cell>
          <cell r="AA40">
            <v>23</v>
          </cell>
          <cell r="AB40" t="str">
            <v>Галактика</v>
          </cell>
          <cell r="AC40">
            <v>75.600000000000009</v>
          </cell>
          <cell r="AD40">
            <v>8</v>
          </cell>
          <cell r="AE40">
            <v>12</v>
          </cell>
          <cell r="AF40">
            <v>86.4</v>
          </cell>
          <cell r="AG40">
            <v>12</v>
          </cell>
          <cell r="AH40">
            <v>84</v>
          </cell>
        </row>
        <row r="41">
          <cell r="A41" t="str">
            <v>Пельмени Бигбули с мясом, Горячая штучка сфера 0,43 кг  ПОКОМ</v>
          </cell>
          <cell r="B41" t="str">
            <v>шт</v>
          </cell>
          <cell r="D41">
            <v>6</v>
          </cell>
          <cell r="E41">
            <v>6</v>
          </cell>
          <cell r="G41">
            <v>0</v>
          </cell>
          <cell r="H41" t="e">
            <v>#N/A</v>
          </cell>
          <cell r="I41" t="str">
            <v>не в матрице</v>
          </cell>
          <cell r="J41">
            <v>8</v>
          </cell>
          <cell r="K41">
            <v>-2</v>
          </cell>
          <cell r="L41">
            <v>6</v>
          </cell>
          <cell r="O41">
            <v>1.2</v>
          </cell>
          <cell r="U41">
            <v>0</v>
          </cell>
          <cell r="V41">
            <v>0</v>
          </cell>
          <cell r="W41">
            <v>0</v>
          </cell>
          <cell r="X41">
            <v>0.8</v>
          </cell>
          <cell r="Y41">
            <v>0</v>
          </cell>
          <cell r="Z41">
            <v>0.8</v>
          </cell>
          <cell r="AA41">
            <v>0.8</v>
          </cell>
          <cell r="AC41">
            <v>0</v>
          </cell>
          <cell r="AD41">
            <v>0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C42">
            <v>306</v>
          </cell>
          <cell r="E42">
            <v>89</v>
          </cell>
          <cell r="F42">
            <v>204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89</v>
          </cell>
          <cell r="K42">
            <v>0</v>
          </cell>
          <cell r="L42">
            <v>89</v>
          </cell>
          <cell r="N42">
            <v>96</v>
          </cell>
          <cell r="O42">
            <v>17.8</v>
          </cell>
          <cell r="R42">
            <v>0</v>
          </cell>
          <cell r="U42">
            <v>16.853932584269661</v>
          </cell>
          <cell r="V42">
            <v>16.853932584269661</v>
          </cell>
          <cell r="W42">
            <v>19.600000000000001</v>
          </cell>
          <cell r="X42">
            <v>21.2</v>
          </cell>
          <cell r="Y42">
            <v>14.6</v>
          </cell>
          <cell r="Z42">
            <v>19</v>
          </cell>
          <cell r="AA42">
            <v>23.8</v>
          </cell>
          <cell r="AC42">
            <v>0</v>
          </cell>
          <cell r="AD42">
            <v>8</v>
          </cell>
          <cell r="AE42">
            <v>0</v>
          </cell>
          <cell r="AF42">
            <v>0</v>
          </cell>
          <cell r="AG42">
            <v>12</v>
          </cell>
          <cell r="AH42">
            <v>84</v>
          </cell>
        </row>
        <row r="43">
          <cell r="A43" t="str">
            <v>Пельмени Бигбули со сливочным маслом ТМ Горячая штучка  флоу-пак сфера 0,4.  Поком</v>
          </cell>
          <cell r="B43" t="str">
            <v>шт</v>
          </cell>
          <cell r="D43">
            <v>768</v>
          </cell>
          <cell r="E43">
            <v>768</v>
          </cell>
          <cell r="G43">
            <v>0</v>
          </cell>
          <cell r="H43" t="e">
            <v>#N/A</v>
          </cell>
          <cell r="I43" t="str">
            <v>не в матрице</v>
          </cell>
          <cell r="J43">
            <v>768</v>
          </cell>
          <cell r="K43">
            <v>0</v>
          </cell>
          <cell r="L43">
            <v>0</v>
          </cell>
          <cell r="M43">
            <v>768</v>
          </cell>
          <cell r="O43">
            <v>0</v>
          </cell>
          <cell r="U43" t="e">
            <v>#DIV/0!</v>
          </cell>
          <cell r="V43" t="e">
            <v>#DIV/0!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C43">
            <v>0</v>
          </cell>
          <cell r="AD43">
            <v>0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G44">
            <v>0</v>
          </cell>
          <cell r="H44">
            <v>180</v>
          </cell>
          <cell r="I44" t="str">
            <v>матрица</v>
          </cell>
          <cell r="K44">
            <v>0</v>
          </cell>
          <cell r="L44">
            <v>0</v>
          </cell>
          <cell r="O44">
            <v>0</v>
          </cell>
          <cell r="U44" t="e">
            <v>#DIV/0!</v>
          </cell>
          <cell r="V44" t="e">
            <v>#DIV/0!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 t="str">
            <v>нет потребности</v>
          </cell>
          <cell r="AC44">
            <v>0</v>
          </cell>
          <cell r="AD44">
            <v>0</v>
          </cell>
          <cell r="AG44">
            <v>12</v>
          </cell>
          <cell r="AH44">
            <v>84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1415</v>
          </cell>
          <cell r="E45">
            <v>153</v>
          </cell>
          <cell r="F45">
            <v>1231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154</v>
          </cell>
          <cell r="K45">
            <v>-1</v>
          </cell>
          <cell r="L45">
            <v>153</v>
          </cell>
          <cell r="N45">
            <v>0</v>
          </cell>
          <cell r="O45">
            <v>30.6</v>
          </cell>
          <cell r="R45">
            <v>0</v>
          </cell>
          <cell r="U45">
            <v>40.228758169934636</v>
          </cell>
          <cell r="V45">
            <v>40.228758169934636</v>
          </cell>
          <cell r="W45">
            <v>33.4</v>
          </cell>
          <cell r="X45">
            <v>26.6</v>
          </cell>
          <cell r="Y45">
            <v>24.6</v>
          </cell>
          <cell r="Z45">
            <v>33.200000000000003</v>
          </cell>
          <cell r="AA45">
            <v>33</v>
          </cell>
          <cell r="AB45" t="str">
            <v>необходимо увеличить продажи!!!</v>
          </cell>
          <cell r="AC45">
            <v>0</v>
          </cell>
          <cell r="AD45">
            <v>8</v>
          </cell>
          <cell r="AE45">
            <v>0</v>
          </cell>
          <cell r="AF45">
            <v>0</v>
          </cell>
          <cell r="AG45">
            <v>12</v>
          </cell>
          <cell r="AH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642</v>
          </cell>
          <cell r="E46">
            <v>257</v>
          </cell>
          <cell r="F46">
            <v>274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259</v>
          </cell>
          <cell r="K46">
            <v>-2</v>
          </cell>
          <cell r="L46">
            <v>257</v>
          </cell>
          <cell r="N46">
            <v>384</v>
          </cell>
          <cell r="O46">
            <v>51.4</v>
          </cell>
          <cell r="P46">
            <v>113</v>
          </cell>
          <cell r="Q46">
            <v>113</v>
          </cell>
          <cell r="R46">
            <v>192</v>
          </cell>
          <cell r="U46">
            <v>16.536964980544749</v>
          </cell>
          <cell r="V46">
            <v>12.801556420233464</v>
          </cell>
          <cell r="W46">
            <v>59.4</v>
          </cell>
          <cell r="X46">
            <v>42.6</v>
          </cell>
          <cell r="Y46">
            <v>52.6</v>
          </cell>
          <cell r="Z46">
            <v>52.8</v>
          </cell>
          <cell r="AA46">
            <v>44.6</v>
          </cell>
          <cell r="AC46">
            <v>48.589999999999996</v>
          </cell>
          <cell r="AD46">
            <v>16</v>
          </cell>
          <cell r="AE46">
            <v>12</v>
          </cell>
          <cell r="AF46">
            <v>82.56</v>
          </cell>
          <cell r="AG46">
            <v>12</v>
          </cell>
          <cell r="AH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900</v>
          </cell>
          <cell r="E47">
            <v>270</v>
          </cell>
          <cell r="F47">
            <v>560</v>
          </cell>
          <cell r="G47">
            <v>1</v>
          </cell>
          <cell r="H47">
            <v>180</v>
          </cell>
          <cell r="I47" t="str">
            <v>матрица</v>
          </cell>
          <cell r="J47">
            <v>270</v>
          </cell>
          <cell r="K47">
            <v>0</v>
          </cell>
          <cell r="L47">
            <v>270</v>
          </cell>
          <cell r="N47">
            <v>0</v>
          </cell>
          <cell r="O47">
            <v>54</v>
          </cell>
          <cell r="P47">
            <v>196</v>
          </cell>
          <cell r="Q47">
            <v>196</v>
          </cell>
          <cell r="R47">
            <v>180</v>
          </cell>
          <cell r="U47">
            <v>13.703703703703704</v>
          </cell>
          <cell r="V47">
            <v>10.37037037037037</v>
          </cell>
          <cell r="W47">
            <v>55</v>
          </cell>
          <cell r="X47">
            <v>65</v>
          </cell>
          <cell r="Y47">
            <v>54.54</v>
          </cell>
          <cell r="Z47">
            <v>53</v>
          </cell>
          <cell r="AA47">
            <v>66</v>
          </cell>
          <cell r="AC47">
            <v>196</v>
          </cell>
          <cell r="AD47">
            <v>5</v>
          </cell>
          <cell r="AE47">
            <v>36</v>
          </cell>
          <cell r="AF47">
            <v>180</v>
          </cell>
          <cell r="AG47">
            <v>12</v>
          </cell>
          <cell r="AH47">
            <v>144</v>
          </cell>
        </row>
        <row r="48">
          <cell r="A48" t="str">
            <v>Пельмени Бульмени с говядиной и свининой ТМ Горячая штучка  флоу-пак сфера 0,4 кг  Поком</v>
          </cell>
          <cell r="B48" t="str">
            <v>шт</v>
          </cell>
          <cell r="D48">
            <v>384</v>
          </cell>
          <cell r="E48">
            <v>384</v>
          </cell>
          <cell r="G48">
            <v>0</v>
          </cell>
          <cell r="H48" t="e">
            <v>#N/A</v>
          </cell>
          <cell r="I48" t="str">
            <v>не в матрице</v>
          </cell>
          <cell r="J48">
            <v>384</v>
          </cell>
          <cell r="K48">
            <v>0</v>
          </cell>
          <cell r="L48">
            <v>0</v>
          </cell>
          <cell r="M48">
            <v>384</v>
          </cell>
          <cell r="O48">
            <v>0</v>
          </cell>
          <cell r="U48" t="e">
            <v>#DIV/0!</v>
          </cell>
          <cell r="V48" t="e">
            <v>#DIV/0!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C48">
            <v>0</v>
          </cell>
          <cell r="AD48">
            <v>0</v>
          </cell>
        </row>
        <row r="49">
          <cell r="A49" t="str">
            <v>Пельмени Бульмени с говядиной и свининой ТМ Горячая штучка БУЛЬМЕНИ  флоу-пак сфера 0,7 кг.  Поком</v>
          </cell>
          <cell r="B49" t="str">
            <v>шт</v>
          </cell>
          <cell r="D49">
            <v>360</v>
          </cell>
          <cell r="E49">
            <v>360</v>
          </cell>
          <cell r="G49">
            <v>0</v>
          </cell>
          <cell r="H49" t="e">
            <v>#N/A</v>
          </cell>
          <cell r="I49" t="str">
            <v>не в матрице</v>
          </cell>
          <cell r="J49">
            <v>360</v>
          </cell>
          <cell r="K49">
            <v>0</v>
          </cell>
          <cell r="L49">
            <v>0</v>
          </cell>
          <cell r="M49">
            <v>360</v>
          </cell>
          <cell r="O49">
            <v>0</v>
          </cell>
          <cell r="U49" t="e">
            <v>#DIV/0!</v>
          </cell>
          <cell r="V49" t="e">
            <v>#DIV/0!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C49">
            <v>0</v>
          </cell>
          <cell r="AD49">
            <v>0</v>
          </cell>
        </row>
        <row r="50">
          <cell r="A50" t="str">
            <v>Пельмени Бульмени со сливочным маслом Горячая штучка 0,9 кг  ПОКОМ</v>
          </cell>
          <cell r="B50" t="str">
            <v>шт</v>
          </cell>
          <cell r="C50">
            <v>1590</v>
          </cell>
          <cell r="E50">
            <v>393</v>
          </cell>
          <cell r="F50">
            <v>1147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393</v>
          </cell>
          <cell r="K50">
            <v>0</v>
          </cell>
          <cell r="L50">
            <v>393</v>
          </cell>
          <cell r="N50">
            <v>0</v>
          </cell>
          <cell r="O50">
            <v>78.599999999999994</v>
          </cell>
          <cell r="R50">
            <v>0</v>
          </cell>
          <cell r="U50">
            <v>14.592875318066159</v>
          </cell>
          <cell r="V50">
            <v>14.592875318066159</v>
          </cell>
          <cell r="W50">
            <v>53.2</v>
          </cell>
          <cell r="X50">
            <v>71.2</v>
          </cell>
          <cell r="Y50">
            <v>59.4</v>
          </cell>
          <cell r="Z50">
            <v>67</v>
          </cell>
          <cell r="AA50">
            <v>67.2</v>
          </cell>
          <cell r="AB50" t="str">
            <v>необходимо увеличить продажи</v>
          </cell>
          <cell r="AC50">
            <v>0</v>
          </cell>
          <cell r="AD50">
            <v>8</v>
          </cell>
          <cell r="AE50">
            <v>0</v>
          </cell>
          <cell r="AF50">
            <v>0</v>
          </cell>
          <cell r="AG50">
            <v>12</v>
          </cell>
          <cell r="AH50">
            <v>84</v>
          </cell>
        </row>
        <row r="51">
          <cell r="A51" t="str">
            <v>Пельмени Бульмени со сливочным маслом ТМ Горячая шт. 0,43 кг  ПОКОМ</v>
          </cell>
          <cell r="B51" t="str">
            <v>шт</v>
          </cell>
          <cell r="C51">
            <v>306</v>
          </cell>
          <cell r="E51">
            <v>112</v>
          </cell>
          <cell r="F51">
            <v>189</v>
          </cell>
          <cell r="G51">
            <v>0.43</v>
          </cell>
          <cell r="H51">
            <v>180</v>
          </cell>
          <cell r="I51" t="str">
            <v>матрица</v>
          </cell>
          <cell r="J51">
            <v>112</v>
          </cell>
          <cell r="K51">
            <v>0</v>
          </cell>
          <cell r="L51">
            <v>112</v>
          </cell>
          <cell r="N51">
            <v>0</v>
          </cell>
          <cell r="O51">
            <v>22.4</v>
          </cell>
          <cell r="P51">
            <v>124.59999999999997</v>
          </cell>
          <cell r="Q51">
            <v>124.59999999999997</v>
          </cell>
          <cell r="R51">
            <v>192</v>
          </cell>
          <cell r="U51">
            <v>17.008928571428573</v>
          </cell>
          <cell r="V51">
            <v>8.4375</v>
          </cell>
          <cell r="W51">
            <v>15.2</v>
          </cell>
          <cell r="X51">
            <v>16.600000000000001</v>
          </cell>
          <cell r="Y51">
            <v>15.8</v>
          </cell>
          <cell r="Z51">
            <v>19.600000000000001</v>
          </cell>
          <cell r="AA51">
            <v>16.2</v>
          </cell>
          <cell r="AC51">
            <v>53.577999999999982</v>
          </cell>
          <cell r="AD51">
            <v>16</v>
          </cell>
          <cell r="AE51">
            <v>12</v>
          </cell>
          <cell r="AF51">
            <v>82.56</v>
          </cell>
          <cell r="AG51">
            <v>12</v>
          </cell>
          <cell r="AH51">
            <v>84</v>
          </cell>
        </row>
        <row r="52">
          <cell r="A52" t="str">
            <v>Пельмени Бульмени со сливочным маслом ТМ Горячая штучка  флоу-пак сфера 0,4 кг .  Поком</v>
          </cell>
          <cell r="B52" t="str">
            <v>шт</v>
          </cell>
          <cell r="D52">
            <v>384</v>
          </cell>
          <cell r="E52">
            <v>384</v>
          </cell>
          <cell r="G52">
            <v>0</v>
          </cell>
          <cell r="H52" t="e">
            <v>#N/A</v>
          </cell>
          <cell r="I52" t="str">
            <v>не в матрице</v>
          </cell>
          <cell r="J52">
            <v>384</v>
          </cell>
          <cell r="K52">
            <v>0</v>
          </cell>
          <cell r="L52">
            <v>0</v>
          </cell>
          <cell r="M52">
            <v>384</v>
          </cell>
          <cell r="O52">
            <v>0</v>
          </cell>
          <cell r="U52" t="e">
            <v>#DIV/0!</v>
          </cell>
          <cell r="V52" t="e">
            <v>#DIV/0!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>
            <v>0</v>
          </cell>
          <cell r="AD52">
            <v>0</v>
          </cell>
        </row>
        <row r="53">
          <cell r="A53" t="str">
            <v>Пельмени Бульмени со сливочным маслом ТМ Горячая штучка флоу-пак сфера 0,7 кг .  Поком</v>
          </cell>
          <cell r="B53" t="str">
            <v>шт</v>
          </cell>
          <cell r="D53">
            <v>360</v>
          </cell>
          <cell r="E53">
            <v>360</v>
          </cell>
          <cell r="G53">
            <v>0</v>
          </cell>
          <cell r="H53" t="e">
            <v>#N/A</v>
          </cell>
          <cell r="I53" t="str">
            <v>не в матрице</v>
          </cell>
          <cell r="J53">
            <v>360</v>
          </cell>
          <cell r="K53">
            <v>0</v>
          </cell>
          <cell r="L53">
            <v>0</v>
          </cell>
          <cell r="M53">
            <v>360</v>
          </cell>
          <cell r="O53">
            <v>0</v>
          </cell>
          <cell r="U53" t="e">
            <v>#DIV/0!</v>
          </cell>
          <cell r="V53" t="e">
            <v>#DIV/0!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C53">
            <v>0</v>
          </cell>
          <cell r="AD53">
            <v>0</v>
          </cell>
        </row>
        <row r="54">
          <cell r="A54" t="str">
            <v>Пельмени Домашние с говядиной и свининой 0,7кг, сфера ТМ Зареченские  ПОКОМ</v>
          </cell>
          <cell r="B54" t="str">
            <v>шт</v>
          </cell>
          <cell r="C54">
            <v>92</v>
          </cell>
          <cell r="E54">
            <v>13</v>
          </cell>
          <cell r="F54">
            <v>76</v>
          </cell>
          <cell r="G54">
            <v>0</v>
          </cell>
          <cell r="H54">
            <v>180</v>
          </cell>
          <cell r="I54" t="str">
            <v>не в матрице</v>
          </cell>
          <cell r="J54">
            <v>13</v>
          </cell>
          <cell r="K54">
            <v>0</v>
          </cell>
          <cell r="L54">
            <v>13</v>
          </cell>
          <cell r="N54">
            <v>0</v>
          </cell>
          <cell r="O54">
            <v>2.6</v>
          </cell>
          <cell r="U54">
            <v>29.23076923076923</v>
          </cell>
          <cell r="V54">
            <v>29.23076923076923</v>
          </cell>
          <cell r="W54">
            <v>4</v>
          </cell>
          <cell r="X54">
            <v>1.2</v>
          </cell>
          <cell r="Y54">
            <v>1.4</v>
          </cell>
          <cell r="Z54">
            <v>3.8</v>
          </cell>
          <cell r="AA54">
            <v>2.8</v>
          </cell>
          <cell r="AB54" t="str">
            <v>необходимо увеличить продажи / вывод</v>
          </cell>
          <cell r="AC54">
            <v>0</v>
          </cell>
          <cell r="AD54">
            <v>0</v>
          </cell>
        </row>
        <row r="55">
          <cell r="A55" t="str">
            <v>Пельмени Домашние со сливочным маслом ТМ Зареченские  продукты флоу-пак сфера 0,7 кг.  Поком</v>
          </cell>
          <cell r="B55" t="str">
            <v>шт</v>
          </cell>
          <cell r="C55">
            <v>86</v>
          </cell>
          <cell r="D55">
            <v>1</v>
          </cell>
          <cell r="E55">
            <v>35</v>
          </cell>
          <cell r="F55">
            <v>49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35</v>
          </cell>
          <cell r="K55">
            <v>0</v>
          </cell>
          <cell r="L55">
            <v>35</v>
          </cell>
          <cell r="N55">
            <v>0</v>
          </cell>
          <cell r="O55">
            <v>7</v>
          </cell>
          <cell r="P55">
            <v>63</v>
          </cell>
          <cell r="Q55">
            <v>63</v>
          </cell>
          <cell r="R55">
            <v>120</v>
          </cell>
          <cell r="U55">
            <v>24.142857142857142</v>
          </cell>
          <cell r="V55">
            <v>7</v>
          </cell>
          <cell r="W55">
            <v>5.2</v>
          </cell>
          <cell r="X55">
            <v>1.2</v>
          </cell>
          <cell r="Y55">
            <v>1.4</v>
          </cell>
          <cell r="Z55">
            <v>3.6</v>
          </cell>
          <cell r="AA55">
            <v>4.4000000000000004</v>
          </cell>
          <cell r="AC55">
            <v>44.099999999999994</v>
          </cell>
          <cell r="AD55">
            <v>10</v>
          </cell>
          <cell r="AE55">
            <v>12</v>
          </cell>
          <cell r="AF55">
            <v>84</v>
          </cell>
          <cell r="AG55">
            <v>12</v>
          </cell>
          <cell r="AH55">
            <v>84</v>
          </cell>
        </row>
        <row r="56">
          <cell r="A56" t="str">
            <v>Пельмени Медвежьи ушки с фермерскими сливками ТМ Стародв флоу-пак классическая форма 0,7 кг.  Поком</v>
          </cell>
          <cell r="B56" t="str">
            <v>шт</v>
          </cell>
          <cell r="C56">
            <v>343</v>
          </cell>
          <cell r="E56">
            <v>43</v>
          </cell>
          <cell r="F56">
            <v>298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44</v>
          </cell>
          <cell r="K56">
            <v>-1</v>
          </cell>
          <cell r="L56">
            <v>43</v>
          </cell>
          <cell r="N56">
            <v>0</v>
          </cell>
          <cell r="O56">
            <v>8.6</v>
          </cell>
          <cell r="R56">
            <v>0</v>
          </cell>
          <cell r="U56">
            <v>34.651162790697676</v>
          </cell>
          <cell r="V56">
            <v>34.651162790697676</v>
          </cell>
          <cell r="W56">
            <v>7</v>
          </cell>
          <cell r="X56">
            <v>2.8</v>
          </cell>
          <cell r="Y56">
            <v>5.2</v>
          </cell>
          <cell r="Z56">
            <v>3</v>
          </cell>
          <cell r="AA56">
            <v>5.6</v>
          </cell>
          <cell r="AB56" t="str">
            <v>необходимо увеличить продажи / Акция октябрь сеть "Галактика"</v>
          </cell>
          <cell r="AC56">
            <v>0</v>
          </cell>
          <cell r="AD56">
            <v>8</v>
          </cell>
          <cell r="AE56">
            <v>0</v>
          </cell>
          <cell r="AF56">
            <v>0</v>
          </cell>
          <cell r="AG56">
            <v>12</v>
          </cell>
          <cell r="AH56">
            <v>84</v>
          </cell>
        </row>
        <row r="57">
          <cell r="A57" t="str">
            <v>Пельмени Медвежьи ушки с фермерской свининой и говядиной Большие флоу-пак класс 0,7 кг  Поком</v>
          </cell>
          <cell r="B57" t="str">
            <v>шт</v>
          </cell>
          <cell r="C57">
            <v>314</v>
          </cell>
          <cell r="E57">
            <v>32</v>
          </cell>
          <cell r="F57">
            <v>272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33</v>
          </cell>
          <cell r="K57">
            <v>-1</v>
          </cell>
          <cell r="L57">
            <v>32</v>
          </cell>
          <cell r="N57">
            <v>0</v>
          </cell>
          <cell r="O57">
            <v>6.4</v>
          </cell>
          <cell r="R57">
            <v>0</v>
          </cell>
          <cell r="U57">
            <v>42.5</v>
          </cell>
          <cell r="V57">
            <v>42.5</v>
          </cell>
          <cell r="W57">
            <v>8.6</v>
          </cell>
          <cell r="X57">
            <v>3.8</v>
          </cell>
          <cell r="Y57">
            <v>7.2</v>
          </cell>
          <cell r="Z57">
            <v>5.6</v>
          </cell>
          <cell r="AA57">
            <v>6.2</v>
          </cell>
          <cell r="AB57" t="str">
            <v>необходимо увеличить продажи / Акция октябрь сеть "Галактика"</v>
          </cell>
          <cell r="AC57">
            <v>0</v>
          </cell>
          <cell r="AD57">
            <v>8</v>
          </cell>
          <cell r="AE57">
            <v>0</v>
          </cell>
          <cell r="AF57">
            <v>0</v>
          </cell>
          <cell r="AG57">
            <v>12</v>
          </cell>
          <cell r="AH57">
            <v>84</v>
          </cell>
        </row>
        <row r="58">
          <cell r="A58" t="str">
            <v>Пельмени Медвежьи ушки с фермерской свининой и говядиной Малые флоу-пак классическая 0,7 кг  Поком</v>
          </cell>
          <cell r="B58" t="str">
            <v>шт</v>
          </cell>
          <cell r="C58">
            <v>102</v>
          </cell>
          <cell r="E58">
            <v>21</v>
          </cell>
          <cell r="F58">
            <v>77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22</v>
          </cell>
          <cell r="K58">
            <v>-1</v>
          </cell>
          <cell r="L58">
            <v>21</v>
          </cell>
          <cell r="N58">
            <v>0</v>
          </cell>
          <cell r="O58">
            <v>4.2</v>
          </cell>
          <cell r="R58">
            <v>0</v>
          </cell>
          <cell r="U58">
            <v>18.333333333333332</v>
          </cell>
          <cell r="V58">
            <v>18.333333333333332</v>
          </cell>
          <cell r="W58">
            <v>6.4</v>
          </cell>
          <cell r="X58">
            <v>3.8</v>
          </cell>
          <cell r="Y58">
            <v>6.8</v>
          </cell>
          <cell r="Z58">
            <v>4.2</v>
          </cell>
          <cell r="AA58">
            <v>5.6</v>
          </cell>
          <cell r="AB58" t="str">
            <v>необходимо увеличить продажи</v>
          </cell>
          <cell r="AC58">
            <v>0</v>
          </cell>
          <cell r="AD58">
            <v>8</v>
          </cell>
          <cell r="AE58">
            <v>0</v>
          </cell>
          <cell r="AF58">
            <v>0</v>
          </cell>
          <cell r="AG58">
            <v>12</v>
          </cell>
          <cell r="AH58">
            <v>84</v>
          </cell>
        </row>
        <row r="59">
          <cell r="A59" t="str">
            <v>Пельмени Мясорубские ТМ Стародворье фоу-пак равиоли 0,7 кг.  Поком</v>
          </cell>
          <cell r="B59" t="str">
            <v>шт</v>
          </cell>
          <cell r="C59">
            <v>255</v>
          </cell>
          <cell r="E59">
            <v>133</v>
          </cell>
          <cell r="F59">
            <v>106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133</v>
          </cell>
          <cell r="K59">
            <v>0</v>
          </cell>
          <cell r="L59">
            <v>133</v>
          </cell>
          <cell r="N59">
            <v>96</v>
          </cell>
          <cell r="O59">
            <v>26.6</v>
          </cell>
          <cell r="P59">
            <v>170.40000000000003</v>
          </cell>
          <cell r="Q59">
            <v>170.40000000000003</v>
          </cell>
          <cell r="R59">
            <v>192</v>
          </cell>
          <cell r="U59">
            <v>14.81203007518797</v>
          </cell>
          <cell r="V59">
            <v>7.5939849624060143</v>
          </cell>
          <cell r="W59">
            <v>22.6</v>
          </cell>
          <cell r="X59">
            <v>18</v>
          </cell>
          <cell r="Y59">
            <v>29.4</v>
          </cell>
          <cell r="Z59">
            <v>22.6</v>
          </cell>
          <cell r="AA59">
            <v>25.4</v>
          </cell>
          <cell r="AB59" t="str">
            <v>Галактика</v>
          </cell>
          <cell r="AC59">
            <v>119.28000000000002</v>
          </cell>
          <cell r="AD59">
            <v>8</v>
          </cell>
          <cell r="AE59">
            <v>24</v>
          </cell>
          <cell r="AF59">
            <v>134.39999999999998</v>
          </cell>
          <cell r="AG59">
            <v>12</v>
          </cell>
          <cell r="AH59">
            <v>84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222</v>
          </cell>
          <cell r="E60">
            <v>83</v>
          </cell>
          <cell r="F60">
            <v>134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84</v>
          </cell>
          <cell r="K60">
            <v>-1</v>
          </cell>
          <cell r="L60">
            <v>83</v>
          </cell>
          <cell r="N60">
            <v>96</v>
          </cell>
          <cell r="O60">
            <v>16.600000000000001</v>
          </cell>
          <cell r="R60">
            <v>0</v>
          </cell>
          <cell r="U60">
            <v>13.855421686746986</v>
          </cell>
          <cell r="V60">
            <v>13.855421686746986</v>
          </cell>
          <cell r="W60">
            <v>23</v>
          </cell>
          <cell r="X60">
            <v>10.8</v>
          </cell>
          <cell r="Y60">
            <v>18.399999999999999</v>
          </cell>
          <cell r="Z60">
            <v>24.6</v>
          </cell>
          <cell r="AA60">
            <v>24</v>
          </cell>
          <cell r="AB60" t="str">
            <v>Галактика</v>
          </cell>
          <cell r="AC60">
            <v>0</v>
          </cell>
          <cell r="AD60">
            <v>8</v>
          </cell>
          <cell r="AE60">
            <v>0</v>
          </cell>
          <cell r="AF60">
            <v>0</v>
          </cell>
          <cell r="AG60">
            <v>12</v>
          </cell>
          <cell r="AH60">
            <v>84</v>
          </cell>
        </row>
        <row r="61">
          <cell r="A61" t="str">
            <v>Пельмени Отборные с говядиной 0,9 кг НОВА ТМ Стародворье ТС Медвежье ушко  ПОКОМ</v>
          </cell>
          <cell r="B61" t="str">
            <v>шт</v>
          </cell>
          <cell r="C61">
            <v>106</v>
          </cell>
          <cell r="E61">
            <v>56</v>
          </cell>
          <cell r="F61">
            <v>50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57</v>
          </cell>
          <cell r="K61">
            <v>-1</v>
          </cell>
          <cell r="L61">
            <v>56</v>
          </cell>
          <cell r="N61">
            <v>0</v>
          </cell>
          <cell r="O61">
            <v>11.2</v>
          </cell>
          <cell r="P61">
            <v>106.79999999999998</v>
          </cell>
          <cell r="Q61">
            <v>106.79999999999998</v>
          </cell>
          <cell r="R61">
            <v>96</v>
          </cell>
          <cell r="U61">
            <v>13.035714285714286</v>
          </cell>
          <cell r="V61">
            <v>4.4642857142857144</v>
          </cell>
          <cell r="W61">
            <v>5.4</v>
          </cell>
          <cell r="X61">
            <v>4</v>
          </cell>
          <cell r="Y61">
            <v>10</v>
          </cell>
          <cell r="Z61">
            <v>10.199999999999999</v>
          </cell>
          <cell r="AA61">
            <v>9.1999999999999993</v>
          </cell>
          <cell r="AB61" t="str">
            <v>необходимо увеличить продажи / Акция октябрь сеть "Галактика"</v>
          </cell>
          <cell r="AC61">
            <v>96.11999999999999</v>
          </cell>
          <cell r="AD61">
            <v>8</v>
          </cell>
          <cell r="AE61">
            <v>12</v>
          </cell>
          <cell r="AF61">
            <v>86.4</v>
          </cell>
          <cell r="AG61">
            <v>12</v>
          </cell>
          <cell r="AH61">
            <v>84</v>
          </cell>
        </row>
        <row r="62">
          <cell r="A62" t="str">
            <v>Пельмени С говядиной и свининой, ВЕС, ТМ Славница сфера пуговки  ПОКОМ</v>
          </cell>
          <cell r="B62" t="str">
            <v>кг</v>
          </cell>
          <cell r="C62">
            <v>585</v>
          </cell>
          <cell r="E62">
            <v>325</v>
          </cell>
          <cell r="F62">
            <v>205</v>
          </cell>
          <cell r="G62">
            <v>1</v>
          </cell>
          <cell r="H62">
            <v>180</v>
          </cell>
          <cell r="I62" t="str">
            <v>матрица</v>
          </cell>
          <cell r="J62">
            <v>325</v>
          </cell>
          <cell r="K62">
            <v>0</v>
          </cell>
          <cell r="L62">
            <v>325</v>
          </cell>
          <cell r="N62">
            <v>360</v>
          </cell>
          <cell r="O62">
            <v>65</v>
          </cell>
          <cell r="P62">
            <v>345</v>
          </cell>
          <cell r="Q62">
            <v>345</v>
          </cell>
          <cell r="R62">
            <v>360</v>
          </cell>
          <cell r="U62">
            <v>14.23076923076923</v>
          </cell>
          <cell r="V62">
            <v>8.6923076923076916</v>
          </cell>
          <cell r="W62">
            <v>68</v>
          </cell>
          <cell r="X62">
            <v>46</v>
          </cell>
          <cell r="Y62">
            <v>55</v>
          </cell>
          <cell r="Z62">
            <v>58</v>
          </cell>
          <cell r="AA62">
            <v>50.52</v>
          </cell>
          <cell r="AC62">
            <v>345</v>
          </cell>
          <cell r="AD62">
            <v>5</v>
          </cell>
          <cell r="AE62">
            <v>72</v>
          </cell>
          <cell r="AF62">
            <v>360</v>
          </cell>
          <cell r="AG62">
            <v>12</v>
          </cell>
          <cell r="AH62">
            <v>144</v>
          </cell>
        </row>
        <row r="63">
          <cell r="A63" t="str">
            <v>Пельмени Со свининой и говядиной ТМ Особый рецепт Любимая ложка 1,0 кг  ПОКОМ</v>
          </cell>
          <cell r="B63" t="str">
            <v>шт</v>
          </cell>
          <cell r="G63">
            <v>0</v>
          </cell>
          <cell r="H63">
            <v>180</v>
          </cell>
          <cell r="I63" t="str">
            <v>матрица</v>
          </cell>
          <cell r="K63">
            <v>0</v>
          </cell>
          <cell r="L63">
            <v>0</v>
          </cell>
          <cell r="O63">
            <v>0</v>
          </cell>
          <cell r="U63" t="e">
            <v>#DIV/0!</v>
          </cell>
          <cell r="V63" t="e">
            <v>#DIV/0!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 t="str">
            <v>нет потребности</v>
          </cell>
          <cell r="AC63">
            <v>0</v>
          </cell>
          <cell r="AD63">
            <v>0</v>
          </cell>
          <cell r="AG63">
            <v>12</v>
          </cell>
          <cell r="AH63">
            <v>84</v>
          </cell>
        </row>
        <row r="64">
          <cell r="A64" t="str">
            <v>Пельмени Супермени с мясом, Горячая штучка 0,2кг    ПОКОМ</v>
          </cell>
          <cell r="B64" t="str">
            <v>шт</v>
          </cell>
          <cell r="G64">
            <v>0</v>
          </cell>
          <cell r="H64">
            <v>180</v>
          </cell>
          <cell r="I64" t="str">
            <v>матрица</v>
          </cell>
          <cell r="K64">
            <v>0</v>
          </cell>
          <cell r="L64">
            <v>0</v>
          </cell>
          <cell r="O64">
            <v>0</v>
          </cell>
          <cell r="U64" t="e">
            <v>#DIV/0!</v>
          </cell>
          <cell r="V64" t="e">
            <v>#DIV/0!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 t="str">
            <v>нет потребности</v>
          </cell>
          <cell r="AC64">
            <v>0</v>
          </cell>
          <cell r="AD64">
            <v>0</v>
          </cell>
          <cell r="AG64">
            <v>8</v>
          </cell>
          <cell r="AH64">
            <v>48</v>
          </cell>
        </row>
        <row r="65">
          <cell r="A65" t="str">
            <v>Пельмени Супермени со сливочным маслом Супермени 0,2 Сфера Горячая штучка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L65">
            <v>0</v>
          </cell>
          <cell r="O65">
            <v>0</v>
          </cell>
          <cell r="U65" t="e">
            <v>#DIV/0!</v>
          </cell>
          <cell r="V65" t="e">
            <v>#DIV/0!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 t="str">
            <v>нет потребности</v>
          </cell>
          <cell r="AC65">
            <v>0</v>
          </cell>
          <cell r="AD65">
            <v>0</v>
          </cell>
          <cell r="AG65">
            <v>6</v>
          </cell>
          <cell r="AH65">
            <v>72</v>
          </cell>
        </row>
        <row r="66">
          <cell r="A66" t="str">
            <v>Пельмени Умелый повар равиоли ВЕС ПОКОМ</v>
          </cell>
          <cell r="B66" t="str">
            <v>кг</v>
          </cell>
          <cell r="C66">
            <v>135</v>
          </cell>
          <cell r="E66">
            <v>80</v>
          </cell>
          <cell r="F66">
            <v>45</v>
          </cell>
          <cell r="G66">
            <v>0</v>
          </cell>
          <cell r="H66" t="e">
            <v>#N/A</v>
          </cell>
          <cell r="I66" t="str">
            <v>не в матрице</v>
          </cell>
          <cell r="J66">
            <v>80</v>
          </cell>
          <cell r="K66">
            <v>0</v>
          </cell>
          <cell r="L66">
            <v>80</v>
          </cell>
          <cell r="O66">
            <v>16</v>
          </cell>
          <cell r="U66">
            <v>2.8125</v>
          </cell>
          <cell r="V66">
            <v>2.8125</v>
          </cell>
          <cell r="W66">
            <v>16</v>
          </cell>
          <cell r="X66">
            <v>0</v>
          </cell>
          <cell r="Y66">
            <v>1</v>
          </cell>
          <cell r="Z66">
            <v>5</v>
          </cell>
          <cell r="AA66">
            <v>9</v>
          </cell>
          <cell r="AB66" t="str">
            <v>ошибка завода / нужно продавать</v>
          </cell>
          <cell r="AC66">
            <v>0</v>
          </cell>
          <cell r="AD66">
            <v>0</v>
          </cell>
        </row>
        <row r="67">
          <cell r="A67" t="str">
            <v>Печеные пельмени Печь-мени с мясом Печеные пельмени Фикс.вес 0,2 сфера Вязанка  Поком</v>
          </cell>
          <cell r="B67" t="str">
            <v>шт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L67">
            <v>0</v>
          </cell>
          <cell r="O67">
            <v>0</v>
          </cell>
          <cell r="U67" t="e">
            <v>#DIV/0!</v>
          </cell>
          <cell r="V67" t="e">
            <v>#DIV/0!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 t="str">
            <v>нет потребности</v>
          </cell>
          <cell r="AC67">
            <v>0</v>
          </cell>
          <cell r="AD67">
            <v>0</v>
          </cell>
          <cell r="AG67">
            <v>6</v>
          </cell>
          <cell r="AH67">
            <v>72</v>
          </cell>
        </row>
        <row r="68">
          <cell r="A68" t="str">
            <v>Пирожки с мясом 3,7кг ВЕС ТМ Зареченские  ПОКОМ</v>
          </cell>
          <cell r="B68" t="str">
            <v>кг</v>
          </cell>
          <cell r="C68">
            <v>799.4</v>
          </cell>
          <cell r="E68">
            <v>244.2</v>
          </cell>
          <cell r="F68">
            <v>510.8</v>
          </cell>
          <cell r="G68">
            <v>1</v>
          </cell>
          <cell r="H68">
            <v>180</v>
          </cell>
          <cell r="I68" t="str">
            <v>матрица</v>
          </cell>
          <cell r="J68">
            <v>244.2</v>
          </cell>
          <cell r="K68">
            <v>0</v>
          </cell>
          <cell r="L68">
            <v>244.2</v>
          </cell>
          <cell r="N68">
            <v>0</v>
          </cell>
          <cell r="O68">
            <v>48.839999999999996</v>
          </cell>
          <cell r="P68">
            <v>172.95999999999998</v>
          </cell>
          <cell r="Q68">
            <v>172.95999999999998</v>
          </cell>
          <cell r="R68">
            <v>155.4</v>
          </cell>
          <cell r="U68">
            <v>13.640458640458643</v>
          </cell>
          <cell r="V68">
            <v>10.45864045864046</v>
          </cell>
          <cell r="W68">
            <v>45.88</v>
          </cell>
          <cell r="X68">
            <v>36.260000000000012</v>
          </cell>
          <cell r="Y68">
            <v>53.279999999999987</v>
          </cell>
          <cell r="Z68">
            <v>47.36</v>
          </cell>
          <cell r="AA68">
            <v>53.24</v>
          </cell>
          <cell r="AB68" t="str">
            <v>необходимо увеличить продажи / Акция октябрь сеть "Галактика"</v>
          </cell>
          <cell r="AC68">
            <v>172.95999999999998</v>
          </cell>
          <cell r="AD68">
            <v>3.7</v>
          </cell>
          <cell r="AE68">
            <v>42</v>
          </cell>
          <cell r="AF68">
            <v>155.4</v>
          </cell>
          <cell r="AG68">
            <v>14</v>
          </cell>
          <cell r="AH68">
            <v>126</v>
          </cell>
        </row>
        <row r="69">
          <cell r="A69" t="str">
            <v>Снеки «ЖАР-ладушки с мясом» Фикс.вес 0,2 ТМ «Стародворье»</v>
          </cell>
          <cell r="B69" t="str">
            <v>шт</v>
          </cell>
          <cell r="G69">
            <v>0.2</v>
          </cell>
          <cell r="H69">
            <v>180</v>
          </cell>
          <cell r="I69" t="str">
            <v>матрица</v>
          </cell>
          <cell r="K69">
            <v>0</v>
          </cell>
          <cell r="L69">
            <v>0</v>
          </cell>
          <cell r="N69">
            <v>168</v>
          </cell>
          <cell r="O69">
            <v>0</v>
          </cell>
          <cell r="R69">
            <v>0</v>
          </cell>
          <cell r="U69" t="e">
            <v>#DIV/0!</v>
          </cell>
          <cell r="V69" t="e">
            <v>#DIV/0!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 t="str">
            <v>новинка</v>
          </cell>
          <cell r="AC69">
            <v>0</v>
          </cell>
          <cell r="AD69">
            <v>12</v>
          </cell>
          <cell r="AE69">
            <v>0</v>
          </cell>
          <cell r="AF69">
            <v>0</v>
          </cell>
          <cell r="AG69">
            <v>14</v>
          </cell>
          <cell r="AH69">
            <v>70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  <cell r="C70">
            <v>405</v>
          </cell>
          <cell r="D70">
            <v>2520</v>
          </cell>
          <cell r="E70">
            <v>2738</v>
          </cell>
          <cell r="F70">
            <v>135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2738</v>
          </cell>
          <cell r="K70">
            <v>0</v>
          </cell>
          <cell r="L70">
            <v>218</v>
          </cell>
          <cell r="M70">
            <v>2520</v>
          </cell>
          <cell r="N70">
            <v>336</v>
          </cell>
          <cell r="O70">
            <v>43.6</v>
          </cell>
          <cell r="P70">
            <v>139.39999999999998</v>
          </cell>
          <cell r="Q70">
            <v>139.39999999999998</v>
          </cell>
          <cell r="R70">
            <v>168</v>
          </cell>
          <cell r="U70">
            <v>14.655963302752292</v>
          </cell>
          <cell r="V70">
            <v>10.802752293577981</v>
          </cell>
          <cell r="W70">
            <v>51.4</v>
          </cell>
          <cell r="X70">
            <v>36.799999999999997</v>
          </cell>
          <cell r="Y70">
            <v>29.6</v>
          </cell>
          <cell r="Z70">
            <v>32.799999999999997</v>
          </cell>
          <cell r="AA70">
            <v>42.4</v>
          </cell>
          <cell r="AC70">
            <v>34.849999999999994</v>
          </cell>
          <cell r="AD70">
            <v>12</v>
          </cell>
          <cell r="AE70">
            <v>14</v>
          </cell>
          <cell r="AF70">
            <v>42</v>
          </cell>
          <cell r="AG70">
            <v>14</v>
          </cell>
          <cell r="AH70">
            <v>70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858</v>
          </cell>
          <cell r="D71">
            <v>1176</v>
          </cell>
          <cell r="E71">
            <v>1613</v>
          </cell>
          <cell r="F71">
            <v>317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1613</v>
          </cell>
          <cell r="K71">
            <v>0</v>
          </cell>
          <cell r="L71">
            <v>437</v>
          </cell>
          <cell r="M71">
            <v>1176</v>
          </cell>
          <cell r="N71">
            <v>336</v>
          </cell>
          <cell r="O71">
            <v>87.4</v>
          </cell>
          <cell r="P71">
            <v>570.60000000000014</v>
          </cell>
          <cell r="Q71">
            <v>570.60000000000014</v>
          </cell>
          <cell r="R71">
            <v>504</v>
          </cell>
          <cell r="U71">
            <v>13.237986270022882</v>
          </cell>
          <cell r="V71">
            <v>7.4713958810068641</v>
          </cell>
          <cell r="W71">
            <v>71.8</v>
          </cell>
          <cell r="X71">
            <v>64</v>
          </cell>
          <cell r="Y71">
            <v>77.8</v>
          </cell>
          <cell r="Z71">
            <v>62.6</v>
          </cell>
          <cell r="AA71">
            <v>65.2</v>
          </cell>
          <cell r="AC71">
            <v>171.18000000000004</v>
          </cell>
          <cell r="AD71">
            <v>12</v>
          </cell>
          <cell r="AE71">
            <v>42</v>
          </cell>
          <cell r="AF71">
            <v>151.19999999999999</v>
          </cell>
          <cell r="AG71">
            <v>14</v>
          </cell>
          <cell r="AH71">
            <v>70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C72">
            <v>100.8</v>
          </cell>
          <cell r="E72">
            <v>48.6</v>
          </cell>
          <cell r="F72">
            <v>39.6</v>
          </cell>
          <cell r="G72">
            <v>1</v>
          </cell>
          <cell r="H72">
            <v>180</v>
          </cell>
          <cell r="I72" t="str">
            <v>матрица</v>
          </cell>
          <cell r="J72">
            <v>48.3</v>
          </cell>
          <cell r="K72">
            <v>0.30000000000000426</v>
          </cell>
          <cell r="L72">
            <v>48.6</v>
          </cell>
          <cell r="N72">
            <v>32.4</v>
          </cell>
          <cell r="O72">
            <v>9.7200000000000006</v>
          </cell>
          <cell r="P72">
            <v>64.080000000000013</v>
          </cell>
          <cell r="Q72">
            <v>64.080000000000013</v>
          </cell>
          <cell r="R72">
            <v>64.8</v>
          </cell>
          <cell r="U72">
            <v>14.074074074074074</v>
          </cell>
          <cell r="V72">
            <v>7.4074074074074066</v>
          </cell>
          <cell r="W72">
            <v>8.2799999999999994</v>
          </cell>
          <cell r="X72">
            <v>7.92</v>
          </cell>
          <cell r="Y72">
            <v>10.16</v>
          </cell>
          <cell r="Z72">
            <v>5.74</v>
          </cell>
          <cell r="AA72">
            <v>6.12</v>
          </cell>
          <cell r="AC72">
            <v>64.080000000000013</v>
          </cell>
          <cell r="AD72">
            <v>1.8</v>
          </cell>
          <cell r="AE72">
            <v>36</v>
          </cell>
          <cell r="AF72">
            <v>64.8</v>
          </cell>
          <cell r="AG72">
            <v>18</v>
          </cell>
          <cell r="AH72">
            <v>234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858</v>
          </cell>
          <cell r="D73">
            <v>1176</v>
          </cell>
          <cell r="E73">
            <v>1414</v>
          </cell>
          <cell r="F73">
            <v>549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1419</v>
          </cell>
          <cell r="K73">
            <v>-5</v>
          </cell>
          <cell r="L73">
            <v>238</v>
          </cell>
          <cell r="M73">
            <v>1176</v>
          </cell>
          <cell r="N73">
            <v>168</v>
          </cell>
          <cell r="O73">
            <v>47.6</v>
          </cell>
          <cell r="R73">
            <v>0</v>
          </cell>
          <cell r="U73">
            <v>15.063025210084033</v>
          </cell>
          <cell r="V73">
            <v>15.063025210084033</v>
          </cell>
          <cell r="W73">
            <v>55</v>
          </cell>
          <cell r="X73">
            <v>59.8</v>
          </cell>
          <cell r="Y73">
            <v>31.6</v>
          </cell>
          <cell r="Z73">
            <v>29.8</v>
          </cell>
          <cell r="AA73">
            <v>57.4</v>
          </cell>
          <cell r="AB73" t="str">
            <v>Акция октябрь сеть "Галактика"</v>
          </cell>
          <cell r="AC73">
            <v>0</v>
          </cell>
          <cell r="AD73">
            <v>12</v>
          </cell>
          <cell r="AE73">
            <v>0</v>
          </cell>
          <cell r="AF73">
            <v>0</v>
          </cell>
          <cell r="AG73">
            <v>14</v>
          </cell>
          <cell r="AH73">
            <v>70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196</v>
          </cell>
          <cell r="D74">
            <v>288</v>
          </cell>
          <cell r="E74">
            <v>429</v>
          </cell>
          <cell r="F74">
            <v>3</v>
          </cell>
          <cell r="G74">
            <v>0</v>
          </cell>
          <cell r="H74">
            <v>365</v>
          </cell>
          <cell r="I74" t="str">
            <v>не в матрице</v>
          </cell>
          <cell r="J74">
            <v>446</v>
          </cell>
          <cell r="K74">
            <v>-17</v>
          </cell>
          <cell r="L74">
            <v>141</v>
          </cell>
          <cell r="M74">
            <v>288</v>
          </cell>
          <cell r="N74">
            <v>420</v>
          </cell>
          <cell r="O74">
            <v>28.2</v>
          </cell>
          <cell r="U74">
            <v>15</v>
          </cell>
          <cell r="V74">
            <v>15</v>
          </cell>
          <cell r="W74">
            <v>38.200000000000003</v>
          </cell>
          <cell r="X74">
            <v>10.6</v>
          </cell>
          <cell r="Y74">
            <v>20</v>
          </cell>
          <cell r="Z74">
            <v>23.8</v>
          </cell>
          <cell r="AA74">
            <v>12.8</v>
          </cell>
          <cell r="AB74" t="str">
            <v>вывод</v>
          </cell>
          <cell r="AC74">
            <v>0</v>
          </cell>
          <cell r="AD74">
            <v>6</v>
          </cell>
          <cell r="AG74">
            <v>10</v>
          </cell>
          <cell r="AH74">
            <v>130</v>
          </cell>
        </row>
        <row r="75">
          <cell r="A75" t="str">
            <v>Чебупай спелая вишня ТМ Горячая штучка ТС Чебупай 0,2 кг УВС. зам  ПОКОМ</v>
          </cell>
          <cell r="B75" t="str">
            <v>шт</v>
          </cell>
          <cell r="G75">
            <v>0</v>
          </cell>
          <cell r="H75">
            <v>365</v>
          </cell>
          <cell r="I75" t="str">
            <v>не в матрице</v>
          </cell>
          <cell r="J75">
            <v>219</v>
          </cell>
          <cell r="K75">
            <v>-219</v>
          </cell>
          <cell r="L75">
            <v>0</v>
          </cell>
          <cell r="N75">
            <v>60</v>
          </cell>
          <cell r="O75">
            <v>0</v>
          </cell>
          <cell r="U75" t="e">
            <v>#DIV/0!</v>
          </cell>
          <cell r="V75" t="e">
            <v>#DIV/0!</v>
          </cell>
          <cell r="W75">
            <v>0</v>
          </cell>
          <cell r="X75">
            <v>0</v>
          </cell>
          <cell r="Y75">
            <v>0.2</v>
          </cell>
          <cell r="Z75">
            <v>28</v>
          </cell>
          <cell r="AA75">
            <v>19.2</v>
          </cell>
          <cell r="AB75" t="str">
            <v>вывод</v>
          </cell>
          <cell r="AC75">
            <v>0</v>
          </cell>
          <cell r="AD75">
            <v>6</v>
          </cell>
          <cell r="AG75">
            <v>10</v>
          </cell>
          <cell r="AH75">
            <v>130</v>
          </cell>
        </row>
        <row r="76">
          <cell r="A76" t="str">
            <v>Чебупели Курочка гриль Базовый ассортимент Фикс.вес 0,3 Пакет Горячая штучка  Поком</v>
          </cell>
          <cell r="B76" t="str">
            <v>шт</v>
          </cell>
          <cell r="G76">
            <v>0</v>
          </cell>
          <cell r="H76">
            <v>180</v>
          </cell>
          <cell r="I76" t="str">
            <v>матрица</v>
          </cell>
          <cell r="K76">
            <v>0</v>
          </cell>
          <cell r="L76">
            <v>0</v>
          </cell>
          <cell r="O76">
            <v>0</v>
          </cell>
          <cell r="U76" t="e">
            <v>#DIV/0!</v>
          </cell>
          <cell r="V76" t="e">
            <v>#DIV/0!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 t="str">
            <v>нет потребности</v>
          </cell>
          <cell r="AC76">
            <v>0</v>
          </cell>
          <cell r="AD76">
            <v>14</v>
          </cell>
          <cell r="AG76">
            <v>14</v>
          </cell>
          <cell r="AH76">
            <v>70</v>
          </cell>
        </row>
        <row r="77">
          <cell r="A77" t="str">
            <v>Чебупели с мясом Базовый ассортимент Фикс.вес 0,48 Лоток Горячая штучка ХХЛ  Поком</v>
          </cell>
          <cell r="B77" t="str">
            <v>шт</v>
          </cell>
          <cell r="G77">
            <v>0</v>
          </cell>
          <cell r="H77">
            <v>180</v>
          </cell>
          <cell r="I77" t="str">
            <v>матрица</v>
          </cell>
          <cell r="K77">
            <v>0</v>
          </cell>
          <cell r="L77">
            <v>0</v>
          </cell>
          <cell r="O77">
            <v>0</v>
          </cell>
          <cell r="U77" t="e">
            <v>#DIV/0!</v>
          </cell>
          <cell r="V77" t="e">
            <v>#DIV/0!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 t="str">
            <v>нет потребности</v>
          </cell>
          <cell r="AC77">
            <v>0</v>
          </cell>
          <cell r="AD77">
            <v>0</v>
          </cell>
          <cell r="AG77">
            <v>14</v>
          </cell>
          <cell r="AH77">
            <v>70</v>
          </cell>
        </row>
        <row r="78">
          <cell r="A78" t="str">
            <v>Чебупицца Пепперони ТМ Горячая штучка ТС Чебупицца 0.25кг зам  ПОКОМ</v>
          </cell>
          <cell r="B78" t="str">
            <v>шт</v>
          </cell>
          <cell r="C78">
            <v>1343</v>
          </cell>
          <cell r="D78">
            <v>5040</v>
          </cell>
          <cell r="E78">
            <v>4391</v>
          </cell>
          <cell r="F78">
            <v>1626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4403</v>
          </cell>
          <cell r="K78">
            <v>-12</v>
          </cell>
          <cell r="L78">
            <v>1031</v>
          </cell>
          <cell r="M78">
            <v>3360</v>
          </cell>
          <cell r="N78">
            <v>1008</v>
          </cell>
          <cell r="O78">
            <v>206.2</v>
          </cell>
          <cell r="P78">
            <v>252.79999999999973</v>
          </cell>
          <cell r="Q78">
            <v>836</v>
          </cell>
          <cell r="R78">
            <v>840</v>
          </cell>
          <cell r="S78">
            <v>836</v>
          </cell>
          <cell r="T78" t="str">
            <v>Акция в ТС "Обжора" до конца ноября 2024.</v>
          </cell>
          <cell r="U78">
            <v>16.847720659553833</v>
          </cell>
          <cell r="V78">
            <v>12.774005819592629</v>
          </cell>
          <cell r="W78">
            <v>275</v>
          </cell>
          <cell r="X78">
            <v>132</v>
          </cell>
          <cell r="Y78">
            <v>146.4</v>
          </cell>
          <cell r="Z78">
            <v>128</v>
          </cell>
          <cell r="AA78">
            <v>115.4</v>
          </cell>
          <cell r="AB78" t="str">
            <v>Акция в ТС "Обжора" до конца ноября 2024.</v>
          </cell>
          <cell r="AC78">
            <v>209</v>
          </cell>
          <cell r="AD78">
            <v>12</v>
          </cell>
          <cell r="AE78">
            <v>70</v>
          </cell>
          <cell r="AF78">
            <v>210</v>
          </cell>
          <cell r="AG78">
            <v>14</v>
          </cell>
          <cell r="AH78">
            <v>70</v>
          </cell>
        </row>
        <row r="79">
          <cell r="A79" t="str">
            <v>Чебупицца курочка по-итальянски Горячая штучка 0,25 кг зам  ПОКОМ</v>
          </cell>
          <cell r="B79" t="str">
            <v>шт</v>
          </cell>
          <cell r="C79">
            <v>2124</v>
          </cell>
          <cell r="D79">
            <v>2352</v>
          </cell>
          <cell r="E79">
            <v>3062</v>
          </cell>
          <cell r="F79">
            <v>1253</v>
          </cell>
          <cell r="G79">
            <v>0.25</v>
          </cell>
          <cell r="H79">
            <v>180</v>
          </cell>
          <cell r="I79" t="str">
            <v>матрица</v>
          </cell>
          <cell r="J79">
            <v>3068</v>
          </cell>
          <cell r="K79">
            <v>-6</v>
          </cell>
          <cell r="L79">
            <v>710</v>
          </cell>
          <cell r="M79">
            <v>2352</v>
          </cell>
          <cell r="N79">
            <v>0</v>
          </cell>
          <cell r="O79">
            <v>142</v>
          </cell>
          <cell r="P79">
            <v>735</v>
          </cell>
          <cell r="Q79">
            <v>735</v>
          </cell>
          <cell r="R79">
            <v>672</v>
          </cell>
          <cell r="U79">
            <v>13.556338028169014</v>
          </cell>
          <cell r="V79">
            <v>8.8239436619718301</v>
          </cell>
          <cell r="W79">
            <v>147.80000000000001</v>
          </cell>
          <cell r="X79">
            <v>145.4</v>
          </cell>
          <cell r="Y79">
            <v>139.19999999999999</v>
          </cell>
          <cell r="Z79">
            <v>111.2</v>
          </cell>
          <cell r="AA79">
            <v>155.4</v>
          </cell>
          <cell r="AC79">
            <v>183.75</v>
          </cell>
          <cell r="AD79">
            <v>12</v>
          </cell>
          <cell r="AE79">
            <v>56</v>
          </cell>
          <cell r="AF79">
            <v>168</v>
          </cell>
          <cell r="AG79">
            <v>14</v>
          </cell>
          <cell r="AH79">
            <v>70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86.4</v>
          </cell>
          <cell r="E80">
            <v>59</v>
          </cell>
          <cell r="F80">
            <v>19.3</v>
          </cell>
          <cell r="G80">
            <v>1</v>
          </cell>
          <cell r="H80">
            <v>180</v>
          </cell>
          <cell r="I80" t="str">
            <v>матрица</v>
          </cell>
          <cell r="J80">
            <v>60</v>
          </cell>
          <cell r="K80">
            <v>-1</v>
          </cell>
          <cell r="L80">
            <v>59</v>
          </cell>
          <cell r="N80">
            <v>0</v>
          </cell>
          <cell r="O80">
            <v>11.8</v>
          </cell>
          <cell r="P80">
            <v>122.30000000000003</v>
          </cell>
          <cell r="Q80">
            <v>122.30000000000003</v>
          </cell>
          <cell r="R80">
            <v>113.4</v>
          </cell>
          <cell r="U80">
            <v>11.245762711864408</v>
          </cell>
          <cell r="V80">
            <v>1.6355932203389829</v>
          </cell>
          <cell r="W80">
            <v>4.32</v>
          </cell>
          <cell r="X80">
            <v>5.4</v>
          </cell>
          <cell r="Y80">
            <v>5.94</v>
          </cell>
          <cell r="Z80">
            <v>5.94</v>
          </cell>
          <cell r="AA80">
            <v>1.62</v>
          </cell>
          <cell r="AC80">
            <v>122.30000000000003</v>
          </cell>
          <cell r="AD80">
            <v>2.7</v>
          </cell>
          <cell r="AE80">
            <v>42</v>
          </cell>
          <cell r="AF80">
            <v>113.4</v>
          </cell>
          <cell r="AG80">
            <v>14</v>
          </cell>
          <cell r="AH80">
            <v>126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40</v>
          </cell>
          <cell r="D81">
            <v>15</v>
          </cell>
          <cell r="E81">
            <v>245</v>
          </cell>
          <cell r="F81">
            <v>170</v>
          </cell>
          <cell r="G81">
            <v>1</v>
          </cell>
          <cell r="H81">
            <v>180</v>
          </cell>
          <cell r="I81" t="str">
            <v>матрица</v>
          </cell>
          <cell r="J81">
            <v>52</v>
          </cell>
          <cell r="K81">
            <v>193</v>
          </cell>
          <cell r="L81">
            <v>245</v>
          </cell>
          <cell r="N81">
            <v>240</v>
          </cell>
          <cell r="O81">
            <v>49</v>
          </cell>
          <cell r="P81">
            <v>276</v>
          </cell>
          <cell r="Q81">
            <v>276</v>
          </cell>
          <cell r="R81">
            <v>300</v>
          </cell>
          <cell r="U81">
            <v>14.489795918367347</v>
          </cell>
          <cell r="V81">
            <v>8.3673469387755102</v>
          </cell>
          <cell r="W81">
            <v>45.62</v>
          </cell>
          <cell r="X81">
            <v>35</v>
          </cell>
          <cell r="Y81">
            <v>42</v>
          </cell>
          <cell r="Z81">
            <v>42</v>
          </cell>
          <cell r="AA81">
            <v>52</v>
          </cell>
          <cell r="AB81" t="str">
            <v>есть дубль</v>
          </cell>
          <cell r="AC81">
            <v>276</v>
          </cell>
          <cell r="AD81">
            <v>5</v>
          </cell>
          <cell r="AE81">
            <v>60</v>
          </cell>
          <cell r="AF81">
            <v>300</v>
          </cell>
          <cell r="AG81">
            <v>12</v>
          </cell>
          <cell r="AH81">
            <v>84</v>
          </cell>
        </row>
        <row r="82">
          <cell r="A82" t="str">
            <v>Чебуреки сочные, ВЕС, куриные жарен. зам  ПОКОМ</v>
          </cell>
          <cell r="B82" t="str">
            <v>кг</v>
          </cell>
          <cell r="C82">
            <v>405</v>
          </cell>
          <cell r="E82">
            <v>195</v>
          </cell>
          <cell r="F82">
            <v>170</v>
          </cell>
          <cell r="G82">
            <v>0</v>
          </cell>
          <cell r="H82" t="e">
            <v>#N/A</v>
          </cell>
          <cell r="I82" t="str">
            <v>не в матрице</v>
          </cell>
          <cell r="J82">
            <v>195</v>
          </cell>
          <cell r="K82">
            <v>0</v>
          </cell>
          <cell r="L82">
            <v>195</v>
          </cell>
          <cell r="O82">
            <v>39</v>
          </cell>
          <cell r="U82">
            <v>4.3589743589743586</v>
          </cell>
          <cell r="V82">
            <v>4.3589743589743586</v>
          </cell>
          <cell r="W82">
            <v>14</v>
          </cell>
          <cell r="X82">
            <v>6</v>
          </cell>
          <cell r="Y82">
            <v>6</v>
          </cell>
          <cell r="Z82">
            <v>0</v>
          </cell>
          <cell r="AA82">
            <v>14</v>
          </cell>
          <cell r="AB82" t="str">
            <v>дубль / неправильно поставлен приход</v>
          </cell>
          <cell r="AC82">
            <v>0</v>
          </cell>
          <cell r="AD82">
            <v>0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  <cell r="C83">
            <v>1671</v>
          </cell>
          <cell r="E83">
            <v>153</v>
          </cell>
          <cell r="F83">
            <v>1482</v>
          </cell>
          <cell r="G83">
            <v>0.14000000000000001</v>
          </cell>
          <cell r="H83">
            <v>180</v>
          </cell>
          <cell r="I83" t="str">
            <v>матрица</v>
          </cell>
          <cell r="J83">
            <v>143</v>
          </cell>
          <cell r="K83">
            <v>10</v>
          </cell>
          <cell r="L83">
            <v>153</v>
          </cell>
          <cell r="N83">
            <v>0</v>
          </cell>
          <cell r="O83">
            <v>30.6</v>
          </cell>
          <cell r="R83">
            <v>0</v>
          </cell>
          <cell r="U83">
            <v>48.431372549019606</v>
          </cell>
          <cell r="V83">
            <v>48.431372549019606</v>
          </cell>
          <cell r="W83">
            <v>38.6</v>
          </cell>
          <cell r="X83">
            <v>36.200000000000003</v>
          </cell>
          <cell r="Y83">
            <v>36.799999999999997</v>
          </cell>
          <cell r="Z83">
            <v>65.8</v>
          </cell>
          <cell r="AA83">
            <v>40.4</v>
          </cell>
          <cell r="AB83" t="str">
            <v>необходимо увеличить продажи / Галактика</v>
          </cell>
          <cell r="AC83">
            <v>0</v>
          </cell>
          <cell r="AD83">
            <v>22</v>
          </cell>
          <cell r="AE83">
            <v>0</v>
          </cell>
          <cell r="AF83">
            <v>0</v>
          </cell>
          <cell r="AG83">
            <v>12</v>
          </cell>
          <cell r="AH83">
            <v>84</v>
          </cell>
        </row>
        <row r="84">
          <cell r="A84" t="str">
            <v>Снеки «ЖАР-ладушки с клубникой и вишней» Фикс.вес 0,2 ТМ «Стародворье»</v>
          </cell>
          <cell r="B84" t="str">
            <v>шт</v>
          </cell>
          <cell r="G84">
            <v>0.2</v>
          </cell>
          <cell r="H84">
            <v>180</v>
          </cell>
          <cell r="I84" t="str">
            <v>матрица</v>
          </cell>
          <cell r="P84">
            <v>168</v>
          </cell>
          <cell r="Q84">
            <v>168</v>
          </cell>
          <cell r="R84">
            <v>168</v>
          </cell>
          <cell r="U84" t="e">
            <v>#DIV/0!</v>
          </cell>
          <cell r="V84" t="e">
            <v>#DIV/0!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 t="str">
            <v>новинка</v>
          </cell>
          <cell r="AC84">
            <v>33.6</v>
          </cell>
          <cell r="AD84">
            <v>12</v>
          </cell>
          <cell r="AE84">
            <v>14</v>
          </cell>
          <cell r="AF84">
            <v>33.6</v>
          </cell>
          <cell r="AG84">
            <v>14</v>
          </cell>
          <cell r="AH84">
            <v>70</v>
          </cell>
        </row>
        <row r="85">
          <cell r="A85" t="str">
            <v>Снеки «ЖАР-ладушки с яблоком и грушей» Фикс.вес 0,2 ТМ «Стародворье»</v>
          </cell>
          <cell r="B85" t="str">
            <v>шт</v>
          </cell>
          <cell r="G85">
            <v>0.2</v>
          </cell>
          <cell r="H85">
            <v>180</v>
          </cell>
          <cell r="I85" t="str">
            <v>матрица</v>
          </cell>
          <cell r="P85">
            <v>168</v>
          </cell>
          <cell r="Q85">
            <v>168</v>
          </cell>
          <cell r="R85">
            <v>168</v>
          </cell>
          <cell r="U85" t="e">
            <v>#DIV/0!</v>
          </cell>
          <cell r="V85" t="e">
            <v>#DIV/0!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 t="str">
            <v>новинка</v>
          </cell>
          <cell r="AC85">
            <v>33.6</v>
          </cell>
          <cell r="AD85">
            <v>12</v>
          </cell>
          <cell r="AE85">
            <v>14</v>
          </cell>
          <cell r="AF85">
            <v>33.6</v>
          </cell>
          <cell r="AG85">
            <v>14</v>
          </cell>
          <cell r="AH85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4.5703125" style="8" customWidth="1"/>
    <col min="8" max="8" width="4.5703125" customWidth="1"/>
    <col min="9" max="9" width="13.42578125" customWidth="1"/>
    <col min="10" max="13" width="6.42578125" customWidth="1"/>
    <col min="14" max="14" width="0.7109375" customWidth="1"/>
    <col min="15" max="15" width="6.42578125" customWidth="1"/>
    <col min="16" max="17" width="11.28515625" customWidth="1"/>
    <col min="18" max="18" width="6.42578125" customWidth="1"/>
    <col min="19" max="19" width="21.5703125" customWidth="1"/>
    <col min="20" max="21" width="5.28515625" customWidth="1"/>
    <col min="22" max="26" width="6.140625" customWidth="1"/>
    <col min="27" max="27" width="25.7109375" customWidth="1"/>
    <col min="28" max="28" width="6.7109375" customWidth="1"/>
    <col min="29" max="29" width="6.7109375" style="8" customWidth="1"/>
    <col min="30" max="30" width="7.28515625" style="16" customWidth="1"/>
    <col min="31" max="33" width="6.71093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22" t="s">
        <v>128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3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9" t="s">
        <v>126</v>
      </c>
      <c r="Q2" s="22" t="s">
        <v>127</v>
      </c>
      <c r="R2" s="1"/>
      <c r="S2" s="1"/>
      <c r="T2" s="1"/>
      <c r="U2" s="1"/>
      <c r="V2" s="1"/>
      <c r="W2" s="1"/>
      <c r="X2" s="1"/>
      <c r="Y2" s="1"/>
      <c r="Z2" s="1"/>
      <c r="AA2" s="1"/>
      <c r="AB2" s="19" t="s">
        <v>126</v>
      </c>
      <c r="AC2" s="20"/>
      <c r="AD2" s="21"/>
      <c r="AE2" s="22" t="s">
        <v>127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1" t="s">
        <v>16</v>
      </c>
      <c r="S3" s="11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4" t="s">
        <v>24</v>
      </c>
      <c r="AE3" s="2" t="s">
        <v>25</v>
      </c>
      <c r="AF3" s="17" t="s">
        <v>25</v>
      </c>
      <c r="AG3" s="18" t="s">
        <v>125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129</v>
      </c>
      <c r="O4" s="1" t="s">
        <v>26</v>
      </c>
      <c r="P4" s="1"/>
      <c r="Q4" s="1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6"/>
      <c r="AD4" s="13" t="s">
        <v>150</v>
      </c>
      <c r="AE4" s="1"/>
      <c r="AF4" s="1"/>
      <c r="AG4" s="1"/>
      <c r="AH4" s="1" t="s">
        <v>149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SUM(E6:E489)</f>
        <v>14615.199999999999</v>
      </c>
      <c r="F5" s="4">
        <f>SUM(F6:F489)</f>
        <v>31802.7</v>
      </c>
      <c r="G5" s="6"/>
      <c r="H5" s="1"/>
      <c r="I5" s="1"/>
      <c r="J5" s="4">
        <f t="shared" ref="J5:R5" si="0">SUM(J6:J489)</f>
        <v>14233.000000000002</v>
      </c>
      <c r="K5" s="4">
        <f t="shared" si="0"/>
        <v>382.2</v>
      </c>
      <c r="L5" s="4">
        <f t="shared" si="0"/>
        <v>11671.199999999999</v>
      </c>
      <c r="M5" s="4">
        <f t="shared" si="0"/>
        <v>2944</v>
      </c>
      <c r="N5" s="4">
        <f t="shared" si="0"/>
        <v>0</v>
      </c>
      <c r="O5" s="4">
        <f t="shared" si="0"/>
        <v>2334.2400000000002</v>
      </c>
      <c r="P5" s="4">
        <f t="shared" si="0"/>
        <v>10194.56</v>
      </c>
      <c r="Q5" s="4">
        <f t="shared" si="0"/>
        <v>10986</v>
      </c>
      <c r="R5" s="4">
        <f t="shared" si="0"/>
        <v>0</v>
      </c>
      <c r="S5" s="1"/>
      <c r="T5" s="1"/>
      <c r="U5" s="1"/>
      <c r="V5" s="4">
        <f>SUM(V6:V489)</f>
        <v>2263.6799999999998</v>
      </c>
      <c r="W5" s="4">
        <f>SUM(W6:W489)</f>
        <v>2557.844000000001</v>
      </c>
      <c r="X5" s="4">
        <f>SUM(X6:X489)</f>
        <v>1988.9999999999998</v>
      </c>
      <c r="Y5" s="4">
        <f>SUM(Y6:Y489)</f>
        <v>2100.4800000000005</v>
      </c>
      <c r="Z5" s="4">
        <f>SUM(Z6:Z489)</f>
        <v>1987.7799999999993</v>
      </c>
      <c r="AA5" s="1"/>
      <c r="AB5" s="4">
        <f>SUM(AB6:AB489)</f>
        <v>4625.7</v>
      </c>
      <c r="AC5" s="6"/>
      <c r="AD5" s="15">
        <f>SUM(AD6:AD489)</f>
        <v>1318</v>
      </c>
      <c r="AE5" s="4">
        <f>SUM(AE6:AE489)</f>
        <v>5490.5999999999995</v>
      </c>
      <c r="AF5" s="1"/>
      <c r="AG5" s="1"/>
      <c r="AH5" s="15">
        <f>SUM(AH7:AH493)</f>
        <v>14.659340659340655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220</v>
      </c>
      <c r="D6" s="1"/>
      <c r="E6" s="1">
        <v>5</v>
      </c>
      <c r="F6" s="1">
        <v>215</v>
      </c>
      <c r="G6" s="6">
        <v>1</v>
      </c>
      <c r="H6" s="1">
        <v>90</v>
      </c>
      <c r="I6" s="1" t="s">
        <v>34</v>
      </c>
      <c r="J6" s="1">
        <v>5</v>
      </c>
      <c r="K6" s="1">
        <f t="shared" ref="K6:K37" si="1">E6-J6</f>
        <v>0</v>
      </c>
      <c r="L6" s="1">
        <f>E6-M6</f>
        <v>5</v>
      </c>
      <c r="M6" s="1"/>
      <c r="N6" s="1"/>
      <c r="O6" s="1">
        <f>L6/5</f>
        <v>1</v>
      </c>
      <c r="P6" s="5"/>
      <c r="Q6" s="10">
        <f t="shared" ref="Q6:Q16" si="2">AC6*AD6</f>
        <v>0</v>
      </c>
      <c r="R6" s="5"/>
      <c r="S6" s="1"/>
      <c r="T6" s="1">
        <f>(F6+Q6)/O6</f>
        <v>215</v>
      </c>
      <c r="U6" s="1">
        <f>F6/O6</f>
        <v>215</v>
      </c>
      <c r="V6" s="1">
        <v>3</v>
      </c>
      <c r="W6" s="1">
        <v>8</v>
      </c>
      <c r="X6" s="1">
        <v>0</v>
      </c>
      <c r="Y6" s="1">
        <v>6</v>
      </c>
      <c r="Z6" s="1">
        <v>0</v>
      </c>
      <c r="AA6" s="34" t="s">
        <v>145</v>
      </c>
      <c r="AB6" s="1">
        <f>P6*G6</f>
        <v>0</v>
      </c>
      <c r="AC6" s="6">
        <v>5</v>
      </c>
      <c r="AD6" s="40">
        <f t="shared" ref="AD6:AD16" si="3">MROUND(P6,AC6*AF6)/AC6</f>
        <v>0</v>
      </c>
      <c r="AE6" s="9">
        <f>AD6*AC6*G6</f>
        <v>0</v>
      </c>
      <c r="AF6" s="1">
        <f>VLOOKUP(A6,[1]Sheet!$A:$AH,33,0)</f>
        <v>12</v>
      </c>
      <c r="AG6" s="1">
        <f>VLOOKUP(A6,[1]Sheet!$A:$AH,34,0)</f>
        <v>144</v>
      </c>
      <c r="AH6" s="41">
        <f>AD6/AG6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449</v>
      </c>
      <c r="D7" s="1"/>
      <c r="E7" s="1">
        <v>121</v>
      </c>
      <c r="F7" s="1">
        <v>315</v>
      </c>
      <c r="G7" s="6">
        <v>0.3</v>
      </c>
      <c r="H7" s="1">
        <v>180</v>
      </c>
      <c r="I7" s="1" t="s">
        <v>34</v>
      </c>
      <c r="J7" s="1">
        <v>119</v>
      </c>
      <c r="K7" s="1">
        <f t="shared" si="1"/>
        <v>2</v>
      </c>
      <c r="L7" s="1">
        <f t="shared" ref="L7:L63" si="4">E7-M7</f>
        <v>121</v>
      </c>
      <c r="M7" s="1"/>
      <c r="N7" s="1"/>
      <c r="O7" s="1">
        <f t="shared" ref="O7:O63" si="5">L7/5</f>
        <v>24.2</v>
      </c>
      <c r="P7" s="5">
        <f>18*O7-F7</f>
        <v>120.59999999999997</v>
      </c>
      <c r="Q7" s="10">
        <f t="shared" si="2"/>
        <v>168</v>
      </c>
      <c r="R7" s="5"/>
      <c r="S7" s="1"/>
      <c r="T7" s="1">
        <f t="shared" ref="T7:T63" si="6">(F7+Q7)/O7</f>
        <v>19.958677685950413</v>
      </c>
      <c r="U7" s="1">
        <f t="shared" ref="U7:U63" si="7">F7/O7</f>
        <v>13.016528925619834</v>
      </c>
      <c r="V7" s="1">
        <v>28.8</v>
      </c>
      <c r="W7" s="1">
        <v>29.2</v>
      </c>
      <c r="X7" s="1">
        <v>29.4</v>
      </c>
      <c r="Y7" s="1">
        <v>31.6</v>
      </c>
      <c r="Z7" s="1">
        <v>28.4</v>
      </c>
      <c r="AA7" s="1" t="s">
        <v>37</v>
      </c>
      <c r="AB7" s="1">
        <f t="shared" ref="AB7:AB70" si="8">P7*G7</f>
        <v>36.179999999999986</v>
      </c>
      <c r="AC7" s="6">
        <v>12</v>
      </c>
      <c r="AD7" s="40">
        <f t="shared" si="3"/>
        <v>14</v>
      </c>
      <c r="AE7" s="9">
        <f t="shared" ref="AE7:AE16" si="9">AD7*AC7*G7</f>
        <v>50.4</v>
      </c>
      <c r="AF7" s="1">
        <f>VLOOKUP(A7,[1]Sheet!$A:$AH,33,0)</f>
        <v>14</v>
      </c>
      <c r="AG7" s="1">
        <f>VLOOKUP(A7,[1]Sheet!$A:$AH,34,0)</f>
        <v>70</v>
      </c>
      <c r="AH7" s="41">
        <f t="shared" ref="AH7:AH16" si="10">AD7/AG7</f>
        <v>0.2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36</v>
      </c>
      <c r="C8" s="1">
        <v>546</v>
      </c>
      <c r="D8" s="1"/>
      <c r="E8" s="1">
        <v>198</v>
      </c>
      <c r="F8" s="1">
        <v>310</v>
      </c>
      <c r="G8" s="6">
        <v>0.3</v>
      </c>
      <c r="H8" s="1">
        <v>180</v>
      </c>
      <c r="I8" s="1" t="s">
        <v>34</v>
      </c>
      <c r="J8" s="1">
        <v>197</v>
      </c>
      <c r="K8" s="1">
        <f t="shared" si="1"/>
        <v>1</v>
      </c>
      <c r="L8" s="1">
        <f t="shared" si="4"/>
        <v>198</v>
      </c>
      <c r="M8" s="1"/>
      <c r="N8" s="1"/>
      <c r="O8" s="1">
        <f t="shared" si="5"/>
        <v>39.6</v>
      </c>
      <c r="P8" s="5">
        <f>16*O8-F8</f>
        <v>323.60000000000002</v>
      </c>
      <c r="Q8" s="10">
        <f t="shared" si="2"/>
        <v>336</v>
      </c>
      <c r="R8" s="5"/>
      <c r="S8" s="1"/>
      <c r="T8" s="1">
        <f t="shared" si="6"/>
        <v>16.313131313131311</v>
      </c>
      <c r="U8" s="1">
        <f t="shared" si="7"/>
        <v>7.8282828282828278</v>
      </c>
      <c r="V8" s="1">
        <v>31.2</v>
      </c>
      <c r="W8" s="1">
        <v>46.6</v>
      </c>
      <c r="X8" s="1">
        <v>50.6</v>
      </c>
      <c r="Y8" s="1">
        <v>39.4</v>
      </c>
      <c r="Z8" s="1">
        <v>29.6</v>
      </c>
      <c r="AA8" s="1"/>
      <c r="AB8" s="1">
        <f t="shared" si="8"/>
        <v>97.08</v>
      </c>
      <c r="AC8" s="6">
        <v>12</v>
      </c>
      <c r="AD8" s="40">
        <f t="shared" si="3"/>
        <v>28</v>
      </c>
      <c r="AE8" s="9">
        <f t="shared" si="9"/>
        <v>100.8</v>
      </c>
      <c r="AF8" s="1">
        <f>VLOOKUP(A8,[1]Sheet!$A:$AH,33,0)</f>
        <v>14</v>
      </c>
      <c r="AG8" s="1">
        <f>VLOOKUP(A8,[1]Sheet!$A:$AH,34,0)</f>
        <v>70</v>
      </c>
      <c r="AH8" s="41">
        <f t="shared" si="10"/>
        <v>0.4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36</v>
      </c>
      <c r="C9" s="1">
        <v>1080</v>
      </c>
      <c r="D9" s="1"/>
      <c r="E9" s="1">
        <v>299</v>
      </c>
      <c r="F9" s="1">
        <v>750</v>
      </c>
      <c r="G9" s="6">
        <v>0.3</v>
      </c>
      <c r="H9" s="1">
        <v>180</v>
      </c>
      <c r="I9" s="1" t="s">
        <v>34</v>
      </c>
      <c r="J9" s="1">
        <v>299</v>
      </c>
      <c r="K9" s="1">
        <f t="shared" si="1"/>
        <v>0</v>
      </c>
      <c r="L9" s="1">
        <f t="shared" si="4"/>
        <v>299</v>
      </c>
      <c r="M9" s="1"/>
      <c r="N9" s="1"/>
      <c r="O9" s="1">
        <f t="shared" si="5"/>
        <v>59.8</v>
      </c>
      <c r="P9" s="5">
        <f t="shared" ref="P9:P11" si="11">14*O9-F9</f>
        <v>87.199999999999932</v>
      </c>
      <c r="Q9" s="10">
        <f t="shared" si="2"/>
        <v>168</v>
      </c>
      <c r="R9" s="5"/>
      <c r="S9" s="1"/>
      <c r="T9" s="1">
        <f t="shared" si="6"/>
        <v>15.351170568561873</v>
      </c>
      <c r="U9" s="1">
        <f t="shared" si="7"/>
        <v>12.54180602006689</v>
      </c>
      <c r="V9" s="1">
        <v>71.599999999999994</v>
      </c>
      <c r="W9" s="1">
        <v>92.8</v>
      </c>
      <c r="X9" s="1">
        <v>79.400000000000006</v>
      </c>
      <c r="Y9" s="1">
        <v>77</v>
      </c>
      <c r="Z9" s="1">
        <v>62.8</v>
      </c>
      <c r="AA9" s="1" t="s">
        <v>40</v>
      </c>
      <c r="AB9" s="1">
        <f t="shared" si="8"/>
        <v>26.159999999999979</v>
      </c>
      <c r="AC9" s="6">
        <v>12</v>
      </c>
      <c r="AD9" s="40">
        <f t="shared" si="3"/>
        <v>14</v>
      </c>
      <c r="AE9" s="9">
        <f t="shared" si="9"/>
        <v>50.4</v>
      </c>
      <c r="AF9" s="1">
        <f>VLOOKUP(A9,[1]Sheet!$A:$AH,33,0)</f>
        <v>14</v>
      </c>
      <c r="AG9" s="1">
        <f>VLOOKUP(A9,[1]Sheet!$A:$AH,34,0)</f>
        <v>70</v>
      </c>
      <c r="AH9" s="41">
        <f t="shared" si="10"/>
        <v>0.2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36</v>
      </c>
      <c r="C10" s="1">
        <v>334</v>
      </c>
      <c r="D10" s="1">
        <v>2016</v>
      </c>
      <c r="E10" s="1">
        <v>1941</v>
      </c>
      <c r="F10" s="1">
        <v>378</v>
      </c>
      <c r="G10" s="6">
        <v>0.3</v>
      </c>
      <c r="H10" s="1">
        <v>180</v>
      </c>
      <c r="I10" s="1" t="s">
        <v>34</v>
      </c>
      <c r="J10" s="1">
        <v>1941</v>
      </c>
      <c r="K10" s="1">
        <f t="shared" si="1"/>
        <v>0</v>
      </c>
      <c r="L10" s="1">
        <f t="shared" si="4"/>
        <v>261</v>
      </c>
      <c r="M10" s="1">
        <v>1680</v>
      </c>
      <c r="N10" s="1"/>
      <c r="O10" s="1">
        <f t="shared" si="5"/>
        <v>52.2</v>
      </c>
      <c r="P10" s="5">
        <f>16*O10-F10</f>
        <v>457.20000000000005</v>
      </c>
      <c r="Q10" s="10">
        <f t="shared" si="2"/>
        <v>504</v>
      </c>
      <c r="R10" s="5"/>
      <c r="S10" s="1"/>
      <c r="T10" s="1">
        <f t="shared" si="6"/>
        <v>16.896551724137929</v>
      </c>
      <c r="U10" s="1">
        <f t="shared" si="7"/>
        <v>7.2413793103448274</v>
      </c>
      <c r="V10" s="1">
        <v>36.200000000000003</v>
      </c>
      <c r="W10" s="1">
        <v>56.6</v>
      </c>
      <c r="X10" s="1">
        <v>47</v>
      </c>
      <c r="Y10" s="1">
        <v>43.4</v>
      </c>
      <c r="Z10" s="1">
        <v>27</v>
      </c>
      <c r="AA10" s="1" t="s">
        <v>42</v>
      </c>
      <c r="AB10" s="1">
        <f t="shared" si="8"/>
        <v>137.16</v>
      </c>
      <c r="AC10" s="6">
        <v>12</v>
      </c>
      <c r="AD10" s="40">
        <f t="shared" si="3"/>
        <v>42</v>
      </c>
      <c r="AE10" s="9">
        <f t="shared" si="9"/>
        <v>151.19999999999999</v>
      </c>
      <c r="AF10" s="1">
        <f>VLOOKUP(A10,[1]Sheet!$A:$AH,33,0)</f>
        <v>14</v>
      </c>
      <c r="AG10" s="1">
        <f>VLOOKUP(A10,[1]Sheet!$A:$AH,34,0)</f>
        <v>70</v>
      </c>
      <c r="AH10" s="41">
        <f t="shared" si="10"/>
        <v>0.6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36</v>
      </c>
      <c r="C11" s="1">
        <v>786</v>
      </c>
      <c r="D11" s="1">
        <v>504</v>
      </c>
      <c r="E11" s="1">
        <v>354</v>
      </c>
      <c r="F11" s="1">
        <v>883</v>
      </c>
      <c r="G11" s="6">
        <v>0.3</v>
      </c>
      <c r="H11" s="1">
        <v>180</v>
      </c>
      <c r="I11" s="1" t="s">
        <v>34</v>
      </c>
      <c r="J11" s="1">
        <v>354</v>
      </c>
      <c r="K11" s="1">
        <f t="shared" si="1"/>
        <v>0</v>
      </c>
      <c r="L11" s="1">
        <f t="shared" si="4"/>
        <v>354</v>
      </c>
      <c r="M11" s="1"/>
      <c r="N11" s="1"/>
      <c r="O11" s="1">
        <f t="shared" si="5"/>
        <v>70.8</v>
      </c>
      <c r="P11" s="5">
        <f t="shared" si="11"/>
        <v>108.19999999999993</v>
      </c>
      <c r="Q11" s="10">
        <f t="shared" si="2"/>
        <v>168</v>
      </c>
      <c r="R11" s="5"/>
      <c r="S11" s="1"/>
      <c r="T11" s="1">
        <f t="shared" si="6"/>
        <v>14.844632768361583</v>
      </c>
      <c r="U11" s="1">
        <f t="shared" si="7"/>
        <v>12.471751412429379</v>
      </c>
      <c r="V11" s="1">
        <v>83.2</v>
      </c>
      <c r="W11" s="1">
        <v>109</v>
      </c>
      <c r="X11" s="1">
        <v>103.2</v>
      </c>
      <c r="Y11" s="1">
        <v>85.4</v>
      </c>
      <c r="Z11" s="1">
        <v>79.599999999999994</v>
      </c>
      <c r="AA11" s="1" t="s">
        <v>40</v>
      </c>
      <c r="AB11" s="1">
        <f t="shared" si="8"/>
        <v>32.45999999999998</v>
      </c>
      <c r="AC11" s="6">
        <v>12</v>
      </c>
      <c r="AD11" s="40">
        <f t="shared" si="3"/>
        <v>14</v>
      </c>
      <c r="AE11" s="9">
        <f t="shared" si="9"/>
        <v>50.4</v>
      </c>
      <c r="AF11" s="1">
        <f>VLOOKUP(A11,[1]Sheet!$A:$AH,33,0)</f>
        <v>14</v>
      </c>
      <c r="AG11" s="1">
        <f>VLOOKUP(A11,[1]Sheet!$A:$AH,34,0)</f>
        <v>70</v>
      </c>
      <c r="AH11" s="41">
        <f t="shared" si="10"/>
        <v>0.2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36</v>
      </c>
      <c r="C12" s="1">
        <v>561</v>
      </c>
      <c r="D12" s="1"/>
      <c r="E12" s="1">
        <v>190</v>
      </c>
      <c r="F12" s="1">
        <v>367</v>
      </c>
      <c r="G12" s="6">
        <v>0.09</v>
      </c>
      <c r="H12" s="1">
        <v>180</v>
      </c>
      <c r="I12" s="1" t="s">
        <v>34</v>
      </c>
      <c r="J12" s="1">
        <v>190</v>
      </c>
      <c r="K12" s="1">
        <f t="shared" si="1"/>
        <v>0</v>
      </c>
      <c r="L12" s="1">
        <f t="shared" si="4"/>
        <v>190</v>
      </c>
      <c r="M12" s="1"/>
      <c r="N12" s="1"/>
      <c r="O12" s="1">
        <f t="shared" si="5"/>
        <v>38</v>
      </c>
      <c r="P12" s="5"/>
      <c r="Q12" s="10">
        <f t="shared" si="2"/>
        <v>0</v>
      </c>
      <c r="R12" s="5"/>
      <c r="S12" s="1"/>
      <c r="T12" s="1">
        <f t="shared" si="6"/>
        <v>9.6578947368421044</v>
      </c>
      <c r="U12" s="1">
        <f t="shared" si="7"/>
        <v>9.6578947368421044</v>
      </c>
      <c r="V12" s="1">
        <v>16</v>
      </c>
      <c r="W12" s="1">
        <v>10.4</v>
      </c>
      <c r="X12" s="1">
        <v>15.4</v>
      </c>
      <c r="Y12" s="1">
        <v>10.8</v>
      </c>
      <c r="Z12" s="1">
        <v>28.2</v>
      </c>
      <c r="AA12" s="34" t="s">
        <v>57</v>
      </c>
      <c r="AB12" s="1">
        <f t="shared" si="8"/>
        <v>0</v>
      </c>
      <c r="AC12" s="6">
        <v>24</v>
      </c>
      <c r="AD12" s="40">
        <f t="shared" si="3"/>
        <v>0</v>
      </c>
      <c r="AE12" s="9">
        <f t="shared" si="9"/>
        <v>0</v>
      </c>
      <c r="AF12" s="1">
        <f>VLOOKUP(A12,[1]Sheet!$A:$AH,33,0)</f>
        <v>14</v>
      </c>
      <c r="AG12" s="1">
        <f>VLOOKUP(A12,[1]Sheet!$A:$AH,34,0)</f>
        <v>126</v>
      </c>
      <c r="AH12" s="41">
        <f t="shared" si="10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36</v>
      </c>
      <c r="C13" s="1">
        <v>286</v>
      </c>
      <c r="D13" s="1">
        <v>560</v>
      </c>
      <c r="E13" s="1">
        <v>183</v>
      </c>
      <c r="F13" s="1">
        <v>572</v>
      </c>
      <c r="G13" s="6">
        <v>0.36</v>
      </c>
      <c r="H13" s="1">
        <v>180</v>
      </c>
      <c r="I13" s="1" t="s">
        <v>34</v>
      </c>
      <c r="J13" s="1">
        <v>177</v>
      </c>
      <c r="K13" s="1">
        <f t="shared" si="1"/>
        <v>6</v>
      </c>
      <c r="L13" s="1">
        <f t="shared" si="4"/>
        <v>183</v>
      </c>
      <c r="M13" s="1"/>
      <c r="N13" s="1"/>
      <c r="O13" s="1">
        <f t="shared" si="5"/>
        <v>36.6</v>
      </c>
      <c r="P13" s="5"/>
      <c r="Q13" s="10">
        <f t="shared" si="2"/>
        <v>0</v>
      </c>
      <c r="R13" s="5"/>
      <c r="S13" s="1"/>
      <c r="T13" s="1">
        <f t="shared" si="6"/>
        <v>15.628415300546447</v>
      </c>
      <c r="U13" s="1">
        <f t="shared" si="7"/>
        <v>15.628415300546447</v>
      </c>
      <c r="V13" s="1">
        <v>55.4</v>
      </c>
      <c r="W13" s="1">
        <v>47.6</v>
      </c>
      <c r="X13" s="1">
        <v>33.6</v>
      </c>
      <c r="Y13" s="1">
        <v>41.6</v>
      </c>
      <c r="Z13" s="1">
        <v>23.8</v>
      </c>
      <c r="AA13" s="1" t="s">
        <v>37</v>
      </c>
      <c r="AB13" s="1">
        <f t="shared" si="8"/>
        <v>0</v>
      </c>
      <c r="AC13" s="6">
        <v>10</v>
      </c>
      <c r="AD13" s="40">
        <f t="shared" si="3"/>
        <v>0</v>
      </c>
      <c r="AE13" s="9">
        <f t="shared" si="9"/>
        <v>0</v>
      </c>
      <c r="AF13" s="1">
        <f>VLOOKUP(A13,[1]Sheet!$A:$AH,33,0)</f>
        <v>14</v>
      </c>
      <c r="AG13" s="1">
        <f>VLOOKUP(A13,[1]Sheet!$A:$AH,34,0)</f>
        <v>70</v>
      </c>
      <c r="AH13" s="41">
        <f t="shared" si="10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9" t="s">
        <v>46</v>
      </c>
      <c r="B14" s="1" t="s">
        <v>36</v>
      </c>
      <c r="C14" s="1"/>
      <c r="D14" s="1">
        <v>168</v>
      </c>
      <c r="E14" s="1"/>
      <c r="F14" s="1">
        <v>168</v>
      </c>
      <c r="G14" s="6">
        <v>0.2</v>
      </c>
      <c r="H14" s="1">
        <v>180</v>
      </c>
      <c r="I14" s="1" t="s">
        <v>34</v>
      </c>
      <c r="J14" s="1"/>
      <c r="K14" s="1">
        <f t="shared" si="1"/>
        <v>0</v>
      </c>
      <c r="L14" s="1">
        <f t="shared" si="4"/>
        <v>0</v>
      </c>
      <c r="M14" s="1"/>
      <c r="N14" s="9"/>
      <c r="O14" s="9">
        <f t="shared" si="5"/>
        <v>0</v>
      </c>
      <c r="P14" s="5"/>
      <c r="Q14" s="10">
        <f t="shared" si="2"/>
        <v>0</v>
      </c>
      <c r="R14" s="10"/>
      <c r="S14" s="1"/>
      <c r="T14" s="1" t="e">
        <f t="shared" si="6"/>
        <v>#DIV/0!</v>
      </c>
      <c r="U14" s="1" t="e">
        <f t="shared" si="7"/>
        <v>#DIV/0!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107</v>
      </c>
      <c r="AB14" s="1">
        <f t="shared" si="8"/>
        <v>0</v>
      </c>
      <c r="AC14" s="12">
        <v>12</v>
      </c>
      <c r="AD14" s="40">
        <f t="shared" si="3"/>
        <v>0</v>
      </c>
      <c r="AE14" s="9">
        <f t="shared" si="9"/>
        <v>0</v>
      </c>
      <c r="AF14" s="1">
        <v>14</v>
      </c>
      <c r="AG14" s="1">
        <v>70</v>
      </c>
      <c r="AH14" s="41">
        <f t="shared" si="10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9" t="s">
        <v>47</v>
      </c>
      <c r="B15" s="1" t="s">
        <v>36</v>
      </c>
      <c r="C15" s="1"/>
      <c r="D15" s="1">
        <v>168</v>
      </c>
      <c r="E15" s="1">
        <v>24</v>
      </c>
      <c r="F15" s="1">
        <v>144</v>
      </c>
      <c r="G15" s="6">
        <v>0.2</v>
      </c>
      <c r="H15" s="1">
        <v>180</v>
      </c>
      <c r="I15" s="1" t="s">
        <v>34</v>
      </c>
      <c r="J15" s="1">
        <v>20</v>
      </c>
      <c r="K15" s="1">
        <f t="shared" si="1"/>
        <v>4</v>
      </c>
      <c r="L15" s="1">
        <f t="shared" si="4"/>
        <v>24</v>
      </c>
      <c r="M15" s="1"/>
      <c r="N15" s="9"/>
      <c r="O15" s="9">
        <f t="shared" si="5"/>
        <v>4.8</v>
      </c>
      <c r="P15" s="5"/>
      <c r="Q15" s="10">
        <f t="shared" si="2"/>
        <v>0</v>
      </c>
      <c r="R15" s="10"/>
      <c r="S15" s="1"/>
      <c r="T15" s="1">
        <f t="shared" si="6"/>
        <v>30</v>
      </c>
      <c r="U15" s="1">
        <f t="shared" si="7"/>
        <v>30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107</v>
      </c>
      <c r="AB15" s="1">
        <f t="shared" si="8"/>
        <v>0</v>
      </c>
      <c r="AC15" s="12">
        <v>12</v>
      </c>
      <c r="AD15" s="40">
        <f t="shared" si="3"/>
        <v>0</v>
      </c>
      <c r="AE15" s="9">
        <f t="shared" si="9"/>
        <v>0</v>
      </c>
      <c r="AF15" s="1">
        <v>14</v>
      </c>
      <c r="AG15" s="1">
        <v>70</v>
      </c>
      <c r="AH15" s="41">
        <f t="shared" si="10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9" t="s">
        <v>48</v>
      </c>
      <c r="B16" s="1" t="s">
        <v>36</v>
      </c>
      <c r="C16" s="1"/>
      <c r="D16" s="1">
        <v>168</v>
      </c>
      <c r="E16" s="1"/>
      <c r="F16" s="1">
        <v>168</v>
      </c>
      <c r="G16" s="6">
        <v>0.2</v>
      </c>
      <c r="H16" s="1">
        <v>180</v>
      </c>
      <c r="I16" s="1" t="s">
        <v>34</v>
      </c>
      <c r="J16" s="1"/>
      <c r="K16" s="1">
        <f t="shared" si="1"/>
        <v>0</v>
      </c>
      <c r="L16" s="1">
        <f t="shared" si="4"/>
        <v>0</v>
      </c>
      <c r="M16" s="1"/>
      <c r="N16" s="9"/>
      <c r="O16" s="9">
        <f t="shared" si="5"/>
        <v>0</v>
      </c>
      <c r="P16" s="5"/>
      <c r="Q16" s="10">
        <f t="shared" si="2"/>
        <v>0</v>
      </c>
      <c r="R16" s="10"/>
      <c r="S16" s="1"/>
      <c r="T16" s="1" t="e">
        <f t="shared" si="6"/>
        <v>#DIV/0!</v>
      </c>
      <c r="U16" s="1" t="e">
        <f t="shared" si="7"/>
        <v>#DIV/0!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107</v>
      </c>
      <c r="AB16" s="1">
        <f t="shared" si="8"/>
        <v>0</v>
      </c>
      <c r="AC16" s="12">
        <v>12</v>
      </c>
      <c r="AD16" s="40">
        <f t="shared" si="3"/>
        <v>0</v>
      </c>
      <c r="AE16" s="9">
        <f t="shared" si="9"/>
        <v>0</v>
      </c>
      <c r="AF16" s="1">
        <v>14</v>
      </c>
      <c r="AG16" s="1">
        <v>70</v>
      </c>
      <c r="AH16" s="41">
        <f t="shared" si="10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3" t="s">
        <v>49</v>
      </c>
      <c r="B17" s="23" t="s">
        <v>33</v>
      </c>
      <c r="C17" s="23">
        <v>29.6</v>
      </c>
      <c r="D17" s="23"/>
      <c r="E17" s="23">
        <v>7.4</v>
      </c>
      <c r="F17" s="23">
        <v>22.2</v>
      </c>
      <c r="G17" s="24">
        <v>0</v>
      </c>
      <c r="H17" s="23">
        <v>180</v>
      </c>
      <c r="I17" s="23" t="s">
        <v>50</v>
      </c>
      <c r="J17" s="23">
        <v>7.4</v>
      </c>
      <c r="K17" s="23">
        <f t="shared" si="1"/>
        <v>0</v>
      </c>
      <c r="L17" s="23">
        <f t="shared" si="4"/>
        <v>7.4</v>
      </c>
      <c r="M17" s="23"/>
      <c r="N17" s="23"/>
      <c r="O17" s="23">
        <f t="shared" si="5"/>
        <v>1.48</v>
      </c>
      <c r="P17" s="25"/>
      <c r="Q17" s="25"/>
      <c r="R17" s="25"/>
      <c r="S17" s="23"/>
      <c r="T17" s="23">
        <f t="shared" si="6"/>
        <v>15</v>
      </c>
      <c r="U17" s="23">
        <f t="shared" si="7"/>
        <v>15</v>
      </c>
      <c r="V17" s="23">
        <v>2.2200000000000002</v>
      </c>
      <c r="W17" s="23">
        <v>2.2200000000000002</v>
      </c>
      <c r="X17" s="23">
        <v>1.48</v>
      </c>
      <c r="Y17" s="23">
        <v>4.4400000000000004</v>
      </c>
      <c r="Z17" s="23">
        <v>2.68</v>
      </c>
      <c r="AA17" s="27" t="s">
        <v>51</v>
      </c>
      <c r="AB17" s="23">
        <f t="shared" si="8"/>
        <v>0</v>
      </c>
      <c r="AC17" s="24">
        <v>0</v>
      </c>
      <c r="AD17" s="26"/>
      <c r="AE17" s="23"/>
      <c r="AF17" s="23"/>
      <c r="AG17" s="2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36</v>
      </c>
      <c r="C18" s="1">
        <v>3009</v>
      </c>
      <c r="D18" s="1"/>
      <c r="E18" s="1">
        <v>300</v>
      </c>
      <c r="F18" s="1">
        <v>2661</v>
      </c>
      <c r="G18" s="6">
        <v>0.25</v>
      </c>
      <c r="H18" s="1">
        <v>180</v>
      </c>
      <c r="I18" s="1" t="s">
        <v>34</v>
      </c>
      <c r="J18" s="1">
        <v>298</v>
      </c>
      <c r="K18" s="1">
        <f t="shared" si="1"/>
        <v>2</v>
      </c>
      <c r="L18" s="1">
        <f t="shared" si="4"/>
        <v>300</v>
      </c>
      <c r="M18" s="1"/>
      <c r="N18" s="1"/>
      <c r="O18" s="1">
        <f t="shared" si="5"/>
        <v>60</v>
      </c>
      <c r="P18" s="5"/>
      <c r="Q18" s="10">
        <f t="shared" ref="Q18:Q28" si="12">AC18*AD18</f>
        <v>0</v>
      </c>
      <c r="R18" s="5"/>
      <c r="S18" s="1"/>
      <c r="T18" s="1">
        <f t="shared" si="6"/>
        <v>44.35</v>
      </c>
      <c r="U18" s="1">
        <f t="shared" si="7"/>
        <v>44.35</v>
      </c>
      <c r="V18" s="1">
        <v>53.6</v>
      </c>
      <c r="W18" s="1">
        <v>59.2</v>
      </c>
      <c r="X18" s="1">
        <v>59</v>
      </c>
      <c r="Y18" s="1">
        <v>57</v>
      </c>
      <c r="Z18" s="1">
        <v>84.4</v>
      </c>
      <c r="AA18" s="34" t="s">
        <v>146</v>
      </c>
      <c r="AB18" s="1">
        <f t="shared" si="8"/>
        <v>0</v>
      </c>
      <c r="AC18" s="6">
        <v>12</v>
      </c>
      <c r="AD18" s="40">
        <f t="shared" ref="AD18:AD28" si="13">MROUND(P18,AC18*AF18)/AC18</f>
        <v>0</v>
      </c>
      <c r="AE18" s="9">
        <f t="shared" ref="AE18:AE28" si="14">AD18*AC18*G18</f>
        <v>0</v>
      </c>
      <c r="AF18" s="1">
        <f>VLOOKUP(A18,[1]Sheet!$A:$AH,33,0)</f>
        <v>14</v>
      </c>
      <c r="AG18" s="1">
        <f>VLOOKUP(A18,[1]Sheet!$A:$AH,34,0)</f>
        <v>70</v>
      </c>
      <c r="AH18" s="41">
        <f t="shared" ref="AH18:AH28" si="15">AD18/AG18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36</v>
      </c>
      <c r="C19" s="1">
        <v>1678</v>
      </c>
      <c r="D19" s="1">
        <v>840</v>
      </c>
      <c r="E19" s="1">
        <v>1048</v>
      </c>
      <c r="F19" s="1">
        <v>1434</v>
      </c>
      <c r="G19" s="6">
        <v>0.25</v>
      </c>
      <c r="H19" s="1">
        <v>180</v>
      </c>
      <c r="I19" s="1" t="s">
        <v>34</v>
      </c>
      <c r="J19" s="1">
        <v>1048</v>
      </c>
      <c r="K19" s="1">
        <f t="shared" si="1"/>
        <v>0</v>
      </c>
      <c r="L19" s="1">
        <f t="shared" si="4"/>
        <v>1048</v>
      </c>
      <c r="M19" s="1"/>
      <c r="N19" s="1"/>
      <c r="O19" s="1">
        <f t="shared" si="5"/>
        <v>209.6</v>
      </c>
      <c r="P19" s="5">
        <f>15*O19-F19</f>
        <v>1710</v>
      </c>
      <c r="Q19" s="10">
        <f t="shared" si="12"/>
        <v>1680</v>
      </c>
      <c r="R19" s="5"/>
      <c r="S19" s="1"/>
      <c r="T19" s="1">
        <f t="shared" si="6"/>
        <v>14.856870229007635</v>
      </c>
      <c r="U19" s="1">
        <f t="shared" si="7"/>
        <v>6.8416030534351151</v>
      </c>
      <c r="V19" s="1">
        <v>18</v>
      </c>
      <c r="W19" s="1">
        <v>203</v>
      </c>
      <c r="X19" s="1">
        <v>41.4</v>
      </c>
      <c r="Y19" s="1">
        <v>56.6</v>
      </c>
      <c r="Z19" s="1">
        <v>44.6</v>
      </c>
      <c r="AA19" s="1"/>
      <c r="AB19" s="1">
        <f t="shared" si="8"/>
        <v>427.5</v>
      </c>
      <c r="AC19" s="6">
        <v>12</v>
      </c>
      <c r="AD19" s="40">
        <f t="shared" si="13"/>
        <v>140</v>
      </c>
      <c r="AE19" s="9">
        <f t="shared" si="14"/>
        <v>420</v>
      </c>
      <c r="AF19" s="1">
        <f>VLOOKUP(A19,[1]Sheet!$A:$AH,33,0)</f>
        <v>14</v>
      </c>
      <c r="AG19" s="1">
        <f>VLOOKUP(A19,[1]Sheet!$A:$AH,34,0)</f>
        <v>70</v>
      </c>
      <c r="AH19" s="41">
        <f t="shared" si="15"/>
        <v>2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33</v>
      </c>
      <c r="C20" s="1">
        <v>45</v>
      </c>
      <c r="D20" s="1"/>
      <c r="E20" s="1">
        <v>12.5</v>
      </c>
      <c r="F20" s="1">
        <v>32.5</v>
      </c>
      <c r="G20" s="6">
        <v>1</v>
      </c>
      <c r="H20" s="1">
        <v>180</v>
      </c>
      <c r="I20" s="1" t="s">
        <v>34</v>
      </c>
      <c r="J20" s="1">
        <v>12.5</v>
      </c>
      <c r="K20" s="1">
        <f t="shared" si="1"/>
        <v>0</v>
      </c>
      <c r="L20" s="1">
        <f t="shared" si="4"/>
        <v>12.5</v>
      </c>
      <c r="M20" s="1"/>
      <c r="N20" s="1"/>
      <c r="O20" s="1">
        <f t="shared" si="5"/>
        <v>2.5</v>
      </c>
      <c r="P20" s="5"/>
      <c r="Q20" s="10">
        <f t="shared" si="12"/>
        <v>0</v>
      </c>
      <c r="R20" s="5"/>
      <c r="S20" s="1"/>
      <c r="T20" s="1">
        <f t="shared" si="6"/>
        <v>13</v>
      </c>
      <c r="U20" s="1">
        <f t="shared" si="7"/>
        <v>13</v>
      </c>
      <c r="V20" s="1">
        <v>1.2</v>
      </c>
      <c r="W20" s="1">
        <v>3</v>
      </c>
      <c r="X20" s="1">
        <v>2.4</v>
      </c>
      <c r="Y20" s="1">
        <v>0.6</v>
      </c>
      <c r="Z20" s="1">
        <v>0</v>
      </c>
      <c r="AA20" s="1" t="s">
        <v>55</v>
      </c>
      <c r="AB20" s="1">
        <f t="shared" si="8"/>
        <v>0</v>
      </c>
      <c r="AC20" s="6">
        <v>3</v>
      </c>
      <c r="AD20" s="40">
        <f t="shared" si="13"/>
        <v>0</v>
      </c>
      <c r="AE20" s="9">
        <f t="shared" si="14"/>
        <v>0</v>
      </c>
      <c r="AF20" s="1">
        <f>VLOOKUP(A20,[1]Sheet!$A:$AH,33,0)</f>
        <v>14</v>
      </c>
      <c r="AG20" s="1">
        <f>VLOOKUP(A20,[1]Sheet!$A:$AH,34,0)</f>
        <v>126</v>
      </c>
      <c r="AH20" s="41">
        <f t="shared" si="15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33</v>
      </c>
      <c r="C21" s="1">
        <v>310</v>
      </c>
      <c r="D21" s="1"/>
      <c r="E21" s="1">
        <v>62.9</v>
      </c>
      <c r="F21" s="1">
        <v>232.3</v>
      </c>
      <c r="G21" s="6">
        <v>1</v>
      </c>
      <c r="H21" s="1">
        <v>180</v>
      </c>
      <c r="I21" s="1" t="s">
        <v>34</v>
      </c>
      <c r="J21" s="1">
        <v>62.9</v>
      </c>
      <c r="K21" s="1">
        <f t="shared" si="1"/>
        <v>0</v>
      </c>
      <c r="L21" s="1">
        <f t="shared" si="4"/>
        <v>62.9</v>
      </c>
      <c r="M21" s="1"/>
      <c r="N21" s="1"/>
      <c r="O21" s="1">
        <f t="shared" si="5"/>
        <v>12.58</v>
      </c>
      <c r="P21" s="5"/>
      <c r="Q21" s="10">
        <f t="shared" si="12"/>
        <v>0</v>
      </c>
      <c r="R21" s="5"/>
      <c r="S21" s="1"/>
      <c r="T21" s="1">
        <f t="shared" si="6"/>
        <v>18.465818759936408</v>
      </c>
      <c r="U21" s="1">
        <f t="shared" si="7"/>
        <v>18.465818759936408</v>
      </c>
      <c r="V21" s="1">
        <v>15.4</v>
      </c>
      <c r="W21" s="1">
        <v>11.1</v>
      </c>
      <c r="X21" s="1">
        <v>16.739999999999998</v>
      </c>
      <c r="Y21" s="1">
        <v>26.12</v>
      </c>
      <c r="Z21" s="1">
        <v>17.38</v>
      </c>
      <c r="AA21" s="27" t="s">
        <v>57</v>
      </c>
      <c r="AB21" s="1">
        <f t="shared" si="8"/>
        <v>0</v>
      </c>
      <c r="AC21" s="6">
        <v>3.7</v>
      </c>
      <c r="AD21" s="40">
        <f t="shared" si="13"/>
        <v>0</v>
      </c>
      <c r="AE21" s="9">
        <f t="shared" si="14"/>
        <v>0</v>
      </c>
      <c r="AF21" s="1">
        <f>VLOOKUP(A21,[1]Sheet!$A:$AH,33,0)</f>
        <v>14</v>
      </c>
      <c r="AG21" s="1">
        <f>VLOOKUP(A21,[1]Sheet!$A:$AH,34,0)</f>
        <v>126</v>
      </c>
      <c r="AH21" s="41">
        <f t="shared" si="15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33</v>
      </c>
      <c r="C22" s="1">
        <v>195.3</v>
      </c>
      <c r="D22" s="1"/>
      <c r="E22" s="1">
        <v>60.5</v>
      </c>
      <c r="F22" s="1">
        <v>129.30000000000001</v>
      </c>
      <c r="G22" s="6">
        <v>1</v>
      </c>
      <c r="H22" s="1">
        <v>180</v>
      </c>
      <c r="I22" s="1" t="s">
        <v>34</v>
      </c>
      <c r="J22" s="1">
        <v>61.2</v>
      </c>
      <c r="K22" s="1">
        <f t="shared" si="1"/>
        <v>-0.70000000000000284</v>
      </c>
      <c r="L22" s="1">
        <f t="shared" si="4"/>
        <v>60.5</v>
      </c>
      <c r="M22" s="1"/>
      <c r="N22" s="1"/>
      <c r="O22" s="1">
        <f t="shared" si="5"/>
        <v>12.1</v>
      </c>
      <c r="P22" s="5">
        <f t="shared" ref="P22:P27" si="16">14*O22-F22</f>
        <v>40.099999999999994</v>
      </c>
      <c r="Q22" s="10">
        <f t="shared" si="12"/>
        <v>66</v>
      </c>
      <c r="R22" s="5"/>
      <c r="S22" s="1"/>
      <c r="T22" s="1">
        <f t="shared" si="6"/>
        <v>16.140495867768596</v>
      </c>
      <c r="U22" s="1">
        <f t="shared" si="7"/>
        <v>10.685950413223141</v>
      </c>
      <c r="V22" s="1">
        <v>9.9</v>
      </c>
      <c r="W22" s="1">
        <v>6.04</v>
      </c>
      <c r="X22" s="1">
        <v>13.2</v>
      </c>
      <c r="Y22" s="1">
        <v>8.8000000000000007</v>
      </c>
      <c r="Z22" s="1">
        <v>5.68</v>
      </c>
      <c r="AA22" s="1" t="s">
        <v>57</v>
      </c>
      <c r="AB22" s="1">
        <f t="shared" si="8"/>
        <v>40.099999999999994</v>
      </c>
      <c r="AC22" s="6">
        <v>5.5</v>
      </c>
      <c r="AD22" s="40">
        <f t="shared" si="13"/>
        <v>12</v>
      </c>
      <c r="AE22" s="9">
        <f t="shared" si="14"/>
        <v>66</v>
      </c>
      <c r="AF22" s="1">
        <f>VLOOKUP(A22,[1]Sheet!$A:$AH,33,0)</f>
        <v>12</v>
      </c>
      <c r="AG22" s="1">
        <f>VLOOKUP(A22,[1]Sheet!$A:$AH,34,0)</f>
        <v>84</v>
      </c>
      <c r="AH22" s="41">
        <f t="shared" si="15"/>
        <v>0.14285714285714285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33</v>
      </c>
      <c r="C23" s="1">
        <v>186</v>
      </c>
      <c r="D23" s="1">
        <v>42</v>
      </c>
      <c r="E23" s="1">
        <v>68</v>
      </c>
      <c r="F23" s="1">
        <v>148</v>
      </c>
      <c r="G23" s="6">
        <v>1</v>
      </c>
      <c r="H23" s="1">
        <v>180</v>
      </c>
      <c r="I23" s="1" t="s">
        <v>34</v>
      </c>
      <c r="J23" s="1">
        <v>68</v>
      </c>
      <c r="K23" s="1">
        <f t="shared" si="1"/>
        <v>0</v>
      </c>
      <c r="L23" s="1">
        <f t="shared" si="4"/>
        <v>68</v>
      </c>
      <c r="M23" s="1"/>
      <c r="N23" s="1"/>
      <c r="O23" s="1">
        <f t="shared" si="5"/>
        <v>13.6</v>
      </c>
      <c r="P23" s="5">
        <f t="shared" ref="P23:P24" si="17">16*O23-F23</f>
        <v>69.599999999999994</v>
      </c>
      <c r="Q23" s="10">
        <f t="shared" si="12"/>
        <v>84</v>
      </c>
      <c r="R23" s="5"/>
      <c r="S23" s="1"/>
      <c r="T23" s="1">
        <f t="shared" si="6"/>
        <v>17.058823529411764</v>
      </c>
      <c r="U23" s="1">
        <f t="shared" si="7"/>
        <v>10.882352941176471</v>
      </c>
      <c r="V23" s="1">
        <v>9.6</v>
      </c>
      <c r="W23" s="1">
        <v>17.54</v>
      </c>
      <c r="X23" s="1">
        <v>17.399999999999999</v>
      </c>
      <c r="Y23" s="1">
        <v>14.4</v>
      </c>
      <c r="Z23" s="1">
        <v>16.2</v>
      </c>
      <c r="AA23" s="1" t="s">
        <v>57</v>
      </c>
      <c r="AB23" s="1">
        <f t="shared" si="8"/>
        <v>69.599999999999994</v>
      </c>
      <c r="AC23" s="6">
        <v>3</v>
      </c>
      <c r="AD23" s="40">
        <f t="shared" si="13"/>
        <v>28</v>
      </c>
      <c r="AE23" s="9">
        <f t="shared" si="14"/>
        <v>84</v>
      </c>
      <c r="AF23" s="1">
        <f>VLOOKUP(A23,[1]Sheet!$A:$AH,33,0)</f>
        <v>14</v>
      </c>
      <c r="AG23" s="1">
        <f>VLOOKUP(A23,[1]Sheet!$A:$AH,34,0)</f>
        <v>126</v>
      </c>
      <c r="AH23" s="41">
        <f t="shared" si="15"/>
        <v>0.22222222222222221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36</v>
      </c>
      <c r="C24" s="1">
        <v>710</v>
      </c>
      <c r="D24" s="1">
        <v>420</v>
      </c>
      <c r="E24" s="1">
        <v>338</v>
      </c>
      <c r="F24" s="1">
        <v>642</v>
      </c>
      <c r="G24" s="6">
        <v>0.25</v>
      </c>
      <c r="H24" s="1">
        <v>180</v>
      </c>
      <c r="I24" s="1" t="s">
        <v>34</v>
      </c>
      <c r="J24" s="1">
        <v>337</v>
      </c>
      <c r="K24" s="1">
        <f t="shared" si="1"/>
        <v>1</v>
      </c>
      <c r="L24" s="1">
        <f t="shared" si="4"/>
        <v>338</v>
      </c>
      <c r="M24" s="1"/>
      <c r="N24" s="1"/>
      <c r="O24" s="1">
        <f t="shared" si="5"/>
        <v>67.599999999999994</v>
      </c>
      <c r="P24" s="5">
        <f t="shared" si="17"/>
        <v>439.59999999999991</v>
      </c>
      <c r="Q24" s="10">
        <f t="shared" si="12"/>
        <v>420</v>
      </c>
      <c r="R24" s="5"/>
      <c r="S24" s="1"/>
      <c r="T24" s="1">
        <f t="shared" si="6"/>
        <v>15.710059171597635</v>
      </c>
      <c r="U24" s="1">
        <f t="shared" si="7"/>
        <v>9.4970414201183448</v>
      </c>
      <c r="V24" s="1">
        <v>69.2</v>
      </c>
      <c r="W24" s="1">
        <v>46.8</v>
      </c>
      <c r="X24" s="1">
        <v>47.8</v>
      </c>
      <c r="Y24" s="1">
        <v>47.6</v>
      </c>
      <c r="Z24" s="1">
        <v>52.8</v>
      </c>
      <c r="AA24" s="1"/>
      <c r="AB24" s="1">
        <f t="shared" si="8"/>
        <v>109.89999999999998</v>
      </c>
      <c r="AC24" s="6">
        <v>6</v>
      </c>
      <c r="AD24" s="40">
        <f t="shared" si="13"/>
        <v>70</v>
      </c>
      <c r="AE24" s="9">
        <f t="shared" si="14"/>
        <v>105</v>
      </c>
      <c r="AF24" s="1">
        <f>VLOOKUP(A24,[1]Sheet!$A:$AH,33,0)</f>
        <v>14</v>
      </c>
      <c r="AG24" s="1">
        <f>VLOOKUP(A24,[1]Sheet!$A:$AH,34,0)</f>
        <v>126</v>
      </c>
      <c r="AH24" s="41">
        <f t="shared" si="15"/>
        <v>0.55555555555555558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36</v>
      </c>
      <c r="C25" s="1">
        <v>520</v>
      </c>
      <c r="D25" s="1">
        <v>953</v>
      </c>
      <c r="E25" s="1">
        <v>996</v>
      </c>
      <c r="F25" s="1">
        <v>456</v>
      </c>
      <c r="G25" s="6">
        <v>0.25</v>
      </c>
      <c r="H25" s="1">
        <v>180</v>
      </c>
      <c r="I25" s="1" t="s">
        <v>34</v>
      </c>
      <c r="J25" s="1">
        <v>995</v>
      </c>
      <c r="K25" s="1">
        <f t="shared" si="1"/>
        <v>1</v>
      </c>
      <c r="L25" s="1">
        <f t="shared" si="4"/>
        <v>156</v>
      </c>
      <c r="M25" s="1">
        <v>840</v>
      </c>
      <c r="N25" s="1"/>
      <c r="O25" s="1">
        <f t="shared" si="5"/>
        <v>31.2</v>
      </c>
      <c r="P25" s="5"/>
      <c r="Q25" s="10">
        <f t="shared" si="12"/>
        <v>0</v>
      </c>
      <c r="R25" s="5"/>
      <c r="S25" s="1"/>
      <c r="T25" s="1">
        <f t="shared" si="6"/>
        <v>14.615384615384615</v>
      </c>
      <c r="U25" s="1">
        <f t="shared" si="7"/>
        <v>14.615384615384615</v>
      </c>
      <c r="V25" s="1">
        <v>40.4</v>
      </c>
      <c r="W25" s="1">
        <v>49.4</v>
      </c>
      <c r="X25" s="1">
        <v>51.2</v>
      </c>
      <c r="Y25" s="1">
        <v>30.8</v>
      </c>
      <c r="Z25" s="1">
        <v>34.4</v>
      </c>
      <c r="AA25" s="1" t="s">
        <v>40</v>
      </c>
      <c r="AB25" s="1">
        <f t="shared" si="8"/>
        <v>0</v>
      </c>
      <c r="AC25" s="6">
        <v>6</v>
      </c>
      <c r="AD25" s="40">
        <f t="shared" si="13"/>
        <v>0</v>
      </c>
      <c r="AE25" s="9">
        <f t="shared" si="14"/>
        <v>0</v>
      </c>
      <c r="AF25" s="1">
        <f>VLOOKUP(A25,[1]Sheet!$A:$AH,33,0)</f>
        <v>14</v>
      </c>
      <c r="AG25" s="1">
        <f>VLOOKUP(A25,[1]Sheet!$A:$AH,34,0)</f>
        <v>126</v>
      </c>
      <c r="AH25" s="41">
        <f t="shared" si="15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36</v>
      </c>
      <c r="C26" s="1">
        <v>591</v>
      </c>
      <c r="D26" s="1"/>
      <c r="E26" s="1">
        <v>96</v>
      </c>
      <c r="F26" s="1">
        <v>478</v>
      </c>
      <c r="G26" s="6">
        <v>0.25</v>
      </c>
      <c r="H26" s="1">
        <v>180</v>
      </c>
      <c r="I26" s="1" t="s">
        <v>34</v>
      </c>
      <c r="J26" s="1">
        <v>95</v>
      </c>
      <c r="K26" s="1">
        <f t="shared" si="1"/>
        <v>1</v>
      </c>
      <c r="L26" s="1">
        <f t="shared" si="4"/>
        <v>96</v>
      </c>
      <c r="M26" s="1"/>
      <c r="N26" s="1"/>
      <c r="O26" s="1">
        <f t="shared" si="5"/>
        <v>19.2</v>
      </c>
      <c r="P26" s="5"/>
      <c r="Q26" s="10">
        <f t="shared" si="12"/>
        <v>0</v>
      </c>
      <c r="R26" s="5"/>
      <c r="S26" s="1"/>
      <c r="T26" s="1">
        <f t="shared" si="6"/>
        <v>24.895833333333336</v>
      </c>
      <c r="U26" s="1">
        <f t="shared" si="7"/>
        <v>24.895833333333336</v>
      </c>
      <c r="V26" s="1">
        <v>25.2</v>
      </c>
      <c r="W26" s="1">
        <v>22.6</v>
      </c>
      <c r="X26" s="1">
        <v>26.2</v>
      </c>
      <c r="Y26" s="1">
        <v>18.2</v>
      </c>
      <c r="Z26" s="1">
        <v>21.6</v>
      </c>
      <c r="AA26" s="27" t="s">
        <v>57</v>
      </c>
      <c r="AB26" s="1">
        <f t="shared" si="8"/>
        <v>0</v>
      </c>
      <c r="AC26" s="6">
        <v>6</v>
      </c>
      <c r="AD26" s="40">
        <f t="shared" si="13"/>
        <v>0</v>
      </c>
      <c r="AE26" s="9">
        <f t="shared" si="14"/>
        <v>0</v>
      </c>
      <c r="AF26" s="1">
        <f>VLOOKUP(A26,[1]Sheet!$A:$AH,33,0)</f>
        <v>14</v>
      </c>
      <c r="AG26" s="1">
        <f>VLOOKUP(A26,[1]Sheet!$A:$AH,34,0)</f>
        <v>126</v>
      </c>
      <c r="AH26" s="41">
        <f t="shared" si="15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33</v>
      </c>
      <c r="C27" s="1">
        <v>467.78</v>
      </c>
      <c r="D27" s="1">
        <v>288.22000000000003</v>
      </c>
      <c r="E27" s="1">
        <v>258</v>
      </c>
      <c r="F27" s="1">
        <v>462</v>
      </c>
      <c r="G27" s="6">
        <v>1</v>
      </c>
      <c r="H27" s="1">
        <v>180</v>
      </c>
      <c r="I27" s="1" t="s">
        <v>34</v>
      </c>
      <c r="J27" s="1">
        <v>256</v>
      </c>
      <c r="K27" s="1">
        <f t="shared" si="1"/>
        <v>2</v>
      </c>
      <c r="L27" s="1">
        <f t="shared" si="4"/>
        <v>258</v>
      </c>
      <c r="M27" s="1"/>
      <c r="N27" s="1"/>
      <c r="O27" s="1">
        <f t="shared" si="5"/>
        <v>51.6</v>
      </c>
      <c r="P27" s="5">
        <f t="shared" si="16"/>
        <v>260.39999999999998</v>
      </c>
      <c r="Q27" s="10">
        <f t="shared" si="12"/>
        <v>288</v>
      </c>
      <c r="R27" s="5"/>
      <c r="S27" s="1"/>
      <c r="T27" s="1">
        <f t="shared" si="6"/>
        <v>14.534883720930232</v>
      </c>
      <c r="U27" s="1">
        <f t="shared" si="7"/>
        <v>8.9534883720930232</v>
      </c>
      <c r="V27" s="1">
        <v>50.4</v>
      </c>
      <c r="W27" s="1">
        <v>52.844000000000008</v>
      </c>
      <c r="X27" s="1">
        <v>42</v>
      </c>
      <c r="Y27" s="1">
        <v>58.8</v>
      </c>
      <c r="Z27" s="1">
        <v>42</v>
      </c>
      <c r="AA27" s="1"/>
      <c r="AB27" s="1">
        <f t="shared" si="8"/>
        <v>260.39999999999998</v>
      </c>
      <c r="AC27" s="6">
        <v>6</v>
      </c>
      <c r="AD27" s="40">
        <f t="shared" si="13"/>
        <v>48</v>
      </c>
      <c r="AE27" s="9">
        <f t="shared" si="14"/>
        <v>288</v>
      </c>
      <c r="AF27" s="1">
        <f>VLOOKUP(A27,[1]Sheet!$A:$AH,33,0)</f>
        <v>12</v>
      </c>
      <c r="AG27" s="1">
        <f>VLOOKUP(A27,[1]Sheet!$A:$AH,34,0)</f>
        <v>84</v>
      </c>
      <c r="AH27" s="41">
        <f t="shared" si="15"/>
        <v>0.5714285714285714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36</v>
      </c>
      <c r="C28" s="1">
        <v>784</v>
      </c>
      <c r="D28" s="1">
        <v>336</v>
      </c>
      <c r="E28" s="1">
        <v>488</v>
      </c>
      <c r="F28" s="1">
        <v>526</v>
      </c>
      <c r="G28" s="6">
        <v>0.25</v>
      </c>
      <c r="H28" s="1">
        <v>365</v>
      </c>
      <c r="I28" s="1" t="s">
        <v>34</v>
      </c>
      <c r="J28" s="1">
        <v>486</v>
      </c>
      <c r="K28" s="1">
        <f t="shared" si="1"/>
        <v>2</v>
      </c>
      <c r="L28" s="1">
        <f t="shared" si="4"/>
        <v>488</v>
      </c>
      <c r="M28" s="1"/>
      <c r="N28" s="1"/>
      <c r="O28" s="1">
        <f t="shared" si="5"/>
        <v>97.6</v>
      </c>
      <c r="P28" s="5">
        <f>15*O28-F28</f>
        <v>938</v>
      </c>
      <c r="Q28" s="10">
        <f t="shared" si="12"/>
        <v>1008</v>
      </c>
      <c r="R28" s="5"/>
      <c r="S28" s="1"/>
      <c r="T28" s="1">
        <f t="shared" si="6"/>
        <v>15.717213114754099</v>
      </c>
      <c r="U28" s="1">
        <f t="shared" si="7"/>
        <v>5.389344262295082</v>
      </c>
      <c r="V28" s="1">
        <v>78.8</v>
      </c>
      <c r="W28" s="1">
        <v>84.2</v>
      </c>
      <c r="X28" s="1">
        <v>91.8</v>
      </c>
      <c r="Y28" s="1">
        <v>112.8</v>
      </c>
      <c r="Z28" s="1">
        <v>70.8</v>
      </c>
      <c r="AA28" s="1" t="s">
        <v>40</v>
      </c>
      <c r="AB28" s="1">
        <f t="shared" si="8"/>
        <v>234.5</v>
      </c>
      <c r="AC28" s="6">
        <v>12</v>
      </c>
      <c r="AD28" s="40">
        <f t="shared" si="13"/>
        <v>84</v>
      </c>
      <c r="AE28" s="9">
        <f t="shared" si="14"/>
        <v>252</v>
      </c>
      <c r="AF28" s="1">
        <f>VLOOKUP(A28,[1]Sheet!$A:$AH,33,0)</f>
        <v>14</v>
      </c>
      <c r="AG28" s="1">
        <f>VLOOKUP(A28,[1]Sheet!$A:$AH,34,0)</f>
        <v>70</v>
      </c>
      <c r="AH28" s="41">
        <f t="shared" si="15"/>
        <v>1.2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3" t="s">
        <v>65</v>
      </c>
      <c r="B29" s="23" t="s">
        <v>36</v>
      </c>
      <c r="C29" s="23">
        <v>172</v>
      </c>
      <c r="D29" s="23">
        <v>71</v>
      </c>
      <c r="E29" s="33">
        <v>163</v>
      </c>
      <c r="F29" s="23"/>
      <c r="G29" s="24">
        <v>0</v>
      </c>
      <c r="H29" s="23">
        <v>180</v>
      </c>
      <c r="I29" s="23" t="s">
        <v>50</v>
      </c>
      <c r="J29" s="23">
        <v>161</v>
      </c>
      <c r="K29" s="23">
        <f t="shared" si="1"/>
        <v>2</v>
      </c>
      <c r="L29" s="23">
        <f t="shared" si="4"/>
        <v>163</v>
      </c>
      <c r="M29" s="23"/>
      <c r="N29" s="23"/>
      <c r="O29" s="23">
        <f t="shared" si="5"/>
        <v>32.6</v>
      </c>
      <c r="P29" s="25"/>
      <c r="Q29" s="25"/>
      <c r="R29" s="25"/>
      <c r="S29" s="23"/>
      <c r="T29" s="23">
        <f t="shared" si="6"/>
        <v>0</v>
      </c>
      <c r="U29" s="23">
        <f t="shared" si="7"/>
        <v>0</v>
      </c>
      <c r="V29" s="23">
        <v>67.599999999999994</v>
      </c>
      <c r="W29" s="23">
        <v>60.8</v>
      </c>
      <c r="X29" s="23">
        <v>52.2</v>
      </c>
      <c r="Y29" s="23">
        <v>50.6</v>
      </c>
      <c r="Z29" s="23">
        <v>72.2</v>
      </c>
      <c r="AA29" s="23" t="s">
        <v>66</v>
      </c>
      <c r="AB29" s="23">
        <f t="shared" si="8"/>
        <v>0</v>
      </c>
      <c r="AC29" s="24">
        <v>0</v>
      </c>
      <c r="AD29" s="26"/>
      <c r="AE29" s="23"/>
      <c r="AF29" s="23"/>
      <c r="AG29" s="2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36</v>
      </c>
      <c r="C30" s="1">
        <v>296</v>
      </c>
      <c r="D30" s="1">
        <v>1512</v>
      </c>
      <c r="E30" s="33">
        <f>372+E29</f>
        <v>535</v>
      </c>
      <c r="F30" s="1">
        <v>1386</v>
      </c>
      <c r="G30" s="6">
        <v>0.25</v>
      </c>
      <c r="H30" s="1">
        <v>365</v>
      </c>
      <c r="I30" s="1" t="s">
        <v>34</v>
      </c>
      <c r="J30" s="1">
        <v>372</v>
      </c>
      <c r="K30" s="1">
        <f t="shared" si="1"/>
        <v>163</v>
      </c>
      <c r="L30" s="1">
        <f t="shared" si="4"/>
        <v>535</v>
      </c>
      <c r="M30" s="1"/>
      <c r="N30" s="1"/>
      <c r="O30" s="1">
        <f t="shared" si="5"/>
        <v>107</v>
      </c>
      <c r="P30" s="5">
        <f t="shared" ref="P30:P32" si="18">14*O30-F30</f>
        <v>112</v>
      </c>
      <c r="Q30" s="10">
        <f t="shared" ref="Q30:Q33" si="19">AC30*AD30</f>
        <v>168</v>
      </c>
      <c r="R30" s="5"/>
      <c r="S30" s="1"/>
      <c r="T30" s="1">
        <f t="shared" si="6"/>
        <v>14.523364485981308</v>
      </c>
      <c r="U30" s="1">
        <f t="shared" si="7"/>
        <v>12.953271028037383</v>
      </c>
      <c r="V30" s="1">
        <v>130.19999999999999</v>
      </c>
      <c r="W30" s="1">
        <v>127.4</v>
      </c>
      <c r="X30" s="1">
        <v>79.599999999999994</v>
      </c>
      <c r="Y30" s="1">
        <v>107.8</v>
      </c>
      <c r="Z30" s="1">
        <v>125.6</v>
      </c>
      <c r="AA30" s="1" t="s">
        <v>68</v>
      </c>
      <c r="AB30" s="1">
        <f t="shared" si="8"/>
        <v>28</v>
      </c>
      <c r="AC30" s="6">
        <v>12</v>
      </c>
      <c r="AD30" s="40">
        <f t="shared" ref="AD30:AD33" si="20">MROUND(P30,AC30*AF30)/AC30</f>
        <v>14</v>
      </c>
      <c r="AE30" s="9">
        <f t="shared" ref="AE30:AE33" si="21">AD30*AC30*G30</f>
        <v>42</v>
      </c>
      <c r="AF30" s="1">
        <f>VLOOKUP(A30,[1]Sheet!$A:$AH,33,0)</f>
        <v>14</v>
      </c>
      <c r="AG30" s="1">
        <f>VLOOKUP(A30,[1]Sheet!$A:$AH,34,0)</f>
        <v>70</v>
      </c>
      <c r="AH30" s="41">
        <f t="shared" ref="AH30:AH33" si="22">AD30/AG30</f>
        <v>0.2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36</v>
      </c>
      <c r="C31" s="1">
        <v>900</v>
      </c>
      <c r="D31" s="1"/>
      <c r="E31" s="1">
        <v>291</v>
      </c>
      <c r="F31" s="1">
        <v>544</v>
      </c>
      <c r="G31" s="6">
        <v>0.25</v>
      </c>
      <c r="H31" s="1">
        <v>180</v>
      </c>
      <c r="I31" s="1" t="s">
        <v>34</v>
      </c>
      <c r="J31" s="1">
        <v>287</v>
      </c>
      <c r="K31" s="1">
        <f t="shared" si="1"/>
        <v>4</v>
      </c>
      <c r="L31" s="1">
        <f t="shared" si="4"/>
        <v>291</v>
      </c>
      <c r="M31" s="1"/>
      <c r="N31" s="1"/>
      <c r="O31" s="1">
        <f t="shared" si="5"/>
        <v>58.2</v>
      </c>
      <c r="P31" s="5">
        <f t="shared" si="18"/>
        <v>270.80000000000007</v>
      </c>
      <c r="Q31" s="10">
        <f t="shared" si="19"/>
        <v>336</v>
      </c>
      <c r="R31" s="5"/>
      <c r="S31" s="1"/>
      <c r="T31" s="1">
        <f t="shared" si="6"/>
        <v>15.120274914089347</v>
      </c>
      <c r="U31" s="1">
        <f t="shared" si="7"/>
        <v>9.3470790378006861</v>
      </c>
      <c r="V31" s="1">
        <v>47</v>
      </c>
      <c r="W31" s="1">
        <v>54.2</v>
      </c>
      <c r="X31" s="1">
        <v>44.6</v>
      </c>
      <c r="Y31" s="1">
        <v>95.6</v>
      </c>
      <c r="Z31" s="1">
        <v>37.4</v>
      </c>
      <c r="AA31" s="1" t="s">
        <v>40</v>
      </c>
      <c r="AB31" s="1">
        <f t="shared" si="8"/>
        <v>67.700000000000017</v>
      </c>
      <c r="AC31" s="6">
        <v>12</v>
      </c>
      <c r="AD31" s="40">
        <f t="shared" si="20"/>
        <v>28</v>
      </c>
      <c r="AE31" s="9">
        <f t="shared" si="21"/>
        <v>84</v>
      </c>
      <c r="AF31" s="1">
        <f>VLOOKUP(A31,[1]Sheet!$A:$AH,33,0)</f>
        <v>14</v>
      </c>
      <c r="AG31" s="1">
        <f>VLOOKUP(A31,[1]Sheet!$A:$AH,34,0)</f>
        <v>70</v>
      </c>
      <c r="AH31" s="41">
        <f t="shared" si="22"/>
        <v>0.4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36</v>
      </c>
      <c r="C32" s="1">
        <v>256</v>
      </c>
      <c r="D32" s="1">
        <v>84</v>
      </c>
      <c r="E32" s="1">
        <v>114</v>
      </c>
      <c r="F32" s="1">
        <v>188</v>
      </c>
      <c r="G32" s="6">
        <v>0.25</v>
      </c>
      <c r="H32" s="1">
        <v>180</v>
      </c>
      <c r="I32" s="1" t="s">
        <v>34</v>
      </c>
      <c r="J32" s="1">
        <v>113</v>
      </c>
      <c r="K32" s="1">
        <f t="shared" si="1"/>
        <v>1</v>
      </c>
      <c r="L32" s="1">
        <f t="shared" si="4"/>
        <v>114</v>
      </c>
      <c r="M32" s="1"/>
      <c r="N32" s="1"/>
      <c r="O32" s="1">
        <f t="shared" si="5"/>
        <v>22.8</v>
      </c>
      <c r="P32" s="5">
        <f t="shared" si="18"/>
        <v>131.19999999999999</v>
      </c>
      <c r="Q32" s="10">
        <f t="shared" si="19"/>
        <v>168</v>
      </c>
      <c r="R32" s="5"/>
      <c r="S32" s="1"/>
      <c r="T32" s="1">
        <f t="shared" si="6"/>
        <v>15.614035087719298</v>
      </c>
      <c r="U32" s="1">
        <f t="shared" si="7"/>
        <v>8.2456140350877192</v>
      </c>
      <c r="V32" s="1">
        <v>20.2</v>
      </c>
      <c r="W32" s="1">
        <v>17.399999999999999</v>
      </c>
      <c r="X32" s="1">
        <v>21.8</v>
      </c>
      <c r="Y32" s="1">
        <v>19.2</v>
      </c>
      <c r="Z32" s="1">
        <v>16.600000000000001</v>
      </c>
      <c r="AA32" s="1" t="s">
        <v>42</v>
      </c>
      <c r="AB32" s="1">
        <f t="shared" si="8"/>
        <v>32.799999999999997</v>
      </c>
      <c r="AC32" s="6">
        <v>6</v>
      </c>
      <c r="AD32" s="40">
        <f t="shared" si="20"/>
        <v>28</v>
      </c>
      <c r="AE32" s="9">
        <f t="shared" si="21"/>
        <v>42</v>
      </c>
      <c r="AF32" s="1">
        <f>VLOOKUP(A32,[1]Sheet!$A:$AH,33,0)</f>
        <v>14</v>
      </c>
      <c r="AG32" s="1">
        <f>VLOOKUP(A32,[1]Sheet!$A:$AH,34,0)</f>
        <v>126</v>
      </c>
      <c r="AH32" s="41">
        <f t="shared" si="22"/>
        <v>0.22222222222222221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36</v>
      </c>
      <c r="C33" s="1">
        <v>420</v>
      </c>
      <c r="D33" s="1">
        <v>168</v>
      </c>
      <c r="E33" s="1">
        <v>103</v>
      </c>
      <c r="F33" s="1">
        <v>437</v>
      </c>
      <c r="G33" s="6">
        <v>0.25</v>
      </c>
      <c r="H33" s="1">
        <v>180</v>
      </c>
      <c r="I33" s="1" t="s">
        <v>34</v>
      </c>
      <c r="J33" s="1">
        <v>102</v>
      </c>
      <c r="K33" s="1">
        <f t="shared" si="1"/>
        <v>1</v>
      </c>
      <c r="L33" s="1">
        <f t="shared" si="4"/>
        <v>103</v>
      </c>
      <c r="M33" s="1"/>
      <c r="N33" s="1"/>
      <c r="O33" s="1">
        <f t="shared" si="5"/>
        <v>20.6</v>
      </c>
      <c r="P33" s="5"/>
      <c r="Q33" s="10">
        <f t="shared" si="19"/>
        <v>0</v>
      </c>
      <c r="R33" s="5"/>
      <c r="S33" s="1"/>
      <c r="T33" s="1">
        <f t="shared" si="6"/>
        <v>21.213592233009706</v>
      </c>
      <c r="U33" s="1">
        <f t="shared" si="7"/>
        <v>21.213592233009706</v>
      </c>
      <c r="V33" s="1">
        <v>37.200000000000003</v>
      </c>
      <c r="W33" s="1">
        <v>33.6</v>
      </c>
      <c r="X33" s="1">
        <v>17.8</v>
      </c>
      <c r="Y33" s="1">
        <v>22.8</v>
      </c>
      <c r="Z33" s="1">
        <v>24.8</v>
      </c>
      <c r="AA33" s="1" t="s">
        <v>42</v>
      </c>
      <c r="AB33" s="1">
        <f t="shared" si="8"/>
        <v>0</v>
      </c>
      <c r="AC33" s="6">
        <v>12</v>
      </c>
      <c r="AD33" s="40">
        <f t="shared" si="20"/>
        <v>0</v>
      </c>
      <c r="AE33" s="9">
        <f t="shared" si="21"/>
        <v>0</v>
      </c>
      <c r="AF33" s="1">
        <f>VLOOKUP(A33,[1]Sheet!$A:$AH,33,0)</f>
        <v>14</v>
      </c>
      <c r="AG33" s="1">
        <f>VLOOKUP(A33,[1]Sheet!$A:$AH,34,0)</f>
        <v>70</v>
      </c>
      <c r="AH33" s="41">
        <f t="shared" si="22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9" t="s">
        <v>72</v>
      </c>
      <c r="B34" s="29" t="s">
        <v>36</v>
      </c>
      <c r="C34" s="29"/>
      <c r="D34" s="29"/>
      <c r="E34" s="29"/>
      <c r="F34" s="29"/>
      <c r="G34" s="30">
        <v>0</v>
      </c>
      <c r="H34" s="29">
        <v>180</v>
      </c>
      <c r="I34" s="29" t="s">
        <v>34</v>
      </c>
      <c r="J34" s="29"/>
      <c r="K34" s="29">
        <f t="shared" si="1"/>
        <v>0</v>
      </c>
      <c r="L34" s="29">
        <f t="shared" si="4"/>
        <v>0</v>
      </c>
      <c r="M34" s="29"/>
      <c r="N34" s="29"/>
      <c r="O34" s="29">
        <f t="shared" si="5"/>
        <v>0</v>
      </c>
      <c r="P34" s="31"/>
      <c r="Q34" s="31"/>
      <c r="R34" s="31"/>
      <c r="S34" s="29"/>
      <c r="T34" s="29" t="e">
        <f t="shared" si="6"/>
        <v>#DIV/0!</v>
      </c>
      <c r="U34" s="29" t="e">
        <f t="shared" si="7"/>
        <v>#DIV/0!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 t="s">
        <v>73</v>
      </c>
      <c r="AB34" s="29">
        <f t="shared" si="8"/>
        <v>0</v>
      </c>
      <c r="AC34" s="30">
        <v>0</v>
      </c>
      <c r="AD34" s="32"/>
      <c r="AE34" s="29"/>
      <c r="AF34" s="29">
        <f>VLOOKUP(A34,[1]Sheet!$A:$AH,33,0)</f>
        <v>12</v>
      </c>
      <c r="AG34" s="29">
        <f>VLOOKUP(A34,[1]Sheet!$A:$AH,34,0)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36</v>
      </c>
      <c r="C35" s="1">
        <v>3869</v>
      </c>
      <c r="D35" s="1"/>
      <c r="E35" s="1">
        <v>578</v>
      </c>
      <c r="F35" s="1">
        <v>3264</v>
      </c>
      <c r="G35" s="6">
        <v>0.75</v>
      </c>
      <c r="H35" s="1">
        <v>180</v>
      </c>
      <c r="I35" s="1" t="s">
        <v>75</v>
      </c>
      <c r="J35" s="1">
        <v>578</v>
      </c>
      <c r="K35" s="1">
        <f t="shared" si="1"/>
        <v>0</v>
      </c>
      <c r="L35" s="1">
        <f t="shared" si="4"/>
        <v>154</v>
      </c>
      <c r="M35" s="1">
        <v>424</v>
      </c>
      <c r="N35" s="1"/>
      <c r="O35" s="1">
        <f t="shared" si="5"/>
        <v>30.8</v>
      </c>
      <c r="P35" s="5"/>
      <c r="Q35" s="10">
        <f t="shared" ref="Q35" si="23">AC35*AD35</f>
        <v>0</v>
      </c>
      <c r="R35" s="5"/>
      <c r="S35" s="1"/>
      <c r="T35" s="1">
        <f t="shared" si="6"/>
        <v>105.97402597402598</v>
      </c>
      <c r="U35" s="1">
        <f t="shared" si="7"/>
        <v>105.97402597402598</v>
      </c>
      <c r="V35" s="1">
        <v>32.6</v>
      </c>
      <c r="W35" s="1">
        <v>25</v>
      </c>
      <c r="X35" s="1">
        <v>26.4</v>
      </c>
      <c r="Y35" s="1">
        <v>25.2</v>
      </c>
      <c r="Z35" s="1">
        <v>46.4</v>
      </c>
      <c r="AA35" s="34" t="s">
        <v>147</v>
      </c>
      <c r="AB35" s="1">
        <f t="shared" si="8"/>
        <v>0</v>
      </c>
      <c r="AC35" s="6">
        <v>8</v>
      </c>
      <c r="AD35" s="40">
        <f t="shared" ref="AD35" si="24">MROUND(P35,AC35*AF35)/AC35</f>
        <v>0</v>
      </c>
      <c r="AE35" s="9">
        <f>AD35*AC35*G35</f>
        <v>0</v>
      </c>
      <c r="AF35" s="1">
        <f>VLOOKUP(A35,[1]Sheet!$A:$AH,33,0)</f>
        <v>12</v>
      </c>
      <c r="AG35" s="1">
        <f>VLOOKUP(A35,[1]Sheet!$A:$AH,34,0)</f>
        <v>84</v>
      </c>
      <c r="AH35" s="41">
        <f>AD35/AG35</f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9" t="s">
        <v>76</v>
      </c>
      <c r="B36" s="29" t="s">
        <v>36</v>
      </c>
      <c r="C36" s="29">
        <v>7</v>
      </c>
      <c r="D36" s="29">
        <v>2</v>
      </c>
      <c r="E36" s="29">
        <v>2</v>
      </c>
      <c r="F36" s="29"/>
      <c r="G36" s="30">
        <v>0</v>
      </c>
      <c r="H36" s="29">
        <v>180</v>
      </c>
      <c r="I36" s="29" t="s">
        <v>34</v>
      </c>
      <c r="J36" s="29">
        <v>5</v>
      </c>
      <c r="K36" s="29">
        <f t="shared" si="1"/>
        <v>-3</v>
      </c>
      <c r="L36" s="29">
        <f t="shared" si="4"/>
        <v>2</v>
      </c>
      <c r="M36" s="29"/>
      <c r="N36" s="29"/>
      <c r="O36" s="29">
        <f t="shared" si="5"/>
        <v>0.4</v>
      </c>
      <c r="P36" s="31"/>
      <c r="Q36" s="31"/>
      <c r="R36" s="31"/>
      <c r="S36" s="29"/>
      <c r="T36" s="29">
        <f t="shared" si="6"/>
        <v>0</v>
      </c>
      <c r="U36" s="29">
        <f t="shared" si="7"/>
        <v>0</v>
      </c>
      <c r="V36" s="29">
        <v>9.1999999999999993</v>
      </c>
      <c r="W36" s="29">
        <v>11</v>
      </c>
      <c r="X36" s="29">
        <v>0</v>
      </c>
      <c r="Y36" s="29">
        <v>0</v>
      </c>
      <c r="Z36" s="29">
        <v>0</v>
      </c>
      <c r="AA36" s="29" t="s">
        <v>73</v>
      </c>
      <c r="AB36" s="29">
        <f t="shared" si="8"/>
        <v>0</v>
      </c>
      <c r="AC36" s="30">
        <v>0</v>
      </c>
      <c r="AD36" s="32"/>
      <c r="AE36" s="29"/>
      <c r="AF36" s="29">
        <f>VLOOKUP(A36,[1]Sheet!$A:$AH,33,0)</f>
        <v>12</v>
      </c>
      <c r="AG36" s="29">
        <f>VLOOKUP(A36,[1]Sheet!$A:$AH,34,0)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36</v>
      </c>
      <c r="C37" s="1">
        <v>234</v>
      </c>
      <c r="D37" s="1">
        <v>192</v>
      </c>
      <c r="E37" s="1">
        <v>220</v>
      </c>
      <c r="F37" s="1">
        <v>181</v>
      </c>
      <c r="G37" s="6">
        <v>0.75</v>
      </c>
      <c r="H37" s="1">
        <v>180</v>
      </c>
      <c r="I37" s="1" t="s">
        <v>34</v>
      </c>
      <c r="J37" s="1">
        <v>219</v>
      </c>
      <c r="K37" s="1">
        <f t="shared" si="1"/>
        <v>1</v>
      </c>
      <c r="L37" s="1">
        <f t="shared" si="4"/>
        <v>220</v>
      </c>
      <c r="M37" s="1"/>
      <c r="N37" s="1"/>
      <c r="O37" s="1">
        <f t="shared" si="5"/>
        <v>44</v>
      </c>
      <c r="P37" s="5">
        <f>14*O37-F37</f>
        <v>435</v>
      </c>
      <c r="Q37" s="10">
        <f t="shared" ref="Q37" si="25">AC37*AD37</f>
        <v>480</v>
      </c>
      <c r="R37" s="5"/>
      <c r="S37" s="1"/>
      <c r="T37" s="1">
        <f t="shared" si="6"/>
        <v>15.022727272727273</v>
      </c>
      <c r="U37" s="1">
        <f t="shared" si="7"/>
        <v>4.1136363636363633</v>
      </c>
      <c r="V37" s="1">
        <v>24.6</v>
      </c>
      <c r="W37" s="1">
        <v>40.4</v>
      </c>
      <c r="X37" s="1">
        <v>33.6</v>
      </c>
      <c r="Y37" s="1">
        <v>28.8</v>
      </c>
      <c r="Z37" s="1">
        <v>27.6</v>
      </c>
      <c r="AA37" s="1"/>
      <c r="AB37" s="1">
        <f t="shared" si="8"/>
        <v>326.25</v>
      </c>
      <c r="AC37" s="6">
        <v>8</v>
      </c>
      <c r="AD37" s="40">
        <f t="shared" ref="AD37" si="26">MROUND(P37,AC37*AF37)/AC37</f>
        <v>60</v>
      </c>
      <c r="AE37" s="9">
        <f>AD37*AC37*G37</f>
        <v>360</v>
      </c>
      <c r="AF37" s="1">
        <f>VLOOKUP(A37,[1]Sheet!$A:$AH,33,0)</f>
        <v>12</v>
      </c>
      <c r="AG37" s="1">
        <f>VLOOKUP(A37,[1]Sheet!$A:$AH,34,0)</f>
        <v>84</v>
      </c>
      <c r="AH37" s="41">
        <f>AD37/AG37</f>
        <v>0.7142857142857143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9" t="s">
        <v>78</v>
      </c>
      <c r="B38" s="29" t="s">
        <v>36</v>
      </c>
      <c r="C38" s="29"/>
      <c r="D38" s="29"/>
      <c r="E38" s="29"/>
      <c r="F38" s="29"/>
      <c r="G38" s="30">
        <v>0</v>
      </c>
      <c r="H38" s="29">
        <v>180</v>
      </c>
      <c r="I38" s="29" t="s">
        <v>34</v>
      </c>
      <c r="J38" s="29"/>
      <c r="K38" s="29">
        <f t="shared" ref="K38:K62" si="27">E38-J38</f>
        <v>0</v>
      </c>
      <c r="L38" s="29">
        <f t="shared" si="4"/>
        <v>0</v>
      </c>
      <c r="M38" s="29"/>
      <c r="N38" s="29"/>
      <c r="O38" s="29">
        <f t="shared" si="5"/>
        <v>0</v>
      </c>
      <c r="P38" s="31"/>
      <c r="Q38" s="31"/>
      <c r="R38" s="31"/>
      <c r="S38" s="29"/>
      <c r="T38" s="29" t="e">
        <f t="shared" si="6"/>
        <v>#DIV/0!</v>
      </c>
      <c r="U38" s="29" t="e">
        <f t="shared" si="7"/>
        <v>#DIV/0!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  <c r="AA38" s="29" t="s">
        <v>73</v>
      </c>
      <c r="AB38" s="29">
        <f t="shared" si="8"/>
        <v>0</v>
      </c>
      <c r="AC38" s="30">
        <v>0</v>
      </c>
      <c r="AD38" s="32"/>
      <c r="AE38" s="29"/>
      <c r="AF38" s="29">
        <f>VLOOKUP(A38,[1]Sheet!$A:$AH,33,0)</f>
        <v>12</v>
      </c>
      <c r="AG38" s="29">
        <f>VLOOKUP(A38,[1]Sheet!$A:$AH,34,0)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3" t="s">
        <v>79</v>
      </c>
      <c r="B39" s="23" t="s">
        <v>36</v>
      </c>
      <c r="C39" s="23">
        <v>47</v>
      </c>
      <c r="D39" s="23"/>
      <c r="E39" s="23">
        <v>31</v>
      </c>
      <c r="F39" s="23">
        <v>16</v>
      </c>
      <c r="G39" s="24">
        <v>0</v>
      </c>
      <c r="H39" s="23">
        <v>180</v>
      </c>
      <c r="I39" s="35" t="s">
        <v>50</v>
      </c>
      <c r="J39" s="23">
        <v>31</v>
      </c>
      <c r="K39" s="23">
        <f t="shared" si="27"/>
        <v>0</v>
      </c>
      <c r="L39" s="23">
        <f t="shared" si="4"/>
        <v>31</v>
      </c>
      <c r="M39" s="23"/>
      <c r="N39" s="23"/>
      <c r="O39" s="23">
        <f t="shared" si="5"/>
        <v>6.2</v>
      </c>
      <c r="P39" s="25"/>
      <c r="Q39" s="25"/>
      <c r="R39" s="25"/>
      <c r="S39" s="23"/>
      <c r="T39" s="23">
        <f t="shared" si="6"/>
        <v>2.5806451612903225</v>
      </c>
      <c r="U39" s="23">
        <f t="shared" si="7"/>
        <v>2.5806451612903225</v>
      </c>
      <c r="V39" s="23">
        <v>3.6</v>
      </c>
      <c r="W39" s="23">
        <v>6.6</v>
      </c>
      <c r="X39" s="23">
        <v>0</v>
      </c>
      <c r="Y39" s="23">
        <v>0</v>
      </c>
      <c r="Z39" s="23">
        <v>0</v>
      </c>
      <c r="AA39" s="34" t="s">
        <v>131</v>
      </c>
      <c r="AB39" s="23">
        <f t="shared" si="8"/>
        <v>0</v>
      </c>
      <c r="AC39" s="24">
        <v>0</v>
      </c>
      <c r="AD39" s="26"/>
      <c r="AE39" s="23"/>
      <c r="AF39" s="23"/>
      <c r="AG39" s="2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9" t="s">
        <v>80</v>
      </c>
      <c r="B40" s="29" t="s">
        <v>36</v>
      </c>
      <c r="C40" s="29"/>
      <c r="D40" s="29"/>
      <c r="E40" s="29"/>
      <c r="F40" s="29"/>
      <c r="G40" s="30">
        <v>0</v>
      </c>
      <c r="H40" s="29">
        <v>180</v>
      </c>
      <c r="I40" s="29" t="s">
        <v>34</v>
      </c>
      <c r="J40" s="29"/>
      <c r="K40" s="29">
        <f t="shared" si="27"/>
        <v>0</v>
      </c>
      <c r="L40" s="29">
        <f t="shared" si="4"/>
        <v>0</v>
      </c>
      <c r="M40" s="29"/>
      <c r="N40" s="29"/>
      <c r="O40" s="29">
        <f t="shared" si="5"/>
        <v>0</v>
      </c>
      <c r="P40" s="31"/>
      <c r="Q40" s="31"/>
      <c r="R40" s="31"/>
      <c r="S40" s="29"/>
      <c r="T40" s="29" t="e">
        <f t="shared" si="6"/>
        <v>#DIV/0!</v>
      </c>
      <c r="U40" s="29" t="e">
        <f t="shared" si="7"/>
        <v>#DIV/0!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 t="s">
        <v>73</v>
      </c>
      <c r="AB40" s="29">
        <f t="shared" si="8"/>
        <v>0</v>
      </c>
      <c r="AC40" s="30">
        <v>0</v>
      </c>
      <c r="AD40" s="32"/>
      <c r="AE40" s="29"/>
      <c r="AF40" s="29">
        <f>VLOOKUP(A40,[1]Sheet!$A:$AH,33,0)</f>
        <v>12</v>
      </c>
      <c r="AG40" s="29">
        <f>VLOOKUP(A40,[1]Sheet!$A:$AH,34,0)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36</v>
      </c>
      <c r="C41" s="1">
        <v>347</v>
      </c>
      <c r="D41" s="1">
        <v>96</v>
      </c>
      <c r="E41" s="1">
        <v>136</v>
      </c>
      <c r="F41" s="1">
        <v>265</v>
      </c>
      <c r="G41" s="6">
        <v>0.9</v>
      </c>
      <c r="H41" s="1">
        <v>180</v>
      </c>
      <c r="I41" s="1" t="s">
        <v>34</v>
      </c>
      <c r="J41" s="1">
        <v>136</v>
      </c>
      <c r="K41" s="1">
        <f t="shared" si="27"/>
        <v>0</v>
      </c>
      <c r="L41" s="1">
        <f t="shared" si="4"/>
        <v>136</v>
      </c>
      <c r="M41" s="1"/>
      <c r="N41" s="1"/>
      <c r="O41" s="1">
        <f t="shared" si="5"/>
        <v>27.2</v>
      </c>
      <c r="P41" s="5">
        <f>16*O41-F41</f>
        <v>170.2</v>
      </c>
      <c r="Q41" s="10">
        <f t="shared" ref="Q41" si="28">AC41*AD41</f>
        <v>192</v>
      </c>
      <c r="R41" s="5"/>
      <c r="S41" s="1"/>
      <c r="T41" s="1">
        <f t="shared" si="6"/>
        <v>16.801470588235293</v>
      </c>
      <c r="U41" s="1">
        <f t="shared" si="7"/>
        <v>9.742647058823529</v>
      </c>
      <c r="V41" s="1">
        <v>28</v>
      </c>
      <c r="W41" s="1">
        <v>25.4</v>
      </c>
      <c r="X41" s="1">
        <v>32.799999999999997</v>
      </c>
      <c r="Y41" s="1">
        <v>23</v>
      </c>
      <c r="Z41" s="1">
        <v>24.2</v>
      </c>
      <c r="AA41" s="1" t="s">
        <v>42</v>
      </c>
      <c r="AB41" s="1">
        <f t="shared" si="8"/>
        <v>153.18</v>
      </c>
      <c r="AC41" s="6">
        <v>8</v>
      </c>
      <c r="AD41" s="40">
        <f t="shared" ref="AD41" si="29">MROUND(P41,AC41*AF41)/AC41</f>
        <v>24</v>
      </c>
      <c r="AE41" s="9">
        <f>AD41*AC41*G41</f>
        <v>172.8</v>
      </c>
      <c r="AF41" s="1">
        <f>VLOOKUP(A41,[1]Sheet!$A:$AH,33,0)</f>
        <v>12</v>
      </c>
      <c r="AG41" s="1">
        <f>VLOOKUP(A41,[1]Sheet!$A:$AH,34,0)</f>
        <v>84</v>
      </c>
      <c r="AH41" s="41">
        <f>AD41/AG41</f>
        <v>0.2857142857142857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3" t="s">
        <v>82</v>
      </c>
      <c r="B42" s="23" t="s">
        <v>36</v>
      </c>
      <c r="C42" s="23"/>
      <c r="D42" s="23">
        <v>6</v>
      </c>
      <c r="E42" s="23"/>
      <c r="F42" s="23">
        <v>6</v>
      </c>
      <c r="G42" s="24">
        <v>0</v>
      </c>
      <c r="H42" s="23" t="e">
        <v>#N/A</v>
      </c>
      <c r="I42" s="23" t="s">
        <v>50</v>
      </c>
      <c r="J42" s="23">
        <v>12</v>
      </c>
      <c r="K42" s="23">
        <f t="shared" si="27"/>
        <v>-12</v>
      </c>
      <c r="L42" s="23">
        <f t="shared" si="4"/>
        <v>0</v>
      </c>
      <c r="M42" s="23"/>
      <c r="N42" s="23"/>
      <c r="O42" s="23">
        <f t="shared" si="5"/>
        <v>0</v>
      </c>
      <c r="P42" s="25"/>
      <c r="Q42" s="25"/>
      <c r="R42" s="25"/>
      <c r="S42" s="23"/>
      <c r="T42" s="23" t="e">
        <f t="shared" si="6"/>
        <v>#DIV/0!</v>
      </c>
      <c r="U42" s="23" t="e">
        <f t="shared" si="7"/>
        <v>#DIV/0!</v>
      </c>
      <c r="V42" s="23">
        <v>1.2</v>
      </c>
      <c r="W42" s="23">
        <v>0</v>
      </c>
      <c r="X42" s="23">
        <v>0.8</v>
      </c>
      <c r="Y42" s="23">
        <v>0</v>
      </c>
      <c r="Z42" s="23">
        <v>0.8</v>
      </c>
      <c r="AA42" s="23"/>
      <c r="AB42" s="23">
        <f t="shared" si="8"/>
        <v>0</v>
      </c>
      <c r="AC42" s="24">
        <v>0</v>
      </c>
      <c r="AD42" s="26"/>
      <c r="AE42" s="23"/>
      <c r="AF42" s="23"/>
      <c r="AG42" s="2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36</v>
      </c>
      <c r="C43" s="1">
        <v>214</v>
      </c>
      <c r="D43" s="1">
        <v>96</v>
      </c>
      <c r="E43" s="1">
        <v>129</v>
      </c>
      <c r="F43" s="1">
        <v>171</v>
      </c>
      <c r="G43" s="6">
        <v>0.9</v>
      </c>
      <c r="H43" s="1">
        <v>180</v>
      </c>
      <c r="I43" s="1" t="s">
        <v>34</v>
      </c>
      <c r="J43" s="1">
        <v>129</v>
      </c>
      <c r="K43" s="1">
        <f t="shared" si="27"/>
        <v>0</v>
      </c>
      <c r="L43" s="1">
        <f t="shared" si="4"/>
        <v>129</v>
      </c>
      <c r="M43" s="1"/>
      <c r="N43" s="1"/>
      <c r="O43" s="1">
        <f t="shared" si="5"/>
        <v>25.8</v>
      </c>
      <c r="P43" s="5">
        <f>16*O43-F43</f>
        <v>241.8</v>
      </c>
      <c r="Q43" s="10">
        <f t="shared" ref="Q43" si="30">AC43*AD43</f>
        <v>288</v>
      </c>
      <c r="R43" s="5"/>
      <c r="S43" s="1"/>
      <c r="T43" s="1">
        <f t="shared" si="6"/>
        <v>17.790697674418603</v>
      </c>
      <c r="U43" s="1">
        <f t="shared" si="7"/>
        <v>6.6279069767441863</v>
      </c>
      <c r="V43" s="1">
        <v>17.8</v>
      </c>
      <c r="W43" s="1">
        <v>19.600000000000001</v>
      </c>
      <c r="X43" s="1">
        <v>21.2</v>
      </c>
      <c r="Y43" s="1">
        <v>14.6</v>
      </c>
      <c r="Z43" s="1">
        <v>19</v>
      </c>
      <c r="AA43" s="1"/>
      <c r="AB43" s="1">
        <f t="shared" si="8"/>
        <v>217.62</v>
      </c>
      <c r="AC43" s="6">
        <v>8</v>
      </c>
      <c r="AD43" s="40">
        <f t="shared" ref="AD43" si="31">MROUND(P43,AC43*AF43)/AC43</f>
        <v>36</v>
      </c>
      <c r="AE43" s="9">
        <f>AD43*AC43*G43</f>
        <v>259.2</v>
      </c>
      <c r="AF43" s="1">
        <f>VLOOKUP(A43,[1]Sheet!$A:$AH,33,0)</f>
        <v>12</v>
      </c>
      <c r="AG43" s="1">
        <f>VLOOKUP(A43,[1]Sheet!$A:$AH,34,0)</f>
        <v>84</v>
      </c>
      <c r="AH43" s="41">
        <f>AD43/AG43</f>
        <v>0.42857142857142855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3" t="s">
        <v>84</v>
      </c>
      <c r="B44" s="23" t="s">
        <v>36</v>
      </c>
      <c r="C44" s="23"/>
      <c r="D44" s="23"/>
      <c r="E44" s="23"/>
      <c r="F44" s="23"/>
      <c r="G44" s="24">
        <v>0</v>
      </c>
      <c r="H44" s="23">
        <v>180</v>
      </c>
      <c r="I44" s="35" t="s">
        <v>50</v>
      </c>
      <c r="J44" s="23"/>
      <c r="K44" s="23">
        <f t="shared" si="27"/>
        <v>0</v>
      </c>
      <c r="L44" s="23">
        <f t="shared" si="4"/>
        <v>0</v>
      </c>
      <c r="M44" s="23"/>
      <c r="N44" s="23"/>
      <c r="O44" s="23">
        <f t="shared" si="5"/>
        <v>0</v>
      </c>
      <c r="P44" s="25"/>
      <c r="Q44" s="25"/>
      <c r="R44" s="25"/>
      <c r="S44" s="23"/>
      <c r="T44" s="23" t="e">
        <f t="shared" si="6"/>
        <v>#DIV/0!</v>
      </c>
      <c r="U44" s="23" t="e">
        <f t="shared" si="7"/>
        <v>#DIV/0!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35" t="s">
        <v>113</v>
      </c>
      <c r="AB44" s="23">
        <f t="shared" si="8"/>
        <v>0</v>
      </c>
      <c r="AC44" s="24">
        <v>0</v>
      </c>
      <c r="AD44" s="26"/>
      <c r="AE44" s="23"/>
      <c r="AF44" s="23"/>
      <c r="AG44" s="23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3" t="s">
        <v>85</v>
      </c>
      <c r="B45" s="23" t="s">
        <v>36</v>
      </c>
      <c r="C45" s="23">
        <v>1266</v>
      </c>
      <c r="D45" s="23"/>
      <c r="E45" s="23">
        <v>143</v>
      </c>
      <c r="F45" s="23">
        <v>1079</v>
      </c>
      <c r="G45" s="24">
        <v>0</v>
      </c>
      <c r="H45" s="23">
        <v>180</v>
      </c>
      <c r="I45" s="35" t="s">
        <v>50</v>
      </c>
      <c r="J45" s="23">
        <v>143</v>
      </c>
      <c r="K45" s="23">
        <f t="shared" si="27"/>
        <v>0</v>
      </c>
      <c r="L45" s="23">
        <f t="shared" si="4"/>
        <v>143</v>
      </c>
      <c r="M45" s="23"/>
      <c r="N45" s="23"/>
      <c r="O45" s="23">
        <f t="shared" si="5"/>
        <v>28.6</v>
      </c>
      <c r="P45" s="25"/>
      <c r="Q45" s="25"/>
      <c r="R45" s="25"/>
      <c r="S45" s="23"/>
      <c r="T45" s="23">
        <f t="shared" si="6"/>
        <v>37.727272727272727</v>
      </c>
      <c r="U45" s="23">
        <f t="shared" si="7"/>
        <v>37.727272727272727</v>
      </c>
      <c r="V45" s="23">
        <v>30.6</v>
      </c>
      <c r="W45" s="23">
        <v>33.4</v>
      </c>
      <c r="X45" s="23">
        <v>26.6</v>
      </c>
      <c r="Y45" s="23">
        <v>24.6</v>
      </c>
      <c r="Z45" s="23">
        <v>33.200000000000003</v>
      </c>
      <c r="AA45" s="34" t="s">
        <v>132</v>
      </c>
      <c r="AB45" s="23">
        <f t="shared" si="8"/>
        <v>0</v>
      </c>
      <c r="AC45" s="24">
        <v>0</v>
      </c>
      <c r="AD45" s="26"/>
      <c r="AE45" s="23"/>
      <c r="AF45" s="23"/>
      <c r="AG45" s="23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3" t="s">
        <v>86</v>
      </c>
      <c r="B46" s="23" t="s">
        <v>36</v>
      </c>
      <c r="C46" s="23">
        <v>330</v>
      </c>
      <c r="D46" s="23">
        <v>576</v>
      </c>
      <c r="E46" s="23">
        <v>235</v>
      </c>
      <c r="F46" s="23">
        <v>614</v>
      </c>
      <c r="G46" s="24">
        <v>0</v>
      </c>
      <c r="H46" s="23">
        <v>180</v>
      </c>
      <c r="I46" s="35" t="s">
        <v>50</v>
      </c>
      <c r="J46" s="23">
        <v>235</v>
      </c>
      <c r="K46" s="23">
        <f t="shared" si="27"/>
        <v>0</v>
      </c>
      <c r="L46" s="23">
        <f t="shared" si="4"/>
        <v>235</v>
      </c>
      <c r="M46" s="23"/>
      <c r="N46" s="23"/>
      <c r="O46" s="23">
        <f t="shared" si="5"/>
        <v>47</v>
      </c>
      <c r="P46" s="25"/>
      <c r="Q46" s="25"/>
      <c r="R46" s="25"/>
      <c r="S46" s="23"/>
      <c r="T46" s="23">
        <f t="shared" si="6"/>
        <v>13.063829787234043</v>
      </c>
      <c r="U46" s="23">
        <f t="shared" si="7"/>
        <v>13.063829787234043</v>
      </c>
      <c r="V46" s="23">
        <v>51.4</v>
      </c>
      <c r="W46" s="23">
        <v>59.4</v>
      </c>
      <c r="X46" s="23">
        <v>42.6</v>
      </c>
      <c r="Y46" s="23">
        <v>52.6</v>
      </c>
      <c r="Z46" s="23">
        <v>52.8</v>
      </c>
      <c r="AA46" s="23" t="s">
        <v>113</v>
      </c>
      <c r="AB46" s="23">
        <f t="shared" si="8"/>
        <v>0</v>
      </c>
      <c r="AC46" s="24">
        <v>0</v>
      </c>
      <c r="AD46" s="26"/>
      <c r="AE46" s="23"/>
      <c r="AF46" s="23"/>
      <c r="AG46" s="23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33</v>
      </c>
      <c r="C47" s="1">
        <v>600</v>
      </c>
      <c r="D47" s="1">
        <v>180</v>
      </c>
      <c r="E47" s="1">
        <v>355</v>
      </c>
      <c r="F47" s="1">
        <v>385</v>
      </c>
      <c r="G47" s="6">
        <v>1</v>
      </c>
      <c r="H47" s="1">
        <v>180</v>
      </c>
      <c r="I47" s="1" t="s">
        <v>34</v>
      </c>
      <c r="J47" s="1">
        <v>355</v>
      </c>
      <c r="K47" s="1">
        <f t="shared" si="27"/>
        <v>0</v>
      </c>
      <c r="L47" s="1">
        <f t="shared" si="4"/>
        <v>355</v>
      </c>
      <c r="M47" s="1"/>
      <c r="N47" s="1"/>
      <c r="O47" s="1">
        <f t="shared" si="5"/>
        <v>71</v>
      </c>
      <c r="P47" s="5">
        <f>15*O47-F47</f>
        <v>680</v>
      </c>
      <c r="Q47" s="10">
        <f t="shared" ref="Q47" si="32">AC47*AD47</f>
        <v>660</v>
      </c>
      <c r="R47" s="5"/>
      <c r="S47" s="1"/>
      <c r="T47" s="1">
        <f t="shared" si="6"/>
        <v>14.71830985915493</v>
      </c>
      <c r="U47" s="1">
        <f t="shared" si="7"/>
        <v>5.422535211267606</v>
      </c>
      <c r="V47" s="1">
        <v>54</v>
      </c>
      <c r="W47" s="1">
        <v>55</v>
      </c>
      <c r="X47" s="1">
        <v>65</v>
      </c>
      <c r="Y47" s="1">
        <v>54.54</v>
      </c>
      <c r="Z47" s="1">
        <v>53</v>
      </c>
      <c r="AA47" s="1"/>
      <c r="AB47" s="1">
        <f t="shared" si="8"/>
        <v>680</v>
      </c>
      <c r="AC47" s="6">
        <v>5</v>
      </c>
      <c r="AD47" s="40">
        <f t="shared" ref="AD47" si="33">MROUND(P47,AC47*AF47)/AC47</f>
        <v>132</v>
      </c>
      <c r="AE47" s="9">
        <f>AD47*AC47*G47</f>
        <v>660</v>
      </c>
      <c r="AF47" s="1">
        <f>VLOOKUP(A47,[1]Sheet!$A:$AH,33,0)</f>
        <v>12</v>
      </c>
      <c r="AG47" s="1">
        <f>VLOOKUP(A47,[1]Sheet!$A:$AH,34,0)</f>
        <v>144</v>
      </c>
      <c r="AH47" s="41">
        <f>AD47/AG47</f>
        <v>0.91666666666666663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23" t="s">
        <v>88</v>
      </c>
      <c r="B48" s="23" t="s">
        <v>36</v>
      </c>
      <c r="C48" s="23">
        <v>1277</v>
      </c>
      <c r="D48" s="23"/>
      <c r="E48" s="23">
        <v>295</v>
      </c>
      <c r="F48" s="23">
        <v>842</v>
      </c>
      <c r="G48" s="24">
        <v>0</v>
      </c>
      <c r="H48" s="23">
        <v>180</v>
      </c>
      <c r="I48" s="35" t="s">
        <v>50</v>
      </c>
      <c r="J48" s="23">
        <v>294</v>
      </c>
      <c r="K48" s="23">
        <f t="shared" si="27"/>
        <v>1</v>
      </c>
      <c r="L48" s="23">
        <f t="shared" si="4"/>
        <v>295</v>
      </c>
      <c r="M48" s="23"/>
      <c r="N48" s="23"/>
      <c r="O48" s="23">
        <f t="shared" si="5"/>
        <v>59</v>
      </c>
      <c r="P48" s="25"/>
      <c r="Q48" s="25"/>
      <c r="R48" s="25"/>
      <c r="S48" s="23"/>
      <c r="T48" s="23">
        <f t="shared" si="6"/>
        <v>14.271186440677965</v>
      </c>
      <c r="U48" s="23">
        <f t="shared" si="7"/>
        <v>14.271186440677965</v>
      </c>
      <c r="V48" s="23">
        <v>78.599999999999994</v>
      </c>
      <c r="W48" s="23">
        <v>53.2</v>
      </c>
      <c r="X48" s="23">
        <v>71.2</v>
      </c>
      <c r="Y48" s="23">
        <v>59.4</v>
      </c>
      <c r="Z48" s="23">
        <v>67</v>
      </c>
      <c r="AA48" s="34" t="s">
        <v>91</v>
      </c>
      <c r="AB48" s="23">
        <f t="shared" si="8"/>
        <v>0</v>
      </c>
      <c r="AC48" s="24">
        <v>0</v>
      </c>
      <c r="AD48" s="26"/>
      <c r="AE48" s="23"/>
      <c r="AF48" s="23"/>
      <c r="AG48" s="23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23" t="s">
        <v>89</v>
      </c>
      <c r="B49" s="23" t="s">
        <v>36</v>
      </c>
      <c r="C49" s="23">
        <v>193</v>
      </c>
      <c r="D49" s="23">
        <v>192</v>
      </c>
      <c r="E49" s="23">
        <v>80</v>
      </c>
      <c r="F49" s="23">
        <v>301</v>
      </c>
      <c r="G49" s="24">
        <v>0</v>
      </c>
      <c r="H49" s="23">
        <v>180</v>
      </c>
      <c r="I49" s="35" t="s">
        <v>50</v>
      </c>
      <c r="J49" s="23">
        <v>80</v>
      </c>
      <c r="K49" s="23">
        <f t="shared" si="27"/>
        <v>0</v>
      </c>
      <c r="L49" s="23">
        <f t="shared" si="4"/>
        <v>80</v>
      </c>
      <c r="M49" s="23"/>
      <c r="N49" s="23"/>
      <c r="O49" s="23">
        <f t="shared" si="5"/>
        <v>16</v>
      </c>
      <c r="P49" s="25"/>
      <c r="Q49" s="25"/>
      <c r="R49" s="25"/>
      <c r="S49" s="23"/>
      <c r="T49" s="23">
        <f t="shared" si="6"/>
        <v>18.8125</v>
      </c>
      <c r="U49" s="23">
        <f t="shared" si="7"/>
        <v>18.8125</v>
      </c>
      <c r="V49" s="23">
        <v>22.4</v>
      </c>
      <c r="W49" s="23">
        <v>15.2</v>
      </c>
      <c r="X49" s="23">
        <v>16.600000000000001</v>
      </c>
      <c r="Y49" s="23">
        <v>15.8</v>
      </c>
      <c r="Z49" s="23">
        <v>19.600000000000001</v>
      </c>
      <c r="AA49" s="34" t="s">
        <v>91</v>
      </c>
      <c r="AB49" s="23">
        <f t="shared" si="8"/>
        <v>0</v>
      </c>
      <c r="AC49" s="24">
        <v>0</v>
      </c>
      <c r="AD49" s="26"/>
      <c r="AE49" s="23"/>
      <c r="AF49" s="23"/>
      <c r="AG49" s="23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23" t="s">
        <v>90</v>
      </c>
      <c r="B50" s="23" t="s">
        <v>36</v>
      </c>
      <c r="C50" s="23">
        <v>76</v>
      </c>
      <c r="D50" s="23"/>
      <c r="E50" s="23">
        <v>29</v>
      </c>
      <c r="F50" s="23">
        <v>47</v>
      </c>
      <c r="G50" s="24">
        <v>0</v>
      </c>
      <c r="H50" s="23">
        <v>180</v>
      </c>
      <c r="I50" s="23" t="s">
        <v>50</v>
      </c>
      <c r="J50" s="23">
        <v>29</v>
      </c>
      <c r="K50" s="23">
        <f t="shared" si="27"/>
        <v>0</v>
      </c>
      <c r="L50" s="23">
        <f t="shared" si="4"/>
        <v>29</v>
      </c>
      <c r="M50" s="23"/>
      <c r="N50" s="23"/>
      <c r="O50" s="23">
        <f t="shared" si="5"/>
        <v>5.8</v>
      </c>
      <c r="P50" s="25"/>
      <c r="Q50" s="25"/>
      <c r="R50" s="25"/>
      <c r="S50" s="23"/>
      <c r="T50" s="23">
        <f t="shared" si="6"/>
        <v>8.1034482758620694</v>
      </c>
      <c r="U50" s="23">
        <f t="shared" si="7"/>
        <v>8.1034482758620694</v>
      </c>
      <c r="V50" s="23">
        <v>2.6</v>
      </c>
      <c r="W50" s="23">
        <v>4</v>
      </c>
      <c r="X50" s="23">
        <v>1.2</v>
      </c>
      <c r="Y50" s="23">
        <v>1.4</v>
      </c>
      <c r="Z50" s="23">
        <v>3.8</v>
      </c>
      <c r="AA50" s="27" t="s">
        <v>51</v>
      </c>
      <c r="AB50" s="23">
        <f t="shared" si="8"/>
        <v>0</v>
      </c>
      <c r="AC50" s="24">
        <v>0</v>
      </c>
      <c r="AD50" s="26"/>
      <c r="AE50" s="23"/>
      <c r="AF50" s="23"/>
      <c r="AG50" s="23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36</v>
      </c>
      <c r="C51" s="1">
        <v>59</v>
      </c>
      <c r="D51" s="1">
        <v>120</v>
      </c>
      <c r="E51" s="1">
        <v>26</v>
      </c>
      <c r="F51" s="1">
        <v>142</v>
      </c>
      <c r="G51" s="6">
        <v>0.7</v>
      </c>
      <c r="H51" s="1">
        <v>180</v>
      </c>
      <c r="I51" s="1" t="s">
        <v>34</v>
      </c>
      <c r="J51" s="1">
        <v>26</v>
      </c>
      <c r="K51" s="1">
        <f t="shared" si="27"/>
        <v>0</v>
      </c>
      <c r="L51" s="1">
        <f t="shared" si="4"/>
        <v>26</v>
      </c>
      <c r="M51" s="1"/>
      <c r="N51" s="1"/>
      <c r="O51" s="1">
        <f t="shared" si="5"/>
        <v>5.2</v>
      </c>
      <c r="P51" s="5"/>
      <c r="Q51" s="10">
        <f t="shared" ref="Q51:Q58" si="34">AC51*AD51</f>
        <v>0</v>
      </c>
      <c r="R51" s="5"/>
      <c r="S51" s="1"/>
      <c r="T51" s="1">
        <f t="shared" si="6"/>
        <v>27.307692307692307</v>
      </c>
      <c r="U51" s="1">
        <f t="shared" si="7"/>
        <v>27.307692307692307</v>
      </c>
      <c r="V51" s="1">
        <v>7</v>
      </c>
      <c r="W51" s="1">
        <v>5.2</v>
      </c>
      <c r="X51" s="1">
        <v>1.2</v>
      </c>
      <c r="Y51" s="1">
        <v>1.4</v>
      </c>
      <c r="Z51" s="1">
        <v>3.6</v>
      </c>
      <c r="AA51" s="1"/>
      <c r="AB51" s="1">
        <f t="shared" si="8"/>
        <v>0</v>
      </c>
      <c r="AC51" s="6">
        <v>10</v>
      </c>
      <c r="AD51" s="40">
        <f t="shared" ref="AD51:AD58" si="35">MROUND(P51,AC51*AF51)/AC51</f>
        <v>0</v>
      </c>
      <c r="AE51" s="9">
        <f t="shared" ref="AE51:AE58" si="36">AD51*AC51*G51</f>
        <v>0</v>
      </c>
      <c r="AF51" s="1">
        <f>VLOOKUP(A51,[1]Sheet!$A:$AH,33,0)</f>
        <v>12</v>
      </c>
      <c r="AG51" s="1">
        <f>VLOOKUP(A51,[1]Sheet!$A:$AH,34,0)</f>
        <v>84</v>
      </c>
      <c r="AH51" s="41">
        <f t="shared" ref="AH51:AH58" si="37">AD51/AG51</f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36</v>
      </c>
      <c r="C52" s="1">
        <v>306</v>
      </c>
      <c r="D52" s="1"/>
      <c r="E52" s="1">
        <v>19</v>
      </c>
      <c r="F52" s="1">
        <v>279</v>
      </c>
      <c r="G52" s="6">
        <v>0.7</v>
      </c>
      <c r="H52" s="1">
        <v>180</v>
      </c>
      <c r="I52" s="1" t="s">
        <v>34</v>
      </c>
      <c r="J52" s="1">
        <v>21</v>
      </c>
      <c r="K52" s="1">
        <f t="shared" si="27"/>
        <v>-2</v>
      </c>
      <c r="L52" s="1">
        <f t="shared" si="4"/>
        <v>19</v>
      </c>
      <c r="M52" s="1"/>
      <c r="N52" s="1"/>
      <c r="O52" s="1">
        <f t="shared" si="5"/>
        <v>3.8</v>
      </c>
      <c r="P52" s="5"/>
      <c r="Q52" s="10">
        <f t="shared" si="34"/>
        <v>0</v>
      </c>
      <c r="R52" s="5"/>
      <c r="S52" s="1"/>
      <c r="T52" s="1">
        <f t="shared" si="6"/>
        <v>73.421052631578945</v>
      </c>
      <c r="U52" s="1">
        <f t="shared" si="7"/>
        <v>73.421052631578945</v>
      </c>
      <c r="V52" s="1">
        <v>8.6</v>
      </c>
      <c r="W52" s="1">
        <v>7</v>
      </c>
      <c r="X52" s="1">
        <v>2.8</v>
      </c>
      <c r="Y52" s="1">
        <v>5.2</v>
      </c>
      <c r="Z52" s="1">
        <v>3</v>
      </c>
      <c r="AA52" s="34" t="s">
        <v>148</v>
      </c>
      <c r="AB52" s="1">
        <f t="shared" si="8"/>
        <v>0</v>
      </c>
      <c r="AC52" s="6">
        <v>8</v>
      </c>
      <c r="AD52" s="40">
        <f t="shared" si="35"/>
        <v>0</v>
      </c>
      <c r="AE52" s="9">
        <f t="shared" si="36"/>
        <v>0</v>
      </c>
      <c r="AF52" s="1">
        <f>VLOOKUP(A52,[1]Sheet!$A:$AH,33,0)</f>
        <v>12</v>
      </c>
      <c r="AG52" s="1">
        <f>VLOOKUP(A52,[1]Sheet!$A:$AH,34,0)</f>
        <v>84</v>
      </c>
      <c r="AH52" s="41">
        <f t="shared" si="37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95</v>
      </c>
      <c r="B53" s="1" t="s">
        <v>36</v>
      </c>
      <c r="C53" s="1">
        <v>279</v>
      </c>
      <c r="D53" s="1"/>
      <c r="E53" s="1">
        <v>26</v>
      </c>
      <c r="F53" s="1">
        <v>246</v>
      </c>
      <c r="G53" s="6">
        <v>0.7</v>
      </c>
      <c r="H53" s="1">
        <v>180</v>
      </c>
      <c r="I53" s="1" t="s">
        <v>34</v>
      </c>
      <c r="J53" s="1">
        <v>28</v>
      </c>
      <c r="K53" s="1">
        <f t="shared" si="27"/>
        <v>-2</v>
      </c>
      <c r="L53" s="1">
        <f t="shared" si="4"/>
        <v>26</v>
      </c>
      <c r="M53" s="1"/>
      <c r="N53" s="1"/>
      <c r="O53" s="1">
        <f t="shared" si="5"/>
        <v>5.2</v>
      </c>
      <c r="P53" s="5"/>
      <c r="Q53" s="10">
        <f t="shared" si="34"/>
        <v>0</v>
      </c>
      <c r="R53" s="5"/>
      <c r="S53" s="1"/>
      <c r="T53" s="1">
        <f t="shared" si="6"/>
        <v>47.307692307692307</v>
      </c>
      <c r="U53" s="1">
        <f t="shared" si="7"/>
        <v>47.307692307692307</v>
      </c>
      <c r="V53" s="1">
        <v>6.4</v>
      </c>
      <c r="W53" s="1">
        <v>8.6</v>
      </c>
      <c r="X53" s="1">
        <v>3.8</v>
      </c>
      <c r="Y53" s="1">
        <v>7.2</v>
      </c>
      <c r="Z53" s="1">
        <v>5.6</v>
      </c>
      <c r="AA53" s="34" t="s">
        <v>148</v>
      </c>
      <c r="AB53" s="1">
        <f t="shared" si="8"/>
        <v>0</v>
      </c>
      <c r="AC53" s="6">
        <v>8</v>
      </c>
      <c r="AD53" s="40">
        <f t="shared" si="35"/>
        <v>0</v>
      </c>
      <c r="AE53" s="9">
        <f t="shared" si="36"/>
        <v>0</v>
      </c>
      <c r="AF53" s="1">
        <f>VLOOKUP(A53,[1]Sheet!$A:$AH,33,0)</f>
        <v>12</v>
      </c>
      <c r="AG53" s="1">
        <f>VLOOKUP(A53,[1]Sheet!$A:$AH,34,0)</f>
        <v>84</v>
      </c>
      <c r="AH53" s="41">
        <f t="shared" si="37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36</v>
      </c>
      <c r="C54" s="1">
        <v>80</v>
      </c>
      <c r="D54" s="1"/>
      <c r="E54" s="1">
        <v>21</v>
      </c>
      <c r="F54" s="1">
        <v>54</v>
      </c>
      <c r="G54" s="6">
        <v>0.7</v>
      </c>
      <c r="H54" s="1">
        <v>180</v>
      </c>
      <c r="I54" s="1" t="s">
        <v>34</v>
      </c>
      <c r="J54" s="1">
        <v>23</v>
      </c>
      <c r="K54" s="1">
        <f t="shared" si="27"/>
        <v>-2</v>
      </c>
      <c r="L54" s="1">
        <f t="shared" si="4"/>
        <v>21</v>
      </c>
      <c r="M54" s="1"/>
      <c r="N54" s="1"/>
      <c r="O54" s="1">
        <f t="shared" si="5"/>
        <v>4.2</v>
      </c>
      <c r="P54" s="5"/>
      <c r="Q54" s="10">
        <f t="shared" si="34"/>
        <v>0</v>
      </c>
      <c r="R54" s="5"/>
      <c r="S54" s="1"/>
      <c r="T54" s="1">
        <f t="shared" si="6"/>
        <v>12.857142857142856</v>
      </c>
      <c r="U54" s="1">
        <f t="shared" si="7"/>
        <v>12.857142857142856</v>
      </c>
      <c r="V54" s="1">
        <v>4.2</v>
      </c>
      <c r="W54" s="1">
        <v>6.4</v>
      </c>
      <c r="X54" s="1">
        <v>3.8</v>
      </c>
      <c r="Y54" s="1">
        <v>6.8</v>
      </c>
      <c r="Z54" s="1">
        <v>4.2</v>
      </c>
      <c r="AA54" s="1"/>
      <c r="AB54" s="1">
        <f t="shared" si="8"/>
        <v>0</v>
      </c>
      <c r="AC54" s="6">
        <v>8</v>
      </c>
      <c r="AD54" s="40">
        <f t="shared" si="35"/>
        <v>0</v>
      </c>
      <c r="AE54" s="9">
        <f t="shared" si="36"/>
        <v>0</v>
      </c>
      <c r="AF54" s="1">
        <f>VLOOKUP(A54,[1]Sheet!$A:$AH,33,0)</f>
        <v>12</v>
      </c>
      <c r="AG54" s="1">
        <f>VLOOKUP(A54,[1]Sheet!$A:$AH,34,0)</f>
        <v>84</v>
      </c>
      <c r="AH54" s="41">
        <f t="shared" si="37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36</v>
      </c>
      <c r="C55" s="1">
        <v>147</v>
      </c>
      <c r="D55" s="1">
        <v>288</v>
      </c>
      <c r="E55" s="1">
        <v>173</v>
      </c>
      <c r="F55" s="1">
        <v>221</v>
      </c>
      <c r="G55" s="6">
        <v>0.7</v>
      </c>
      <c r="H55" s="1">
        <v>180</v>
      </c>
      <c r="I55" s="1" t="s">
        <v>34</v>
      </c>
      <c r="J55" s="1">
        <v>175</v>
      </c>
      <c r="K55" s="1">
        <f t="shared" si="27"/>
        <v>-2</v>
      </c>
      <c r="L55" s="1">
        <f t="shared" si="4"/>
        <v>173</v>
      </c>
      <c r="M55" s="1"/>
      <c r="N55" s="1"/>
      <c r="O55" s="1">
        <f t="shared" si="5"/>
        <v>34.6</v>
      </c>
      <c r="P55" s="5">
        <f t="shared" ref="P55" si="38">14*O55-F55</f>
        <v>263.40000000000003</v>
      </c>
      <c r="Q55" s="10">
        <f t="shared" si="34"/>
        <v>288</v>
      </c>
      <c r="R55" s="5"/>
      <c r="S55" s="1"/>
      <c r="T55" s="1">
        <f t="shared" si="6"/>
        <v>14.710982658959537</v>
      </c>
      <c r="U55" s="1">
        <f t="shared" si="7"/>
        <v>6.387283236994219</v>
      </c>
      <c r="V55" s="1">
        <v>26.6</v>
      </c>
      <c r="W55" s="1">
        <v>22.6</v>
      </c>
      <c r="X55" s="1">
        <v>18</v>
      </c>
      <c r="Y55" s="1">
        <v>29.4</v>
      </c>
      <c r="Z55" s="1">
        <v>22.6</v>
      </c>
      <c r="AA55" s="1" t="s">
        <v>42</v>
      </c>
      <c r="AB55" s="1">
        <f t="shared" si="8"/>
        <v>184.38000000000002</v>
      </c>
      <c r="AC55" s="6">
        <v>8</v>
      </c>
      <c r="AD55" s="40">
        <f t="shared" si="35"/>
        <v>36</v>
      </c>
      <c r="AE55" s="9">
        <f t="shared" si="36"/>
        <v>201.6</v>
      </c>
      <c r="AF55" s="1">
        <f>VLOOKUP(A55,[1]Sheet!$A:$AH,33,0)</f>
        <v>12</v>
      </c>
      <c r="AG55" s="1">
        <f>VLOOKUP(A55,[1]Sheet!$A:$AH,34,0)</f>
        <v>84</v>
      </c>
      <c r="AH55" s="41">
        <f t="shared" si="37"/>
        <v>0.42857142857142855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36</v>
      </c>
      <c r="C56" s="1">
        <v>147</v>
      </c>
      <c r="D56" s="1">
        <v>96</v>
      </c>
      <c r="E56" s="1">
        <v>112</v>
      </c>
      <c r="F56" s="1">
        <v>115</v>
      </c>
      <c r="G56" s="6">
        <v>0.9</v>
      </c>
      <c r="H56" s="1">
        <v>180</v>
      </c>
      <c r="I56" s="1" t="s">
        <v>34</v>
      </c>
      <c r="J56" s="1">
        <v>112</v>
      </c>
      <c r="K56" s="1">
        <f t="shared" si="27"/>
        <v>0</v>
      </c>
      <c r="L56" s="1">
        <f t="shared" si="4"/>
        <v>112</v>
      </c>
      <c r="M56" s="1"/>
      <c r="N56" s="1"/>
      <c r="O56" s="1">
        <f t="shared" si="5"/>
        <v>22.4</v>
      </c>
      <c r="P56" s="5">
        <f t="shared" ref="P56" si="39">16*O56-F56</f>
        <v>243.39999999999998</v>
      </c>
      <c r="Q56" s="10">
        <f t="shared" si="34"/>
        <v>288</v>
      </c>
      <c r="R56" s="5"/>
      <c r="S56" s="1"/>
      <c r="T56" s="1">
        <f t="shared" si="6"/>
        <v>17.991071428571431</v>
      </c>
      <c r="U56" s="1">
        <f t="shared" si="7"/>
        <v>5.1339285714285721</v>
      </c>
      <c r="V56" s="1">
        <v>16.600000000000001</v>
      </c>
      <c r="W56" s="1">
        <v>23</v>
      </c>
      <c r="X56" s="1">
        <v>10.8</v>
      </c>
      <c r="Y56" s="1">
        <v>18.399999999999999</v>
      </c>
      <c r="Z56" s="1">
        <v>24.6</v>
      </c>
      <c r="AA56" s="1" t="s">
        <v>42</v>
      </c>
      <c r="AB56" s="1">
        <f t="shared" si="8"/>
        <v>219.05999999999997</v>
      </c>
      <c r="AC56" s="6">
        <v>8</v>
      </c>
      <c r="AD56" s="40">
        <f t="shared" si="35"/>
        <v>36</v>
      </c>
      <c r="AE56" s="9">
        <f t="shared" si="36"/>
        <v>259.2</v>
      </c>
      <c r="AF56" s="1">
        <f>VLOOKUP(A56,[1]Sheet!$A:$AH,33,0)</f>
        <v>12</v>
      </c>
      <c r="AG56" s="1">
        <f>VLOOKUP(A56,[1]Sheet!$A:$AH,34,0)</f>
        <v>84</v>
      </c>
      <c r="AH56" s="41">
        <f t="shared" si="37"/>
        <v>0.42857142857142855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36</v>
      </c>
      <c r="C57" s="1">
        <v>57</v>
      </c>
      <c r="D57" s="1">
        <v>98</v>
      </c>
      <c r="E57" s="1">
        <v>40</v>
      </c>
      <c r="F57" s="1">
        <v>108</v>
      </c>
      <c r="G57" s="6">
        <v>0.9</v>
      </c>
      <c r="H57" s="1">
        <v>180</v>
      </c>
      <c r="I57" s="1" t="s">
        <v>34</v>
      </c>
      <c r="J57" s="1">
        <v>40</v>
      </c>
      <c r="K57" s="1">
        <f t="shared" si="27"/>
        <v>0</v>
      </c>
      <c r="L57" s="1">
        <f t="shared" si="4"/>
        <v>40</v>
      </c>
      <c r="M57" s="1"/>
      <c r="N57" s="1"/>
      <c r="O57" s="1">
        <f t="shared" si="5"/>
        <v>8</v>
      </c>
      <c r="P57" s="5"/>
      <c r="Q57" s="10">
        <f t="shared" si="34"/>
        <v>0</v>
      </c>
      <c r="R57" s="5"/>
      <c r="S57" s="1"/>
      <c r="T57" s="1">
        <f t="shared" si="6"/>
        <v>13.5</v>
      </c>
      <c r="U57" s="1">
        <f t="shared" si="7"/>
        <v>13.5</v>
      </c>
      <c r="V57" s="1">
        <v>11.2</v>
      </c>
      <c r="W57" s="1">
        <v>5.4</v>
      </c>
      <c r="X57" s="1">
        <v>4</v>
      </c>
      <c r="Y57" s="1">
        <v>10</v>
      </c>
      <c r="Z57" s="1">
        <v>10.199999999999999</v>
      </c>
      <c r="AA57" s="19" t="s">
        <v>40</v>
      </c>
      <c r="AB57" s="1">
        <f t="shared" si="8"/>
        <v>0</v>
      </c>
      <c r="AC57" s="6">
        <v>8</v>
      </c>
      <c r="AD57" s="40">
        <f t="shared" si="35"/>
        <v>0</v>
      </c>
      <c r="AE57" s="9">
        <f t="shared" si="36"/>
        <v>0</v>
      </c>
      <c r="AF57" s="1">
        <f>VLOOKUP(A57,[1]Sheet!$A:$AH,33,0)</f>
        <v>12</v>
      </c>
      <c r="AG57" s="1">
        <f>VLOOKUP(A57,[1]Sheet!$A:$AH,34,0)</f>
        <v>84</v>
      </c>
      <c r="AH57" s="41">
        <f t="shared" si="37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33</v>
      </c>
      <c r="C58" s="1">
        <v>250</v>
      </c>
      <c r="D58" s="1">
        <v>720</v>
      </c>
      <c r="E58" s="1">
        <v>305</v>
      </c>
      <c r="F58" s="1">
        <v>625</v>
      </c>
      <c r="G58" s="6">
        <v>1</v>
      </c>
      <c r="H58" s="1">
        <v>180</v>
      </c>
      <c r="I58" s="1" t="s">
        <v>34</v>
      </c>
      <c r="J58" s="1">
        <v>305</v>
      </c>
      <c r="K58" s="1">
        <f t="shared" si="27"/>
        <v>0</v>
      </c>
      <c r="L58" s="1">
        <f t="shared" si="4"/>
        <v>305</v>
      </c>
      <c r="M58" s="1"/>
      <c r="N58" s="1"/>
      <c r="O58" s="1">
        <f t="shared" si="5"/>
        <v>61</v>
      </c>
      <c r="P58" s="5">
        <f t="shared" ref="P58" si="40">15*O58-F58</f>
        <v>290</v>
      </c>
      <c r="Q58" s="10">
        <f t="shared" si="34"/>
        <v>300</v>
      </c>
      <c r="R58" s="5"/>
      <c r="S58" s="1"/>
      <c r="T58" s="1">
        <f t="shared" si="6"/>
        <v>15.163934426229508</v>
      </c>
      <c r="U58" s="1">
        <f t="shared" si="7"/>
        <v>10.245901639344263</v>
      </c>
      <c r="V58" s="1">
        <v>65</v>
      </c>
      <c r="W58" s="1">
        <v>68</v>
      </c>
      <c r="X58" s="1">
        <v>46</v>
      </c>
      <c r="Y58" s="1">
        <v>55</v>
      </c>
      <c r="Z58" s="1">
        <v>58</v>
      </c>
      <c r="AA58" s="1"/>
      <c r="AB58" s="1">
        <f t="shared" si="8"/>
        <v>290</v>
      </c>
      <c r="AC58" s="6">
        <v>5</v>
      </c>
      <c r="AD58" s="40">
        <f t="shared" si="35"/>
        <v>60</v>
      </c>
      <c r="AE58" s="9">
        <f t="shared" si="36"/>
        <v>300</v>
      </c>
      <c r="AF58" s="1">
        <f>VLOOKUP(A58,[1]Sheet!$A:$AH,33,0)</f>
        <v>12</v>
      </c>
      <c r="AG58" s="1">
        <f>VLOOKUP(A58,[1]Sheet!$A:$AH,34,0)</f>
        <v>144</v>
      </c>
      <c r="AH58" s="41">
        <f t="shared" si="37"/>
        <v>0.41666666666666669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9" t="s">
        <v>101</v>
      </c>
      <c r="B59" s="29" t="s">
        <v>36</v>
      </c>
      <c r="C59" s="29"/>
      <c r="D59" s="29"/>
      <c r="E59" s="29"/>
      <c r="F59" s="29"/>
      <c r="G59" s="30">
        <v>0</v>
      </c>
      <c r="H59" s="29">
        <v>180</v>
      </c>
      <c r="I59" s="29" t="s">
        <v>34</v>
      </c>
      <c r="J59" s="29"/>
      <c r="K59" s="29">
        <f t="shared" si="27"/>
        <v>0</v>
      </c>
      <c r="L59" s="29">
        <f t="shared" si="4"/>
        <v>0</v>
      </c>
      <c r="M59" s="29"/>
      <c r="N59" s="29"/>
      <c r="O59" s="29">
        <f t="shared" si="5"/>
        <v>0</v>
      </c>
      <c r="P59" s="31"/>
      <c r="Q59" s="31"/>
      <c r="R59" s="31"/>
      <c r="S59" s="29"/>
      <c r="T59" s="29" t="e">
        <f t="shared" si="6"/>
        <v>#DIV/0!</v>
      </c>
      <c r="U59" s="29" t="e">
        <f t="shared" si="7"/>
        <v>#DIV/0!</v>
      </c>
      <c r="V59" s="29">
        <v>0</v>
      </c>
      <c r="W59" s="29">
        <v>0</v>
      </c>
      <c r="X59" s="29">
        <v>0</v>
      </c>
      <c r="Y59" s="29">
        <v>0</v>
      </c>
      <c r="Z59" s="29">
        <v>0</v>
      </c>
      <c r="AA59" s="29" t="s">
        <v>73</v>
      </c>
      <c r="AB59" s="29">
        <f t="shared" si="8"/>
        <v>0</v>
      </c>
      <c r="AC59" s="30">
        <v>0</v>
      </c>
      <c r="AD59" s="32"/>
      <c r="AE59" s="29"/>
      <c r="AF59" s="29">
        <f>VLOOKUP(A59,[1]Sheet!$A:$AH,33,0)</f>
        <v>12</v>
      </c>
      <c r="AG59" s="29">
        <f>VLOOKUP(A59,[1]Sheet!$A:$AH,34,0)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9" t="s">
        <v>102</v>
      </c>
      <c r="B60" s="29" t="s">
        <v>36</v>
      </c>
      <c r="C60" s="29"/>
      <c r="D60" s="29"/>
      <c r="E60" s="29"/>
      <c r="F60" s="29"/>
      <c r="G60" s="30">
        <v>0</v>
      </c>
      <c r="H60" s="29">
        <v>180</v>
      </c>
      <c r="I60" s="29" t="s">
        <v>34</v>
      </c>
      <c r="J60" s="29"/>
      <c r="K60" s="29">
        <f t="shared" si="27"/>
        <v>0</v>
      </c>
      <c r="L60" s="29">
        <f t="shared" si="4"/>
        <v>0</v>
      </c>
      <c r="M60" s="29"/>
      <c r="N60" s="29"/>
      <c r="O60" s="29">
        <f t="shared" si="5"/>
        <v>0</v>
      </c>
      <c r="P60" s="31"/>
      <c r="Q60" s="31"/>
      <c r="R60" s="31"/>
      <c r="S60" s="29"/>
      <c r="T60" s="29" t="e">
        <f t="shared" si="6"/>
        <v>#DIV/0!</v>
      </c>
      <c r="U60" s="29" t="e">
        <f t="shared" si="7"/>
        <v>#DIV/0!</v>
      </c>
      <c r="V60" s="29">
        <v>0</v>
      </c>
      <c r="W60" s="29">
        <v>0</v>
      </c>
      <c r="X60" s="29">
        <v>0</v>
      </c>
      <c r="Y60" s="29">
        <v>0</v>
      </c>
      <c r="Z60" s="29">
        <v>0</v>
      </c>
      <c r="AA60" s="29" t="s">
        <v>73</v>
      </c>
      <c r="AB60" s="29">
        <f t="shared" si="8"/>
        <v>0</v>
      </c>
      <c r="AC60" s="30">
        <v>0</v>
      </c>
      <c r="AD60" s="32"/>
      <c r="AE60" s="29"/>
      <c r="AF60" s="29">
        <f>VLOOKUP(A60,[1]Sheet!$A:$AH,33,0)</f>
        <v>8</v>
      </c>
      <c r="AG60" s="29">
        <f>VLOOKUP(A60,[1]Sheet!$A:$AH,34,0)</f>
        <v>48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9" t="s">
        <v>103</v>
      </c>
      <c r="B61" s="29" t="s">
        <v>36</v>
      </c>
      <c r="C61" s="29"/>
      <c r="D61" s="29"/>
      <c r="E61" s="29"/>
      <c r="F61" s="29"/>
      <c r="G61" s="30">
        <v>0</v>
      </c>
      <c r="H61" s="29">
        <v>180</v>
      </c>
      <c r="I61" s="29" t="s">
        <v>34</v>
      </c>
      <c r="J61" s="29"/>
      <c r="K61" s="29">
        <f t="shared" si="27"/>
        <v>0</v>
      </c>
      <c r="L61" s="29">
        <f t="shared" si="4"/>
        <v>0</v>
      </c>
      <c r="M61" s="29"/>
      <c r="N61" s="29"/>
      <c r="O61" s="29">
        <f t="shared" si="5"/>
        <v>0</v>
      </c>
      <c r="P61" s="31"/>
      <c r="Q61" s="31"/>
      <c r="R61" s="31"/>
      <c r="S61" s="29"/>
      <c r="T61" s="29" t="e">
        <f t="shared" si="6"/>
        <v>#DIV/0!</v>
      </c>
      <c r="U61" s="29" t="e">
        <f t="shared" si="7"/>
        <v>#DIV/0!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9" t="s">
        <v>73</v>
      </c>
      <c r="AB61" s="29">
        <f t="shared" si="8"/>
        <v>0</v>
      </c>
      <c r="AC61" s="30">
        <v>0</v>
      </c>
      <c r="AD61" s="32"/>
      <c r="AE61" s="29"/>
      <c r="AF61" s="29">
        <f>VLOOKUP(A61,[1]Sheet!$A:$AH,33,0)</f>
        <v>6</v>
      </c>
      <c r="AG61" s="29">
        <f>VLOOKUP(A61,[1]Sheet!$A:$AH,34,0)</f>
        <v>72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3" t="s">
        <v>104</v>
      </c>
      <c r="B62" s="23" t="s">
        <v>33</v>
      </c>
      <c r="C62" s="23">
        <v>60</v>
      </c>
      <c r="D62" s="23">
        <v>5</v>
      </c>
      <c r="E62" s="23">
        <v>45</v>
      </c>
      <c r="F62" s="23"/>
      <c r="G62" s="24">
        <v>0</v>
      </c>
      <c r="H62" s="23" t="e">
        <v>#N/A</v>
      </c>
      <c r="I62" s="23" t="s">
        <v>50</v>
      </c>
      <c r="J62" s="23">
        <v>50</v>
      </c>
      <c r="K62" s="23">
        <f t="shared" si="27"/>
        <v>-5</v>
      </c>
      <c r="L62" s="23">
        <f t="shared" si="4"/>
        <v>45</v>
      </c>
      <c r="M62" s="23"/>
      <c r="N62" s="23"/>
      <c r="O62" s="23">
        <f t="shared" si="5"/>
        <v>9</v>
      </c>
      <c r="P62" s="25"/>
      <c r="Q62" s="25"/>
      <c r="R62" s="25"/>
      <c r="S62" s="23"/>
      <c r="T62" s="23">
        <f t="shared" si="6"/>
        <v>0</v>
      </c>
      <c r="U62" s="23">
        <f t="shared" si="7"/>
        <v>0</v>
      </c>
      <c r="V62" s="23">
        <v>16</v>
      </c>
      <c r="W62" s="23">
        <v>16</v>
      </c>
      <c r="X62" s="23">
        <v>0</v>
      </c>
      <c r="Y62" s="23">
        <v>1</v>
      </c>
      <c r="Z62" s="23">
        <v>5</v>
      </c>
      <c r="AA62" s="23" t="s">
        <v>130</v>
      </c>
      <c r="AB62" s="23">
        <f t="shared" si="8"/>
        <v>0</v>
      </c>
      <c r="AC62" s="24">
        <v>0</v>
      </c>
      <c r="AD62" s="26"/>
      <c r="AE62" s="23"/>
      <c r="AF62" s="23"/>
      <c r="AG62" s="23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9" t="s">
        <v>105</v>
      </c>
      <c r="B63" s="29" t="s">
        <v>36</v>
      </c>
      <c r="C63" s="29"/>
      <c r="D63" s="29"/>
      <c r="E63" s="29"/>
      <c r="F63" s="29"/>
      <c r="G63" s="30">
        <v>0</v>
      </c>
      <c r="H63" s="29">
        <v>180</v>
      </c>
      <c r="I63" s="29" t="s">
        <v>34</v>
      </c>
      <c r="J63" s="29"/>
      <c r="K63" s="29">
        <f t="shared" ref="K63:K77" si="41">E63-J63</f>
        <v>0</v>
      </c>
      <c r="L63" s="29">
        <f t="shared" si="4"/>
        <v>0</v>
      </c>
      <c r="M63" s="29"/>
      <c r="N63" s="29"/>
      <c r="O63" s="29">
        <f t="shared" si="5"/>
        <v>0</v>
      </c>
      <c r="P63" s="31"/>
      <c r="Q63" s="31"/>
      <c r="R63" s="31"/>
      <c r="S63" s="29"/>
      <c r="T63" s="29" t="e">
        <f t="shared" si="6"/>
        <v>#DIV/0!</v>
      </c>
      <c r="U63" s="29" t="e">
        <f t="shared" si="7"/>
        <v>#DIV/0!</v>
      </c>
      <c r="V63" s="29">
        <v>0</v>
      </c>
      <c r="W63" s="29">
        <v>0</v>
      </c>
      <c r="X63" s="29">
        <v>0</v>
      </c>
      <c r="Y63" s="29">
        <v>0</v>
      </c>
      <c r="Z63" s="29">
        <v>0</v>
      </c>
      <c r="AA63" s="29" t="s">
        <v>73</v>
      </c>
      <c r="AB63" s="29">
        <f t="shared" si="8"/>
        <v>0</v>
      </c>
      <c r="AC63" s="30">
        <v>0</v>
      </c>
      <c r="AD63" s="32"/>
      <c r="AE63" s="29"/>
      <c r="AF63" s="29">
        <f>VLOOKUP(A63,[1]Sheet!$A:$AH,33,0)</f>
        <v>6</v>
      </c>
      <c r="AG63" s="29">
        <f>VLOOKUP(A63,[1]Sheet!$A:$AH,34,0)</f>
        <v>72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33</v>
      </c>
      <c r="C64" s="1">
        <v>555.20000000000005</v>
      </c>
      <c r="D64" s="1">
        <v>155.4</v>
      </c>
      <c r="E64" s="1">
        <v>247.9</v>
      </c>
      <c r="F64" s="1">
        <v>421.8</v>
      </c>
      <c r="G64" s="6">
        <v>1</v>
      </c>
      <c r="H64" s="1">
        <v>180</v>
      </c>
      <c r="I64" s="1" t="s">
        <v>34</v>
      </c>
      <c r="J64" s="1">
        <v>250.4</v>
      </c>
      <c r="K64" s="1">
        <f t="shared" si="41"/>
        <v>-2.5</v>
      </c>
      <c r="L64" s="1">
        <f t="shared" ref="L64:L77" si="42">E64-M64</f>
        <v>247.9</v>
      </c>
      <c r="M64" s="1"/>
      <c r="N64" s="1"/>
      <c r="O64" s="1">
        <f t="shared" ref="O64:O77" si="43">L64/5</f>
        <v>49.58</v>
      </c>
      <c r="P64" s="5">
        <f>15*O64-F64</f>
        <v>321.89999999999992</v>
      </c>
      <c r="Q64" s="10">
        <f t="shared" ref="Q64:Q68" si="44">AC64*AD64</f>
        <v>310.8</v>
      </c>
      <c r="R64" s="5"/>
      <c r="S64" s="1"/>
      <c r="T64" s="1">
        <f t="shared" ref="T64:T77" si="45">(F64+Q64)/O64</f>
        <v>14.776119402985076</v>
      </c>
      <c r="U64" s="1">
        <f t="shared" ref="U64:U77" si="46">F64/O64</f>
        <v>8.5074626865671643</v>
      </c>
      <c r="V64" s="1">
        <v>48.84</v>
      </c>
      <c r="W64" s="1">
        <v>45.88</v>
      </c>
      <c r="X64" s="1">
        <v>36.260000000000012</v>
      </c>
      <c r="Y64" s="1">
        <v>53.279999999999987</v>
      </c>
      <c r="Z64" s="1">
        <v>47.36</v>
      </c>
      <c r="AA64" s="1" t="s">
        <v>94</v>
      </c>
      <c r="AB64" s="1">
        <f t="shared" si="8"/>
        <v>321.89999999999992</v>
      </c>
      <c r="AC64" s="6">
        <v>3.7</v>
      </c>
      <c r="AD64" s="40">
        <f t="shared" ref="AD64:AD68" si="47">MROUND(P64,AC64*AF64)/AC64</f>
        <v>84</v>
      </c>
      <c r="AE64" s="9">
        <f t="shared" ref="AE64:AE68" si="48">AD64*AC64*G64</f>
        <v>310.8</v>
      </c>
      <c r="AF64" s="1">
        <f>VLOOKUP(A64,[1]Sheet!$A:$AH,33,0)</f>
        <v>14</v>
      </c>
      <c r="AG64" s="1">
        <f>VLOOKUP(A64,[1]Sheet!$A:$AH,34,0)</f>
        <v>126</v>
      </c>
      <c r="AH64" s="41">
        <f t="shared" ref="AH64:AH68" si="49">AD64/AG64</f>
        <v>0.66666666666666663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108</v>
      </c>
      <c r="B65" s="1" t="s">
        <v>36</v>
      </c>
      <c r="C65" s="1">
        <v>179</v>
      </c>
      <c r="D65" s="1">
        <v>504</v>
      </c>
      <c r="E65" s="1">
        <v>241</v>
      </c>
      <c r="F65" s="1">
        <v>396</v>
      </c>
      <c r="G65" s="6">
        <v>0.25</v>
      </c>
      <c r="H65" s="1">
        <v>180</v>
      </c>
      <c r="I65" s="1" t="s">
        <v>34</v>
      </c>
      <c r="J65" s="1">
        <v>237</v>
      </c>
      <c r="K65" s="1">
        <f t="shared" si="41"/>
        <v>4</v>
      </c>
      <c r="L65" s="1">
        <f t="shared" si="42"/>
        <v>241</v>
      </c>
      <c r="M65" s="1"/>
      <c r="N65" s="1"/>
      <c r="O65" s="1">
        <f t="shared" si="43"/>
        <v>48.2</v>
      </c>
      <c r="P65" s="5">
        <f t="shared" ref="P65:P68" si="50">14*O65-F65</f>
        <v>278.80000000000007</v>
      </c>
      <c r="Q65" s="10">
        <f t="shared" si="44"/>
        <v>336</v>
      </c>
      <c r="R65" s="5"/>
      <c r="S65" s="1"/>
      <c r="T65" s="1">
        <f t="shared" si="45"/>
        <v>15.186721991701244</v>
      </c>
      <c r="U65" s="1">
        <f t="shared" si="46"/>
        <v>8.215767634854771</v>
      </c>
      <c r="V65" s="1">
        <v>43.6</v>
      </c>
      <c r="W65" s="1">
        <v>51.4</v>
      </c>
      <c r="X65" s="1">
        <v>36.799999999999997</v>
      </c>
      <c r="Y65" s="1">
        <v>29.6</v>
      </c>
      <c r="Z65" s="1">
        <v>32.799999999999997</v>
      </c>
      <c r="AA65" s="1"/>
      <c r="AB65" s="1">
        <f t="shared" si="8"/>
        <v>69.700000000000017</v>
      </c>
      <c r="AC65" s="6">
        <v>12</v>
      </c>
      <c r="AD65" s="40">
        <f t="shared" si="47"/>
        <v>28</v>
      </c>
      <c r="AE65" s="9">
        <f t="shared" si="48"/>
        <v>84</v>
      </c>
      <c r="AF65" s="1">
        <f>VLOOKUP(A65,[1]Sheet!$A:$AH,33,0)</f>
        <v>14</v>
      </c>
      <c r="AG65" s="1">
        <f>VLOOKUP(A65,[1]Sheet!$A:$AH,34,0)</f>
        <v>70</v>
      </c>
      <c r="AH65" s="41">
        <f t="shared" si="49"/>
        <v>0.4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109</v>
      </c>
      <c r="B66" s="1" t="s">
        <v>36</v>
      </c>
      <c r="C66" s="1">
        <v>468</v>
      </c>
      <c r="D66" s="1">
        <v>840</v>
      </c>
      <c r="E66" s="1">
        <v>316</v>
      </c>
      <c r="F66" s="1">
        <v>835</v>
      </c>
      <c r="G66" s="6">
        <v>0.3</v>
      </c>
      <c r="H66" s="1">
        <v>180</v>
      </c>
      <c r="I66" s="1" t="s">
        <v>34</v>
      </c>
      <c r="J66" s="1">
        <v>316</v>
      </c>
      <c r="K66" s="1">
        <f t="shared" si="41"/>
        <v>0</v>
      </c>
      <c r="L66" s="1">
        <f t="shared" si="42"/>
        <v>316</v>
      </c>
      <c r="M66" s="1"/>
      <c r="N66" s="1"/>
      <c r="O66" s="1">
        <f t="shared" si="43"/>
        <v>63.2</v>
      </c>
      <c r="P66" s="5">
        <f>16*O66-F66</f>
        <v>176.20000000000005</v>
      </c>
      <c r="Q66" s="10">
        <f t="shared" si="44"/>
        <v>168</v>
      </c>
      <c r="R66" s="5"/>
      <c r="S66" s="1"/>
      <c r="T66" s="1">
        <f t="shared" si="45"/>
        <v>15.870253164556962</v>
      </c>
      <c r="U66" s="1">
        <f t="shared" si="46"/>
        <v>13.212025316455696</v>
      </c>
      <c r="V66" s="1">
        <v>87.4</v>
      </c>
      <c r="W66" s="1">
        <v>71.8</v>
      </c>
      <c r="X66" s="1">
        <v>64</v>
      </c>
      <c r="Y66" s="1">
        <v>77.8</v>
      </c>
      <c r="Z66" s="1">
        <v>62.6</v>
      </c>
      <c r="AA66" s="1"/>
      <c r="AB66" s="1">
        <f t="shared" si="8"/>
        <v>52.860000000000014</v>
      </c>
      <c r="AC66" s="6">
        <v>12</v>
      </c>
      <c r="AD66" s="40">
        <f t="shared" si="47"/>
        <v>14</v>
      </c>
      <c r="AE66" s="9">
        <f t="shared" si="48"/>
        <v>50.4</v>
      </c>
      <c r="AF66" s="1">
        <f>VLOOKUP(A66,[1]Sheet!$A:$AH,33,0)</f>
        <v>14</v>
      </c>
      <c r="AG66" s="1">
        <f>VLOOKUP(A66,[1]Sheet!$A:$AH,34,0)</f>
        <v>70</v>
      </c>
      <c r="AH66" s="41">
        <f t="shared" si="49"/>
        <v>0.2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110</v>
      </c>
      <c r="B67" s="1" t="s">
        <v>33</v>
      </c>
      <c r="C67" s="1">
        <v>52.2</v>
      </c>
      <c r="D67" s="1">
        <v>100.8</v>
      </c>
      <c r="E67" s="1">
        <v>55.8</v>
      </c>
      <c r="F67" s="1">
        <v>88.2</v>
      </c>
      <c r="G67" s="6">
        <v>1</v>
      </c>
      <c r="H67" s="1">
        <v>180</v>
      </c>
      <c r="I67" s="1" t="s">
        <v>34</v>
      </c>
      <c r="J67" s="1">
        <v>55.2</v>
      </c>
      <c r="K67" s="1">
        <f t="shared" si="41"/>
        <v>0.59999999999999432</v>
      </c>
      <c r="L67" s="1">
        <f t="shared" si="42"/>
        <v>55.8</v>
      </c>
      <c r="M67" s="1"/>
      <c r="N67" s="1"/>
      <c r="O67" s="1">
        <f t="shared" si="43"/>
        <v>11.16</v>
      </c>
      <c r="P67" s="5">
        <f>16*O67-F67</f>
        <v>90.36</v>
      </c>
      <c r="Q67" s="10">
        <f t="shared" si="44"/>
        <v>97.199999999999989</v>
      </c>
      <c r="R67" s="5"/>
      <c r="S67" s="1"/>
      <c r="T67" s="1">
        <f t="shared" si="45"/>
        <v>16.612903225806448</v>
      </c>
      <c r="U67" s="1">
        <f t="shared" si="46"/>
        <v>7.903225806451613</v>
      </c>
      <c r="V67" s="1">
        <v>9.7200000000000006</v>
      </c>
      <c r="W67" s="1">
        <v>8.2799999999999994</v>
      </c>
      <c r="X67" s="1">
        <v>7.92</v>
      </c>
      <c r="Y67" s="1">
        <v>10.16</v>
      </c>
      <c r="Z67" s="1">
        <v>5.74</v>
      </c>
      <c r="AA67" s="1"/>
      <c r="AB67" s="1">
        <f t="shared" si="8"/>
        <v>90.36</v>
      </c>
      <c r="AC67" s="6">
        <v>1.8</v>
      </c>
      <c r="AD67" s="40">
        <f t="shared" si="47"/>
        <v>53.999999999999993</v>
      </c>
      <c r="AE67" s="9">
        <f t="shared" si="48"/>
        <v>97.199999999999989</v>
      </c>
      <c r="AF67" s="1">
        <f>VLOOKUP(A67,[1]Sheet!$A:$AH,33,0)</f>
        <v>18</v>
      </c>
      <c r="AG67" s="1">
        <f>VLOOKUP(A67,[1]Sheet!$A:$AH,34,0)</f>
        <v>234</v>
      </c>
      <c r="AH67" s="41">
        <f t="shared" si="49"/>
        <v>0.23076923076923073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36</v>
      </c>
      <c r="C68" s="1">
        <v>628</v>
      </c>
      <c r="D68" s="1">
        <v>168</v>
      </c>
      <c r="E68" s="1">
        <v>260</v>
      </c>
      <c r="F68" s="1">
        <v>456</v>
      </c>
      <c r="G68" s="6">
        <v>0.3</v>
      </c>
      <c r="H68" s="1">
        <v>180</v>
      </c>
      <c r="I68" s="1" t="s">
        <v>34</v>
      </c>
      <c r="J68" s="1">
        <v>259</v>
      </c>
      <c r="K68" s="1">
        <f t="shared" si="41"/>
        <v>1</v>
      </c>
      <c r="L68" s="1">
        <f t="shared" si="42"/>
        <v>260</v>
      </c>
      <c r="M68" s="1"/>
      <c r="N68" s="1"/>
      <c r="O68" s="1">
        <f t="shared" si="43"/>
        <v>52</v>
      </c>
      <c r="P68" s="5">
        <f t="shared" si="50"/>
        <v>272</v>
      </c>
      <c r="Q68" s="10">
        <f t="shared" si="44"/>
        <v>336</v>
      </c>
      <c r="R68" s="5"/>
      <c r="S68" s="1"/>
      <c r="T68" s="1">
        <f t="shared" si="45"/>
        <v>15.23076923076923</v>
      </c>
      <c r="U68" s="1">
        <f t="shared" si="46"/>
        <v>8.7692307692307701</v>
      </c>
      <c r="V68" s="1">
        <v>47.6</v>
      </c>
      <c r="W68" s="1">
        <v>55</v>
      </c>
      <c r="X68" s="1">
        <v>59.8</v>
      </c>
      <c r="Y68" s="1">
        <v>31.6</v>
      </c>
      <c r="Z68" s="1">
        <v>29.8</v>
      </c>
      <c r="AA68" s="1" t="s">
        <v>40</v>
      </c>
      <c r="AB68" s="1">
        <f t="shared" si="8"/>
        <v>81.599999999999994</v>
      </c>
      <c r="AC68" s="6">
        <v>12</v>
      </c>
      <c r="AD68" s="40">
        <f t="shared" si="47"/>
        <v>28</v>
      </c>
      <c r="AE68" s="9">
        <f t="shared" si="48"/>
        <v>100.8</v>
      </c>
      <c r="AF68" s="1">
        <f>VLOOKUP(A68,[1]Sheet!$A:$AH,33,0)</f>
        <v>14</v>
      </c>
      <c r="AG68" s="1">
        <f>VLOOKUP(A68,[1]Sheet!$A:$AH,34,0)</f>
        <v>70</v>
      </c>
      <c r="AH68" s="41">
        <f t="shared" si="49"/>
        <v>0.4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3" t="s">
        <v>112</v>
      </c>
      <c r="B69" s="23" t="s">
        <v>36</v>
      </c>
      <c r="C69" s="23">
        <v>10</v>
      </c>
      <c r="D69" s="23">
        <v>420</v>
      </c>
      <c r="E69" s="23">
        <v>122</v>
      </c>
      <c r="F69" s="23">
        <v>301</v>
      </c>
      <c r="G69" s="24">
        <v>0</v>
      </c>
      <c r="H69" s="23">
        <v>365</v>
      </c>
      <c r="I69" s="23" t="s">
        <v>50</v>
      </c>
      <c r="J69" s="23">
        <v>139</v>
      </c>
      <c r="K69" s="23">
        <f t="shared" si="41"/>
        <v>-17</v>
      </c>
      <c r="L69" s="23">
        <f t="shared" si="42"/>
        <v>122</v>
      </c>
      <c r="M69" s="23"/>
      <c r="N69" s="23"/>
      <c r="O69" s="23">
        <f t="shared" si="43"/>
        <v>24.4</v>
      </c>
      <c r="P69" s="25"/>
      <c r="Q69" s="25"/>
      <c r="R69" s="25"/>
      <c r="S69" s="23"/>
      <c r="T69" s="23">
        <f t="shared" si="45"/>
        <v>12.336065573770492</v>
      </c>
      <c r="U69" s="23">
        <f t="shared" si="46"/>
        <v>12.336065573770492</v>
      </c>
      <c r="V69" s="23">
        <v>28.2</v>
      </c>
      <c r="W69" s="23">
        <v>38.200000000000003</v>
      </c>
      <c r="X69" s="23">
        <v>10.6</v>
      </c>
      <c r="Y69" s="23">
        <v>20</v>
      </c>
      <c r="Z69" s="23">
        <v>23.8</v>
      </c>
      <c r="AA69" s="27" t="s">
        <v>51</v>
      </c>
      <c r="AB69" s="23">
        <f t="shared" si="8"/>
        <v>0</v>
      </c>
      <c r="AC69" s="24">
        <v>6</v>
      </c>
      <c r="AD69" s="26"/>
      <c r="AE69" s="23"/>
      <c r="AF69" s="23"/>
      <c r="AG69" s="2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9" t="s">
        <v>114</v>
      </c>
      <c r="B70" s="29" t="s">
        <v>36</v>
      </c>
      <c r="C70" s="29"/>
      <c r="D70" s="29"/>
      <c r="E70" s="29"/>
      <c r="F70" s="29"/>
      <c r="G70" s="30">
        <v>0</v>
      </c>
      <c r="H70" s="29">
        <v>180</v>
      </c>
      <c r="I70" s="29" t="s">
        <v>34</v>
      </c>
      <c r="J70" s="29"/>
      <c r="K70" s="29">
        <f t="shared" si="41"/>
        <v>0</v>
      </c>
      <c r="L70" s="29">
        <f t="shared" si="42"/>
        <v>0</v>
      </c>
      <c r="M70" s="29"/>
      <c r="N70" s="29"/>
      <c r="O70" s="29">
        <f t="shared" si="43"/>
        <v>0</v>
      </c>
      <c r="P70" s="31"/>
      <c r="Q70" s="31"/>
      <c r="R70" s="31"/>
      <c r="S70" s="29"/>
      <c r="T70" s="29" t="e">
        <f t="shared" si="45"/>
        <v>#DIV/0!</v>
      </c>
      <c r="U70" s="29" t="e">
        <f t="shared" si="46"/>
        <v>#DIV/0!</v>
      </c>
      <c r="V70" s="29">
        <v>0</v>
      </c>
      <c r="W70" s="29">
        <v>0</v>
      </c>
      <c r="X70" s="29">
        <v>0</v>
      </c>
      <c r="Y70" s="29">
        <v>0</v>
      </c>
      <c r="Z70" s="29">
        <v>0</v>
      </c>
      <c r="AA70" s="29" t="s">
        <v>73</v>
      </c>
      <c r="AB70" s="29">
        <f t="shared" si="8"/>
        <v>0</v>
      </c>
      <c r="AC70" s="30">
        <v>14</v>
      </c>
      <c r="AD70" s="32"/>
      <c r="AE70" s="29"/>
      <c r="AF70" s="29">
        <f>VLOOKUP(A70,[1]Sheet!$A:$AH,33,0)</f>
        <v>14</v>
      </c>
      <c r="AG70" s="29">
        <f>VLOOKUP(A70,[1]Sheet!$A:$AH,34,0)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9" t="s">
        <v>115</v>
      </c>
      <c r="B71" s="29" t="s">
        <v>36</v>
      </c>
      <c r="C71" s="29"/>
      <c r="D71" s="29"/>
      <c r="E71" s="29"/>
      <c r="F71" s="29"/>
      <c r="G71" s="30">
        <v>0</v>
      </c>
      <c r="H71" s="29">
        <v>180</v>
      </c>
      <c r="I71" s="29" t="s">
        <v>34</v>
      </c>
      <c r="J71" s="29"/>
      <c r="K71" s="29">
        <f t="shared" si="41"/>
        <v>0</v>
      </c>
      <c r="L71" s="29">
        <f t="shared" si="42"/>
        <v>0</v>
      </c>
      <c r="M71" s="29"/>
      <c r="N71" s="29"/>
      <c r="O71" s="29">
        <f t="shared" si="43"/>
        <v>0</v>
      </c>
      <c r="P71" s="31"/>
      <c r="Q71" s="31"/>
      <c r="R71" s="31"/>
      <c r="S71" s="29"/>
      <c r="T71" s="29" t="e">
        <f t="shared" si="45"/>
        <v>#DIV/0!</v>
      </c>
      <c r="U71" s="29" t="e">
        <f t="shared" si="46"/>
        <v>#DIV/0!</v>
      </c>
      <c r="V71" s="29">
        <v>0</v>
      </c>
      <c r="W71" s="29">
        <v>0</v>
      </c>
      <c r="X71" s="29">
        <v>0</v>
      </c>
      <c r="Y71" s="29">
        <v>0</v>
      </c>
      <c r="Z71" s="29">
        <v>0</v>
      </c>
      <c r="AA71" s="29" t="s">
        <v>73</v>
      </c>
      <c r="AB71" s="29">
        <f t="shared" ref="AB71:AB77" si="51">P71*G71</f>
        <v>0</v>
      </c>
      <c r="AC71" s="30">
        <v>0</v>
      </c>
      <c r="AD71" s="32"/>
      <c r="AE71" s="29"/>
      <c r="AF71" s="29">
        <f>VLOOKUP(A71,[1]Sheet!$A:$AH,33,0)</f>
        <v>14</v>
      </c>
      <c r="AG71" s="29">
        <f>VLOOKUP(A71,[1]Sheet!$A:$AH,34,0)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36</v>
      </c>
      <c r="C72" s="1">
        <v>1789</v>
      </c>
      <c r="D72" s="1">
        <v>1848</v>
      </c>
      <c r="E72" s="1">
        <v>819</v>
      </c>
      <c r="F72" s="1">
        <v>2657</v>
      </c>
      <c r="G72" s="6">
        <v>0.25</v>
      </c>
      <c r="H72" s="1">
        <v>180</v>
      </c>
      <c r="I72" s="1" t="s">
        <v>34</v>
      </c>
      <c r="J72" s="1">
        <v>817</v>
      </c>
      <c r="K72" s="1">
        <f t="shared" si="41"/>
        <v>2</v>
      </c>
      <c r="L72" s="1">
        <f t="shared" si="42"/>
        <v>819</v>
      </c>
      <c r="M72" s="1"/>
      <c r="N72" s="1"/>
      <c r="O72" s="1">
        <f t="shared" si="43"/>
        <v>163.80000000000001</v>
      </c>
      <c r="P72" s="5"/>
      <c r="Q72" s="10">
        <f t="shared" ref="Q72:Q75" si="52">AC72*AD72</f>
        <v>0</v>
      </c>
      <c r="R72" s="5"/>
      <c r="S72" s="1"/>
      <c r="T72" s="1">
        <f t="shared" si="45"/>
        <v>16.22100122100122</v>
      </c>
      <c r="U72" s="1">
        <f t="shared" si="46"/>
        <v>16.22100122100122</v>
      </c>
      <c r="V72" s="1">
        <v>206.2</v>
      </c>
      <c r="W72" s="1">
        <v>275</v>
      </c>
      <c r="X72" s="1">
        <v>132</v>
      </c>
      <c r="Y72" s="1">
        <v>146.4</v>
      </c>
      <c r="Z72" s="1">
        <v>128</v>
      </c>
      <c r="AA72" s="1" t="s">
        <v>117</v>
      </c>
      <c r="AB72" s="1">
        <f t="shared" si="51"/>
        <v>0</v>
      </c>
      <c r="AC72" s="6">
        <v>12</v>
      </c>
      <c r="AD72" s="40">
        <f t="shared" ref="AD72:AD75" si="53">MROUND(P72,AC72*AF72)/AC72</f>
        <v>0</v>
      </c>
      <c r="AE72" s="9">
        <f t="shared" ref="AE72:AE75" si="54">AD72*AC72*G72</f>
        <v>0</v>
      </c>
      <c r="AF72" s="1">
        <f>VLOOKUP(A72,[1]Sheet!$A:$AH,33,0)</f>
        <v>14</v>
      </c>
      <c r="AG72" s="1">
        <f>VLOOKUP(A72,[1]Sheet!$A:$AH,34,0)</f>
        <v>70</v>
      </c>
      <c r="AH72" s="41">
        <f t="shared" ref="AH72:AH75" si="55">AD72/AG72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118</v>
      </c>
      <c r="B73" s="1" t="s">
        <v>36</v>
      </c>
      <c r="C73" s="1">
        <v>1388</v>
      </c>
      <c r="D73" s="1">
        <v>672</v>
      </c>
      <c r="E73" s="1">
        <v>611</v>
      </c>
      <c r="F73" s="1">
        <v>1316</v>
      </c>
      <c r="G73" s="6">
        <v>0.25</v>
      </c>
      <c r="H73" s="1">
        <v>180</v>
      </c>
      <c r="I73" s="1" t="s">
        <v>34</v>
      </c>
      <c r="J73" s="1">
        <v>608</v>
      </c>
      <c r="K73" s="1">
        <f t="shared" si="41"/>
        <v>3</v>
      </c>
      <c r="L73" s="1">
        <f t="shared" si="42"/>
        <v>611</v>
      </c>
      <c r="M73" s="1"/>
      <c r="N73" s="1"/>
      <c r="O73" s="1">
        <f t="shared" si="43"/>
        <v>122.2</v>
      </c>
      <c r="P73" s="5">
        <f>15*O73-F73</f>
        <v>517</v>
      </c>
      <c r="Q73" s="10">
        <f t="shared" si="52"/>
        <v>504</v>
      </c>
      <c r="R73" s="5"/>
      <c r="S73" s="1"/>
      <c r="T73" s="1">
        <f t="shared" si="45"/>
        <v>14.893617021276595</v>
      </c>
      <c r="U73" s="1">
        <f t="shared" si="46"/>
        <v>10.769230769230768</v>
      </c>
      <c r="V73" s="1">
        <v>142</v>
      </c>
      <c r="W73" s="1">
        <v>147.80000000000001</v>
      </c>
      <c r="X73" s="1">
        <v>145.4</v>
      </c>
      <c r="Y73" s="1">
        <v>139.19999999999999</v>
      </c>
      <c r="Z73" s="1">
        <v>111.2</v>
      </c>
      <c r="AA73" s="1"/>
      <c r="AB73" s="1">
        <f t="shared" si="51"/>
        <v>129.25</v>
      </c>
      <c r="AC73" s="6">
        <v>12</v>
      </c>
      <c r="AD73" s="40">
        <f t="shared" si="53"/>
        <v>42</v>
      </c>
      <c r="AE73" s="9">
        <f t="shared" si="54"/>
        <v>126</v>
      </c>
      <c r="AF73" s="1">
        <f>VLOOKUP(A73,[1]Sheet!$A:$AH,33,0)</f>
        <v>14</v>
      </c>
      <c r="AG73" s="1">
        <f>VLOOKUP(A73,[1]Sheet!$A:$AH,34,0)</f>
        <v>70</v>
      </c>
      <c r="AH73" s="41">
        <f t="shared" si="55"/>
        <v>0.6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119</v>
      </c>
      <c r="B74" s="1" t="s">
        <v>33</v>
      </c>
      <c r="C74" s="1">
        <v>32.799999999999997</v>
      </c>
      <c r="D74" s="1">
        <v>113.4</v>
      </c>
      <c r="E74" s="1">
        <v>16.2</v>
      </c>
      <c r="F74" s="1">
        <v>113.4</v>
      </c>
      <c r="G74" s="6">
        <v>1</v>
      </c>
      <c r="H74" s="1">
        <v>180</v>
      </c>
      <c r="I74" s="1" t="s">
        <v>34</v>
      </c>
      <c r="J74" s="1">
        <v>34.700000000000003</v>
      </c>
      <c r="K74" s="1">
        <f t="shared" si="41"/>
        <v>-18.500000000000004</v>
      </c>
      <c r="L74" s="1">
        <f t="shared" si="42"/>
        <v>16.2</v>
      </c>
      <c r="M74" s="1"/>
      <c r="N74" s="1"/>
      <c r="O74" s="1">
        <f t="shared" si="43"/>
        <v>3.2399999999999998</v>
      </c>
      <c r="P74" s="5"/>
      <c r="Q74" s="10">
        <f t="shared" si="52"/>
        <v>0</v>
      </c>
      <c r="R74" s="5"/>
      <c r="S74" s="1"/>
      <c r="T74" s="1">
        <f t="shared" si="45"/>
        <v>35.000000000000007</v>
      </c>
      <c r="U74" s="1">
        <f t="shared" si="46"/>
        <v>35.000000000000007</v>
      </c>
      <c r="V74" s="1">
        <v>11.8</v>
      </c>
      <c r="W74" s="1">
        <v>4.32</v>
      </c>
      <c r="X74" s="1">
        <v>5.4</v>
      </c>
      <c r="Y74" s="1">
        <v>5.94</v>
      </c>
      <c r="Z74" s="1">
        <v>5.94</v>
      </c>
      <c r="AA74" s="1"/>
      <c r="AB74" s="1">
        <f t="shared" si="51"/>
        <v>0</v>
      </c>
      <c r="AC74" s="6">
        <v>2.7</v>
      </c>
      <c r="AD74" s="40">
        <f t="shared" si="53"/>
        <v>0</v>
      </c>
      <c r="AE74" s="9">
        <f t="shared" si="54"/>
        <v>0</v>
      </c>
      <c r="AF74" s="1">
        <f>VLOOKUP(A74,[1]Sheet!$A:$AH,33,0)</f>
        <v>14</v>
      </c>
      <c r="AG74" s="1">
        <f>VLOOKUP(A74,[1]Sheet!$A:$AH,34,0)</f>
        <v>126</v>
      </c>
      <c r="AH74" s="41">
        <f t="shared" si="55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120</v>
      </c>
      <c r="B75" s="1" t="s">
        <v>33</v>
      </c>
      <c r="C75" s="1">
        <v>-15</v>
      </c>
      <c r="D75" s="1">
        <v>20</v>
      </c>
      <c r="E75" s="33">
        <f>5+E76</f>
        <v>225</v>
      </c>
      <c r="F75" s="33">
        <f>F76</f>
        <v>465</v>
      </c>
      <c r="G75" s="6">
        <v>1</v>
      </c>
      <c r="H75" s="1">
        <v>180</v>
      </c>
      <c r="I75" s="1" t="s">
        <v>34</v>
      </c>
      <c r="J75" s="1">
        <v>5</v>
      </c>
      <c r="K75" s="1">
        <f t="shared" si="41"/>
        <v>220</v>
      </c>
      <c r="L75" s="1">
        <f t="shared" si="42"/>
        <v>225</v>
      </c>
      <c r="M75" s="1"/>
      <c r="N75" s="1"/>
      <c r="O75" s="1">
        <f t="shared" si="43"/>
        <v>45</v>
      </c>
      <c r="P75" s="5">
        <f>15*O75-F75</f>
        <v>210</v>
      </c>
      <c r="Q75" s="10">
        <f t="shared" si="52"/>
        <v>240</v>
      </c>
      <c r="R75" s="5"/>
      <c r="S75" s="1"/>
      <c r="T75" s="1">
        <f t="shared" si="45"/>
        <v>15.666666666666666</v>
      </c>
      <c r="U75" s="1">
        <f t="shared" si="46"/>
        <v>10.333333333333334</v>
      </c>
      <c r="V75" s="1">
        <v>49</v>
      </c>
      <c r="W75" s="1">
        <v>45.62</v>
      </c>
      <c r="X75" s="1">
        <v>35</v>
      </c>
      <c r="Y75" s="1">
        <v>42</v>
      </c>
      <c r="Z75" s="1">
        <v>42</v>
      </c>
      <c r="AA75" s="1" t="s">
        <v>121</v>
      </c>
      <c r="AB75" s="1">
        <f t="shared" si="51"/>
        <v>210</v>
      </c>
      <c r="AC75" s="6">
        <v>5</v>
      </c>
      <c r="AD75" s="40">
        <f t="shared" si="53"/>
        <v>48</v>
      </c>
      <c r="AE75" s="9">
        <f t="shared" si="54"/>
        <v>240</v>
      </c>
      <c r="AF75" s="1">
        <f>VLOOKUP(A75,[1]Sheet!$A:$AH,33,0)</f>
        <v>12</v>
      </c>
      <c r="AG75" s="1">
        <f>VLOOKUP(A75,[1]Sheet!$A:$AH,34,0)</f>
        <v>84</v>
      </c>
      <c r="AH75" s="41">
        <f t="shared" si="55"/>
        <v>0.5714285714285714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3" t="s">
        <v>122</v>
      </c>
      <c r="B76" s="23" t="s">
        <v>33</v>
      </c>
      <c r="C76" s="23">
        <v>215</v>
      </c>
      <c r="D76" s="28">
        <v>540</v>
      </c>
      <c r="E76" s="33">
        <v>220</v>
      </c>
      <c r="F76" s="33">
        <v>465</v>
      </c>
      <c r="G76" s="24">
        <v>0</v>
      </c>
      <c r="H76" s="23" t="e">
        <v>#N/A</v>
      </c>
      <c r="I76" s="23" t="s">
        <v>50</v>
      </c>
      <c r="J76" s="23">
        <v>218.7</v>
      </c>
      <c r="K76" s="23">
        <f t="shared" si="41"/>
        <v>1.3000000000000114</v>
      </c>
      <c r="L76" s="23">
        <f t="shared" si="42"/>
        <v>220</v>
      </c>
      <c r="M76" s="23"/>
      <c r="N76" s="23"/>
      <c r="O76" s="23">
        <f t="shared" si="43"/>
        <v>44</v>
      </c>
      <c r="P76" s="25"/>
      <c r="Q76" s="25"/>
      <c r="R76" s="25"/>
      <c r="S76" s="23"/>
      <c r="T76" s="23">
        <f t="shared" si="45"/>
        <v>10.568181818181818</v>
      </c>
      <c r="U76" s="23">
        <f t="shared" si="46"/>
        <v>10.568181818181818</v>
      </c>
      <c r="V76" s="23">
        <v>39</v>
      </c>
      <c r="W76" s="23">
        <v>14</v>
      </c>
      <c r="X76" s="23">
        <v>6</v>
      </c>
      <c r="Y76" s="23">
        <v>6</v>
      </c>
      <c r="Z76" s="23">
        <v>0</v>
      </c>
      <c r="AA76" s="28" t="s">
        <v>66</v>
      </c>
      <c r="AB76" s="23">
        <f t="shared" si="51"/>
        <v>0</v>
      </c>
      <c r="AC76" s="24">
        <v>0</v>
      </c>
      <c r="AD76" s="26"/>
      <c r="AE76" s="23"/>
      <c r="AF76" s="23"/>
      <c r="AG76" s="2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123</v>
      </c>
      <c r="B77" s="1" t="s">
        <v>36</v>
      </c>
      <c r="C77" s="1">
        <v>1514</v>
      </c>
      <c r="D77" s="1"/>
      <c r="E77" s="1">
        <v>225</v>
      </c>
      <c r="F77" s="1">
        <v>1279</v>
      </c>
      <c r="G77" s="6">
        <v>0.14000000000000001</v>
      </c>
      <c r="H77" s="1">
        <v>180</v>
      </c>
      <c r="I77" s="1" t="s">
        <v>34</v>
      </c>
      <c r="J77" s="1">
        <v>203</v>
      </c>
      <c r="K77" s="1">
        <f t="shared" si="41"/>
        <v>22</v>
      </c>
      <c r="L77" s="1">
        <f t="shared" si="42"/>
        <v>225</v>
      </c>
      <c r="M77" s="1"/>
      <c r="N77" s="1"/>
      <c r="O77" s="1">
        <f t="shared" si="43"/>
        <v>45</v>
      </c>
      <c r="P77" s="5"/>
      <c r="Q77" s="10">
        <f t="shared" ref="Q77:Q83" si="56">AC77*AD77</f>
        <v>0</v>
      </c>
      <c r="R77" s="5"/>
      <c r="S77" s="1"/>
      <c r="T77" s="1">
        <f t="shared" si="45"/>
        <v>28.422222222222221</v>
      </c>
      <c r="U77" s="1">
        <f t="shared" si="46"/>
        <v>28.422222222222221</v>
      </c>
      <c r="V77" s="1">
        <v>30.6</v>
      </c>
      <c r="W77" s="1">
        <v>38.6</v>
      </c>
      <c r="X77" s="1">
        <v>36.200000000000003</v>
      </c>
      <c r="Y77" s="1">
        <v>36.799999999999997</v>
      </c>
      <c r="Z77" s="1">
        <v>65.8</v>
      </c>
      <c r="AA77" s="27" t="s">
        <v>124</v>
      </c>
      <c r="AB77" s="1">
        <f t="shared" si="51"/>
        <v>0</v>
      </c>
      <c r="AC77" s="6">
        <v>22</v>
      </c>
      <c r="AD77" s="40">
        <f t="shared" ref="AD77" si="57">MROUND(P77,AC77*AF77)/AC77</f>
        <v>0</v>
      </c>
      <c r="AE77" s="9">
        <f>AD77*AC77*G77</f>
        <v>0</v>
      </c>
      <c r="AF77" s="1">
        <f>VLOOKUP(A77,[1]Sheet!$A:$AH,33,0)</f>
        <v>12</v>
      </c>
      <c r="AG77" s="1">
        <f>VLOOKUP(A77,[1]Sheet!$A:$AH,34,0)</f>
        <v>84</v>
      </c>
      <c r="AH77" s="41">
        <f t="shared" ref="AH77:AH83" si="58">AD77/AG77</f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36" t="s">
        <v>133</v>
      </c>
      <c r="B78" s="36" t="s">
        <v>36</v>
      </c>
      <c r="C78" s="36"/>
      <c r="D78" s="36"/>
      <c r="E78" s="36"/>
      <c r="F78" s="36"/>
      <c r="G78" s="37">
        <v>0.7</v>
      </c>
      <c r="H78" s="36">
        <v>180</v>
      </c>
      <c r="I78" s="36" t="s">
        <v>34</v>
      </c>
      <c r="J78" s="36"/>
      <c r="K78" s="36"/>
      <c r="L78" s="36"/>
      <c r="M78" s="36"/>
      <c r="N78" s="36"/>
      <c r="O78" s="36">
        <f t="shared" ref="O78:O83" si="59">D78/5</f>
        <v>0</v>
      </c>
      <c r="P78" s="38">
        <f>AC78*AF78</f>
        <v>120</v>
      </c>
      <c r="Q78" s="38">
        <f t="shared" si="56"/>
        <v>120</v>
      </c>
      <c r="R78" s="38"/>
      <c r="S78" s="36" t="s">
        <v>139</v>
      </c>
      <c r="T78" s="36" t="e">
        <f t="shared" ref="T78:T83" si="60">(E78+M78+N78+Q78)/O78</f>
        <v>#DIV/0!</v>
      </c>
      <c r="U78" s="36" t="e">
        <f t="shared" ref="U78:U83" si="61">(E78+M78+N78)/O78</f>
        <v>#DIV/0!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 t="s">
        <v>107</v>
      </c>
      <c r="AB78" s="36">
        <f t="shared" ref="AB78:AB83" si="62">P78*F78</f>
        <v>0</v>
      </c>
      <c r="AC78" s="37">
        <v>10</v>
      </c>
      <c r="AD78" s="39">
        <f t="shared" ref="AD78:AD83" si="63">MROUND(P78,AC78*AF78)/AC78</f>
        <v>12</v>
      </c>
      <c r="AE78" s="36">
        <f>AD78*AC78*G78</f>
        <v>84</v>
      </c>
      <c r="AF78" s="36">
        <v>12</v>
      </c>
      <c r="AG78" s="36">
        <v>84</v>
      </c>
      <c r="AH78" s="41">
        <f t="shared" si="58"/>
        <v>0.14285714285714285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36" t="s">
        <v>134</v>
      </c>
      <c r="B79" s="36" t="s">
        <v>36</v>
      </c>
      <c r="C79" s="36"/>
      <c r="D79" s="36"/>
      <c r="E79" s="36"/>
      <c r="F79" s="36"/>
      <c r="G79" s="37">
        <v>0.4</v>
      </c>
      <c r="H79" s="36">
        <v>180</v>
      </c>
      <c r="I79" s="36" t="s">
        <v>34</v>
      </c>
      <c r="J79" s="36"/>
      <c r="K79" s="36"/>
      <c r="L79" s="36"/>
      <c r="M79" s="36"/>
      <c r="N79" s="36"/>
      <c r="O79" s="36">
        <f t="shared" si="59"/>
        <v>0</v>
      </c>
      <c r="P79" s="38">
        <f t="shared" ref="P79:P83" si="64">AC79*AF79</f>
        <v>192</v>
      </c>
      <c r="Q79" s="38">
        <f t="shared" si="56"/>
        <v>192</v>
      </c>
      <c r="R79" s="38"/>
      <c r="S79" s="36" t="s">
        <v>140</v>
      </c>
      <c r="T79" s="36" t="e">
        <f t="shared" si="60"/>
        <v>#DIV/0!</v>
      </c>
      <c r="U79" s="36" t="e">
        <f t="shared" si="61"/>
        <v>#DIV/0!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 t="s">
        <v>107</v>
      </c>
      <c r="AB79" s="36">
        <f t="shared" si="62"/>
        <v>0</v>
      </c>
      <c r="AC79" s="37">
        <v>16</v>
      </c>
      <c r="AD79" s="39">
        <f t="shared" si="63"/>
        <v>12</v>
      </c>
      <c r="AE79" s="36">
        <f t="shared" ref="AE79:AE83" si="65">AD79*AC79*G79</f>
        <v>76.800000000000011</v>
      </c>
      <c r="AF79" s="36">
        <v>12</v>
      </c>
      <c r="AG79" s="36">
        <v>84</v>
      </c>
      <c r="AH79" s="41">
        <f t="shared" si="58"/>
        <v>0.14285714285714285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36" t="s">
        <v>135</v>
      </c>
      <c r="B80" s="36" t="s">
        <v>36</v>
      </c>
      <c r="C80" s="36"/>
      <c r="D80" s="36"/>
      <c r="E80" s="36"/>
      <c r="F80" s="36"/>
      <c r="G80" s="37">
        <v>0.7</v>
      </c>
      <c r="H80" s="36">
        <v>180</v>
      </c>
      <c r="I80" s="36" t="s">
        <v>34</v>
      </c>
      <c r="J80" s="36"/>
      <c r="K80" s="36"/>
      <c r="L80" s="36"/>
      <c r="M80" s="36"/>
      <c r="N80" s="36"/>
      <c r="O80" s="36">
        <f t="shared" si="59"/>
        <v>0</v>
      </c>
      <c r="P80" s="38">
        <f t="shared" si="64"/>
        <v>120</v>
      </c>
      <c r="Q80" s="38">
        <f t="shared" si="56"/>
        <v>120</v>
      </c>
      <c r="R80" s="38"/>
      <c r="S80" s="36" t="s">
        <v>141</v>
      </c>
      <c r="T80" s="36" t="e">
        <f t="shared" si="60"/>
        <v>#DIV/0!</v>
      </c>
      <c r="U80" s="36" t="e">
        <f t="shared" si="61"/>
        <v>#DIV/0!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 t="s">
        <v>107</v>
      </c>
      <c r="AB80" s="36">
        <f t="shared" si="62"/>
        <v>0</v>
      </c>
      <c r="AC80" s="37">
        <v>10</v>
      </c>
      <c r="AD80" s="39">
        <f t="shared" si="63"/>
        <v>12</v>
      </c>
      <c r="AE80" s="36">
        <f t="shared" si="65"/>
        <v>84</v>
      </c>
      <c r="AF80" s="36">
        <v>12</v>
      </c>
      <c r="AG80" s="36">
        <v>84</v>
      </c>
      <c r="AH80" s="41">
        <f t="shared" si="58"/>
        <v>0.14285714285714285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36" t="s">
        <v>136</v>
      </c>
      <c r="B81" s="36" t="s">
        <v>36</v>
      </c>
      <c r="C81" s="36"/>
      <c r="D81" s="36"/>
      <c r="E81" s="36"/>
      <c r="F81" s="36"/>
      <c r="G81" s="37">
        <v>0.4</v>
      </c>
      <c r="H81" s="36">
        <v>180</v>
      </c>
      <c r="I81" s="36" t="s">
        <v>34</v>
      </c>
      <c r="J81" s="36"/>
      <c r="K81" s="36"/>
      <c r="L81" s="36"/>
      <c r="M81" s="36"/>
      <c r="N81" s="36"/>
      <c r="O81" s="36">
        <f t="shared" si="59"/>
        <v>0</v>
      </c>
      <c r="P81" s="38">
        <f t="shared" si="64"/>
        <v>192</v>
      </c>
      <c r="Q81" s="38">
        <f t="shared" si="56"/>
        <v>192</v>
      </c>
      <c r="R81" s="38"/>
      <c r="S81" s="36" t="s">
        <v>142</v>
      </c>
      <c r="T81" s="36" t="e">
        <f t="shared" si="60"/>
        <v>#DIV/0!</v>
      </c>
      <c r="U81" s="36" t="e">
        <f t="shared" si="61"/>
        <v>#DIV/0!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 t="s">
        <v>107</v>
      </c>
      <c r="AB81" s="36">
        <f t="shared" si="62"/>
        <v>0</v>
      </c>
      <c r="AC81" s="37">
        <v>16</v>
      </c>
      <c r="AD81" s="39">
        <f t="shared" si="63"/>
        <v>12</v>
      </c>
      <c r="AE81" s="36">
        <f t="shared" si="65"/>
        <v>76.800000000000011</v>
      </c>
      <c r="AF81" s="36">
        <v>12</v>
      </c>
      <c r="AG81" s="36">
        <v>84</v>
      </c>
      <c r="AH81" s="41">
        <f t="shared" si="58"/>
        <v>0.14285714285714285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36" t="s">
        <v>137</v>
      </c>
      <c r="B82" s="36" t="s">
        <v>36</v>
      </c>
      <c r="C82" s="36"/>
      <c r="D82" s="36"/>
      <c r="E82" s="36"/>
      <c r="F82" s="36"/>
      <c r="G82" s="37">
        <v>0.7</v>
      </c>
      <c r="H82" s="36">
        <v>180</v>
      </c>
      <c r="I82" s="36" t="s">
        <v>34</v>
      </c>
      <c r="J82" s="36"/>
      <c r="K82" s="36"/>
      <c r="L82" s="36"/>
      <c r="M82" s="36"/>
      <c r="N82" s="36"/>
      <c r="O82" s="36">
        <f t="shared" si="59"/>
        <v>0</v>
      </c>
      <c r="P82" s="38">
        <f t="shared" si="64"/>
        <v>120</v>
      </c>
      <c r="Q82" s="38">
        <f t="shared" si="56"/>
        <v>120</v>
      </c>
      <c r="R82" s="38"/>
      <c r="S82" s="36" t="s">
        <v>143</v>
      </c>
      <c r="T82" s="36" t="e">
        <f t="shared" si="60"/>
        <v>#DIV/0!</v>
      </c>
      <c r="U82" s="36" t="e">
        <f t="shared" si="61"/>
        <v>#DIV/0!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 t="s">
        <v>107</v>
      </c>
      <c r="AB82" s="36">
        <f t="shared" si="62"/>
        <v>0</v>
      </c>
      <c r="AC82" s="37">
        <v>10</v>
      </c>
      <c r="AD82" s="39">
        <f t="shared" si="63"/>
        <v>12</v>
      </c>
      <c r="AE82" s="36">
        <f t="shared" si="65"/>
        <v>84</v>
      </c>
      <c r="AF82" s="36">
        <v>12</v>
      </c>
      <c r="AG82" s="36">
        <v>84</v>
      </c>
      <c r="AH82" s="41">
        <f t="shared" si="58"/>
        <v>0.14285714285714285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36" t="s">
        <v>138</v>
      </c>
      <c r="B83" s="36" t="s">
        <v>36</v>
      </c>
      <c r="C83" s="36"/>
      <c r="D83" s="36"/>
      <c r="E83" s="36"/>
      <c r="F83" s="36"/>
      <c r="G83" s="37">
        <v>0.4</v>
      </c>
      <c r="H83" s="36">
        <v>180</v>
      </c>
      <c r="I83" s="36" t="s">
        <v>34</v>
      </c>
      <c r="J83" s="36"/>
      <c r="K83" s="36"/>
      <c r="L83" s="36"/>
      <c r="M83" s="36"/>
      <c r="N83" s="36"/>
      <c r="O83" s="36">
        <f t="shared" si="59"/>
        <v>0</v>
      </c>
      <c r="P83" s="38">
        <f t="shared" si="64"/>
        <v>192</v>
      </c>
      <c r="Q83" s="38">
        <f t="shared" si="56"/>
        <v>192</v>
      </c>
      <c r="R83" s="38"/>
      <c r="S83" s="36" t="s">
        <v>144</v>
      </c>
      <c r="T83" s="36" t="e">
        <f t="shared" si="60"/>
        <v>#DIV/0!</v>
      </c>
      <c r="U83" s="36" t="e">
        <f t="shared" si="61"/>
        <v>#DIV/0!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 t="s">
        <v>107</v>
      </c>
      <c r="AB83" s="36">
        <f t="shared" si="62"/>
        <v>0</v>
      </c>
      <c r="AC83" s="37">
        <v>16</v>
      </c>
      <c r="AD83" s="39">
        <f t="shared" si="63"/>
        <v>12</v>
      </c>
      <c r="AE83" s="36">
        <f t="shared" si="65"/>
        <v>76.800000000000011</v>
      </c>
      <c r="AF83" s="36">
        <v>12</v>
      </c>
      <c r="AG83" s="36">
        <v>84</v>
      </c>
      <c r="AH83" s="41">
        <f t="shared" si="58"/>
        <v>0.14285714285714285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3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3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3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3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3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3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3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3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3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3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3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3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3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3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3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3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3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3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3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3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3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3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3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3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3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3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3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3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3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3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3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3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3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3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3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3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3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3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3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3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3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3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3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3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3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3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3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3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3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3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3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3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3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3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3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3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3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3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3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3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3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3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3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3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3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3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3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3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3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3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3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3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3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3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3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3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3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3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3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3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3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3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3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3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3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3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3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3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3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3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3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3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3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3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3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3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3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3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3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3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3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3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3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3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3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3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3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3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3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3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3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3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3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3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3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3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3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3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3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3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3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3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3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3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3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3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3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3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3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3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3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3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3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3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3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3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3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3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3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3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3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3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3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3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3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3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3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3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3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3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3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3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3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3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3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3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3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3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3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3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3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3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3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3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3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3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3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3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3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3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3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3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3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3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3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3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3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3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3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3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3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3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3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3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3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3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3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3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3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3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3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3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3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3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3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3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3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3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3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3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3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3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3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3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3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3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3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3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3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3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3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3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3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3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3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3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3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3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3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3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3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3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3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3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3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3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3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3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3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3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3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3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3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3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3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3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3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3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3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3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3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3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3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3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3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3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3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3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3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3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3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3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3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3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3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3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3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3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3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3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3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3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3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3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3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3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3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3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3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3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3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3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3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3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3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3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3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3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3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3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3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3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3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3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3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3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3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3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3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3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3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3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3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3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3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3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3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3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3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3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3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3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3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3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3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3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3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3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3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3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3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3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3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3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3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3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3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3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3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3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3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3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3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3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3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3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3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3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3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3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3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3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3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3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3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3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3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3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3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3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3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3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3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3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3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3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3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3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3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3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3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3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3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3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3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3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3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3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3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3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3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3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3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3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3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3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3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3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3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3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3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3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3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3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3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3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3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3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3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3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3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3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3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3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3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3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3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3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3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3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3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3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3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3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3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3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3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3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3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3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3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3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3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3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3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3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</sheetData>
  <autoFilter ref="A3:AG83" xr:uid="{C69F17F9-8862-4BBB-8C36-228BF4A3EE5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2024-11-21T10:16:29Z</dcterms:created>
  <dcterms:modified xsi:type="dcterms:W3CDTF">2024-11-22T08:54:39Z</dcterms:modified>
</cp:coreProperties>
</file>