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36F593D-B32A-4E1D-AF44-D974C0296E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P115" i="1"/>
  <c r="Y112" i="1"/>
  <c r="X112" i="1"/>
  <c r="Z111" i="1"/>
  <c r="X111" i="1"/>
  <c r="BO110" i="1"/>
  <c r="BM110" i="1"/>
  <c r="Z110" i="1"/>
  <c r="Y110" i="1"/>
  <c r="BO109" i="1"/>
  <c r="BM109" i="1"/>
  <c r="Z109" i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Z105" i="1" s="1"/>
  <c r="Y97" i="1"/>
  <c r="P97" i="1"/>
  <c r="X94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N90" i="1"/>
  <c r="BM90" i="1"/>
  <c r="Z90" i="1"/>
  <c r="Z93" i="1" s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6" i="1" s="1"/>
  <c r="P80" i="1"/>
  <c r="X77" i="1"/>
  <c r="X76" i="1"/>
  <c r="BO75" i="1"/>
  <c r="BM75" i="1"/>
  <c r="Z75" i="1"/>
  <c r="Y75" i="1"/>
  <c r="Y77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5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60" i="1" s="1"/>
  <c r="P47" i="1"/>
  <c r="X44" i="1"/>
  <c r="Z43" i="1"/>
  <c r="X43" i="1"/>
  <c r="BO42" i="1"/>
  <c r="BM42" i="1"/>
  <c r="Z42" i="1"/>
  <c r="Y42" i="1"/>
  <c r="Y44" i="1" s="1"/>
  <c r="P42" i="1"/>
  <c r="X39" i="1"/>
  <c r="X38" i="1"/>
  <c r="BO37" i="1"/>
  <c r="BM37" i="1"/>
  <c r="Z37" i="1"/>
  <c r="Y37" i="1"/>
  <c r="Y39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2" i="1" s="1"/>
  <c r="P28" i="1"/>
  <c r="X24" i="1"/>
  <c r="Z23" i="1"/>
  <c r="X23" i="1"/>
  <c r="X298" i="1" s="1"/>
  <c r="BO22" i="1"/>
  <c r="X296" i="1" s="1"/>
  <c r="BM22" i="1"/>
  <c r="X295" i="1" s="1"/>
  <c r="X29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94" i="1"/>
  <c r="BN28" i="1"/>
  <c r="BP28" i="1"/>
  <c r="BN30" i="1"/>
  <c r="Y33" i="1"/>
  <c r="Y294" i="1" s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H9" i="1"/>
  <c r="BP92" i="1"/>
  <c r="BN92" i="1"/>
  <c r="Y119" i="1"/>
  <c r="BP115" i="1"/>
  <c r="BN115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C307" i="1" l="1"/>
  <c r="Y296" i="1"/>
  <c r="Y298" i="1"/>
  <c r="Y295" i="1"/>
  <c r="Y297" i="1" s="1"/>
  <c r="B307" i="1" l="1"/>
  <c r="A30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<sst xmlns="http://schemas.openxmlformats.org/spreadsheetml/2006/main" count="1501" uniqueCount="509">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</sst>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87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98</v>
      </c>
      <c r="Y32" s="322">
        <f>IFERROR(SUM(Y28:Y31),"0")</f>
        <v>98</v>
      </c>
      <c r="Z32" s="322">
        <f>IFERROR(IF(Z28="",0,Z28),"0")+IFERROR(IF(Z29="",0,Z29),"0")+IFERROR(IF(Z30="",0,Z30),"0")+IFERROR(IF(Z31="",0,Z31),"0")</f>
        <v>0.92218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147</v>
      </c>
      <c r="Y33" s="322">
        <f>IFERROR(SUMPRODUCT(Y28:Y31*H28:H31),"0")</f>
        <v>147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60</v>
      </c>
      <c r="Y37" s="321">
        <f>IFERROR(IF(X37="","",X37),"")</f>
        <v>60</v>
      </c>
      <c r="Z37" s="36">
        <f>IFERROR(IF(X37="","",X37*0.0155),"")</f>
        <v>0.92999999999999994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376.2</v>
      </c>
      <c r="BN37" s="67">
        <f>IFERROR(Y37*I37,"0")</f>
        <v>376.2</v>
      </c>
      <c r="BO37" s="67">
        <f>IFERROR(X37/J37,"0")</f>
        <v>0.7142857142857143</v>
      </c>
      <c r="BP37" s="67">
        <f>IFERROR(Y37/J37,"0")</f>
        <v>0.7142857142857143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60</v>
      </c>
      <c r="Y38" s="322">
        <f>IFERROR(SUM(Y36:Y37),"0")</f>
        <v>60</v>
      </c>
      <c r="Z38" s="322">
        <f>IFERROR(IF(Z36="",0,Z36),"0")+IFERROR(IF(Z37="",0,Z37),"0")</f>
        <v>0.92999999999999994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360</v>
      </c>
      <c r="Y39" s="322">
        <f>IFERROR(SUMPRODUCT(Y36:Y37*H36:H37),"0")</f>
        <v>360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36</v>
      </c>
      <c r="Y53" s="321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24</v>
      </c>
      <c r="Y57" s="321">
        <f t="shared" si="0"/>
        <v>24</v>
      </c>
      <c r="Z57" s="36">
        <f t="shared" si="1"/>
        <v>0.372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84</v>
      </c>
      <c r="Y59" s="322">
        <f>IFERROR(SUM(Y47:Y58),"0")</f>
        <v>84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1.302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592.79999999999995</v>
      </c>
      <c r="Y60" s="322">
        <f>IFERROR(SUMPRODUCT(Y47:Y58*H47:H58),"0")</f>
        <v>592.79999999999995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132</v>
      </c>
      <c r="Y64" s="321">
        <f>IFERROR(IF(X64="","",X64),"")</f>
        <v>132</v>
      </c>
      <c r="Z64" s="36">
        <f>IFERROR(IF(X64="","",X64*0.00866),"")</f>
        <v>1.1431199999999999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688.14239999999995</v>
      </c>
      <c r="BN64" s="67">
        <f>IFERROR(Y64*I64,"0")</f>
        <v>688.14239999999995</v>
      </c>
      <c r="BO64" s="67">
        <f>IFERROR(X64/J64,"0")</f>
        <v>0.91666666666666663</v>
      </c>
      <c r="BP64" s="67">
        <f>IFERROR(Y64/J64,"0")</f>
        <v>0.91666666666666663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132</v>
      </c>
      <c r="Y65" s="322">
        <f>IFERROR(SUM(Y63:Y64),"0")</f>
        <v>132</v>
      </c>
      <c r="Z65" s="322">
        <f>IFERROR(IF(Z63="",0,Z63),"0")+IFERROR(IF(Z64="",0,Z64),"0")</f>
        <v>1.1431199999999999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660</v>
      </c>
      <c r="Y66" s="322">
        <f>IFERROR(SUMPRODUCT(Y63:Y64*H63:H64),"0")</f>
        <v>660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42</v>
      </c>
      <c r="Y76" s="322">
        <f>IFERROR(SUM(Y74:Y75),"0")</f>
        <v>42</v>
      </c>
      <c r="Z76" s="322">
        <f>IFERROR(IF(Z74="",0,Z74),"0")+IFERROR(IF(Z75="",0,Z75),"0")</f>
        <v>0.75095999999999996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151.19999999999999</v>
      </c>
      <c r="Y77" s="322">
        <f>IFERROR(SUMPRODUCT(Y74:Y75*H74:H75),"0")</f>
        <v>151.19999999999999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28</v>
      </c>
      <c r="Y81" s="321">
        <f t="shared" si="6"/>
        <v>28</v>
      </c>
      <c r="Z81" s="36">
        <f t="shared" si="7"/>
        <v>0.50063999999999997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14</v>
      </c>
      <c r="Y82" s="321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42</v>
      </c>
      <c r="Y83" s="321">
        <f t="shared" si="6"/>
        <v>42</v>
      </c>
      <c r="Z83" s="36">
        <f t="shared" si="7"/>
        <v>0.75095999999999996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14</v>
      </c>
      <c r="Y84" s="321">
        <f t="shared" si="6"/>
        <v>14</v>
      </c>
      <c r="Z84" s="36">
        <f t="shared" si="7"/>
        <v>0.25031999999999999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60.250400000000006</v>
      </c>
      <c r="BN84" s="67">
        <f t="shared" si="9"/>
        <v>60.250400000000006</v>
      </c>
      <c r="BO84" s="67">
        <f t="shared" si="10"/>
        <v>0.2</v>
      </c>
      <c r="BP84" s="67">
        <f t="shared" si="11"/>
        <v>0.2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98</v>
      </c>
      <c r="Y86" s="322">
        <f>IFERROR(SUM(Y80:Y85),"0")</f>
        <v>98</v>
      </c>
      <c r="Z86" s="322">
        <f>IFERROR(IF(Z80="",0,Z80),"0")+IFERROR(IF(Z81="",0,Z81),"0")+IFERROR(IF(Z82="",0,Z82),"0")+IFERROR(IF(Z83="",0,Z83),"0")+IFERROR(IF(Z84="",0,Z84),"0")+IFERROR(IF(Z85="",0,Z85),"0")</f>
        <v>1.75224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352.79999999999995</v>
      </c>
      <c r="Y87" s="322">
        <f>IFERROR(SUMPRODUCT(Y80:Y85*H80:H85),"0")</f>
        <v>352.79999999999995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42</v>
      </c>
      <c r="Y109" s="321">
        <f>IFERROR(IF(X109="","",X109),"")</f>
        <v>42</v>
      </c>
      <c r="Z109" s="36">
        <f>IFERROR(IF(X109="","",X109*0.01788),"")</f>
        <v>0.75095999999999996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155.55119999999999</v>
      </c>
      <c r="BN109" s="67">
        <f>IFERROR(Y109*I109,"0")</f>
        <v>155.55119999999999</v>
      </c>
      <c r="BO109" s="67">
        <f>IFERROR(X109/J109,"0")</f>
        <v>0.6</v>
      </c>
      <c r="BP109" s="67">
        <f>IFERROR(Y109/J109,"0")</f>
        <v>0.6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0</v>
      </c>
      <c r="Y110" s="321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42</v>
      </c>
      <c r="Y111" s="322">
        <f>IFERROR(SUM(Y109:Y110),"0")</f>
        <v>42</v>
      </c>
      <c r="Z111" s="322">
        <f>IFERROR(IF(Z109="",0,Z109),"0")+IFERROR(IF(Z110="",0,Z110),"0")</f>
        <v>0.75095999999999996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126</v>
      </c>
      <c r="Y112" s="322">
        <f>IFERROR(SUMPRODUCT(Y109:Y110*H109:H110),"0")</f>
        <v>126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28</v>
      </c>
      <c r="Y117" s="321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28</v>
      </c>
      <c r="Y118" s="322">
        <f>IFERROR(SUM(Y115:Y117),"0")</f>
        <v>28</v>
      </c>
      <c r="Z118" s="322">
        <f>IFERROR(IF(Z115="",0,Z115),"0")+IFERROR(IF(Z116="",0,Z116),"0")+IFERROR(IF(Z117="",0,Z117),"0")</f>
        <v>0.50063999999999997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84</v>
      </c>
      <c r="Y119" s="322">
        <f>IFERROR(SUMPRODUCT(Y115:Y117*H115:H117),"0")</f>
        <v>84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140</v>
      </c>
      <c r="Y124" s="321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459.2</v>
      </c>
      <c r="BN124" s="67">
        <f>IFERROR(Y124*I124,"0")</f>
        <v>459.2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140</v>
      </c>
      <c r="Y125" s="322">
        <f>IFERROR(SUM(Y122:Y124),"0")</f>
        <v>140</v>
      </c>
      <c r="Z125" s="322">
        <f>IFERROR(IF(Z122="",0,Z122),"0")+IFERROR(IF(Z123="",0,Z123),"0")+IFERROR(IF(Z124="",0,Z124),"0")</f>
        <v>2.5032000000000001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420</v>
      </c>
      <c r="Y126" s="322">
        <f>IFERROR(SUMPRODUCT(Y122:Y124*H122:H124),"0")</f>
        <v>420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60</v>
      </c>
      <c r="Y153" s="321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60</v>
      </c>
      <c r="Y155" s="322">
        <f>IFERROR(SUM(Y151:Y154),"0")</f>
        <v>60</v>
      </c>
      <c r="Z155" s="322">
        <f>IFERROR(IF(Z151="",0,Z151),"0")+IFERROR(IF(Z152="",0,Z152),"0")+IFERROR(IF(Z153="",0,Z153),"0")+IFERROR(IF(Z154="",0,Z154),"0")</f>
        <v>0.51959999999999995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300</v>
      </c>
      <c r="Y156" s="322">
        <f>IFERROR(SUMPRODUCT(Y151:Y154*H151:H154),"0")</f>
        <v>300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84</v>
      </c>
      <c r="Y166" s="321">
        <f>IFERROR(IF(X166="","",X166),"")</f>
        <v>84</v>
      </c>
      <c r="Z166" s="36">
        <f>IFERROR(IF(X166="","",X166*0.01788),"")</f>
        <v>1.5019199999999999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284.59199999999998</v>
      </c>
      <c r="BN166" s="67">
        <f>IFERROR(Y166*I166,"0")</f>
        <v>284.59199999999998</v>
      </c>
      <c r="BO166" s="67">
        <f>IFERROR(X166/J166,"0")</f>
        <v>1.2</v>
      </c>
      <c r="BP166" s="67">
        <f>IFERROR(Y166/J166,"0")</f>
        <v>1.2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126</v>
      </c>
      <c r="Y168" s="322">
        <f>IFERROR(SUM(Y165:Y167),"0")</f>
        <v>126</v>
      </c>
      <c r="Z168" s="322">
        <f>IFERROR(IF(Z165="",0,Z165),"0")+IFERROR(IF(Z166="",0,Z166),"0")+IFERROR(IF(Z167="",0,Z167),"0")</f>
        <v>2.2528800000000002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378</v>
      </c>
      <c r="Y169" s="322">
        <f>IFERROR(SUMPRODUCT(Y165:Y167*H165:H167),"0")</f>
        <v>378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36</v>
      </c>
      <c r="Y185" s="321">
        <f>IFERROR(IF(X185="","",X185),"")</f>
        <v>36</v>
      </c>
      <c r="Z185" s="36">
        <f>IFERROR(IF(X185="","",X185*0.0155),"")</f>
        <v>0.55800000000000005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211.32</v>
      </c>
      <c r="BN185" s="67">
        <f>IFERROR(Y185*I185,"0")</f>
        <v>211.32</v>
      </c>
      <c r="BO185" s="67">
        <f>IFERROR(X185/J185,"0")</f>
        <v>0.42857142857142855</v>
      </c>
      <c r="BP185" s="67">
        <f>IFERROR(Y185/J185,"0")</f>
        <v>0.42857142857142855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36</v>
      </c>
      <c r="Y188" s="322">
        <f>IFERROR(SUM(Y185:Y187),"0")</f>
        <v>36</v>
      </c>
      <c r="Z188" s="322">
        <f>IFERROR(IF(Z185="",0,Z185),"0")+IFERROR(IF(Z186="",0,Z186),"0")+IFERROR(IF(Z187="",0,Z187),"0")</f>
        <v>0.55800000000000005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201.6</v>
      </c>
      <c r="Y189" s="322">
        <f>IFERROR(SUMPRODUCT(Y185:Y187*H185:H187),"0")</f>
        <v>201.6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0</v>
      </c>
      <c r="Y198" s="322">
        <f>IFERROR(SUM(Y192:Y197),"0")</f>
        <v>0</v>
      </c>
      <c r="Z198" s="322">
        <f>IFERROR(IF(Z192="",0,Z192),"0")+IFERROR(IF(Z193="",0,Z193),"0")+IFERROR(IF(Z194="",0,Z194),"0")+IFERROR(IF(Z195="",0,Z195),"0")+IFERROR(IF(Z196="",0,Z196),"0")+IFERROR(IF(Z197="",0,Z197),"0")</f>
        <v>0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0</v>
      </c>
      <c r="Y199" s="322">
        <f>IFERROR(SUMPRODUCT(Y192:Y197*H192:H197),"0")</f>
        <v>0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36</v>
      </c>
      <c r="Y205" s="321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268.92</v>
      </c>
      <c r="BN205" s="67">
        <f>IFERROR(Y205*I205,"0")</f>
        <v>268.92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36</v>
      </c>
      <c r="Y206" s="322">
        <f>IFERROR(SUM(Y202:Y205),"0")</f>
        <v>36</v>
      </c>
      <c r="Z206" s="322">
        <f>IFERROR(IF(Z202="",0,Z202),"0")+IFERROR(IF(Z203="",0,Z203),"0")+IFERROR(IF(Z204="",0,Z204),"0")+IFERROR(IF(Z205="",0,Z205),"0")</f>
        <v>0.55800000000000005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259.2</v>
      </c>
      <c r="Y207" s="322">
        <f>IFERROR(SUMPRODUCT(Y202:Y205*H202:H205),"0")</f>
        <v>259.2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53.999999999999993</v>
      </c>
      <c r="Y257" s="321">
        <f>IFERROR(IF(X257="","",X257),"")</f>
        <v>53.999999999999993</v>
      </c>
      <c r="Z257" s="36">
        <f>IFERROR(IF(X257="","",X257*0.00502),"")</f>
        <v>0.27107999999999999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103.40999999999998</v>
      </c>
      <c r="BN257" s="67">
        <f>IFERROR(Y257*I257,"0")</f>
        <v>103.40999999999998</v>
      </c>
      <c r="BO257" s="67">
        <f>IFERROR(X257/J257,"0")</f>
        <v>0.23076923076923073</v>
      </c>
      <c r="BP257" s="67">
        <f>IFERROR(Y257/J257,"0")</f>
        <v>0.23076923076923073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53.999999999999993</v>
      </c>
      <c r="Y258" s="322">
        <f>IFERROR(SUM(Y257:Y257),"0")</f>
        <v>53.999999999999993</v>
      </c>
      <c r="Z258" s="322">
        <f>IFERROR(IF(Z257="",0,Z257),"0")</f>
        <v>0.27107999999999999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97.199999999999989</v>
      </c>
      <c r="Y259" s="322">
        <f>IFERROR(SUMPRODUCT(Y257:Y257*H257:H257),"0")</f>
        <v>97.199999999999989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48</v>
      </c>
      <c r="Y261" s="321">
        <f>IFERROR(IF(X261="","",X261),"")</f>
        <v>48</v>
      </c>
      <c r="Z261" s="36">
        <f>IFERROR(IF(X261="","",X261*0.0155),"")</f>
        <v>0.74399999999999999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300.48</v>
      </c>
      <c r="BN261" s="67">
        <f>IFERROR(Y261*I261,"0")</f>
        <v>300.48</v>
      </c>
      <c r="BO261" s="67">
        <f>IFERROR(X261/J261,"0")</f>
        <v>0.5714285714285714</v>
      </c>
      <c r="BP261" s="67">
        <f>IFERROR(Y261/J261,"0")</f>
        <v>0.5714285714285714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48</v>
      </c>
      <c r="Y263" s="322">
        <f>IFERROR(SUM(Y261:Y262),"0")</f>
        <v>48</v>
      </c>
      <c r="Z263" s="322">
        <f>IFERROR(IF(Z261="",0,Z261),"0")+IFERROR(IF(Z262="",0,Z262),"0")</f>
        <v>0.74399999999999999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288</v>
      </c>
      <c r="Y264" s="322">
        <f>IFERROR(SUMPRODUCT(Y261:Y262*H261:H262),"0")</f>
        <v>288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48</v>
      </c>
      <c r="Y269" s="322">
        <f>IFERROR(SUM(Y266:Y268),"0")</f>
        <v>48</v>
      </c>
      <c r="Z269" s="322">
        <f>IFERROR(IF(Z266="",0,Z266),"0")+IFERROR(IF(Z267="",0,Z267),"0")+IFERROR(IF(Z268="",0,Z268),"0")</f>
        <v>0.74399999999999999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240</v>
      </c>
      <c r="Y270" s="322">
        <f>IFERROR(SUMPRODUCT(Y266:Y268*H266:H268),"0")</f>
        <v>240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12</v>
      </c>
      <c r="Y275" s="321">
        <f t="shared" si="24"/>
        <v>12</v>
      </c>
      <c r="Z275" s="36">
        <f>IFERROR(IF(X275="","",X275*0.0155),"")</f>
        <v>0.186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68.820000000000007</v>
      </c>
      <c r="BN275" s="67">
        <f t="shared" si="26"/>
        <v>68.820000000000007</v>
      </c>
      <c r="BO275" s="67">
        <f t="shared" si="27"/>
        <v>0.14285714285714285</v>
      </c>
      <c r="BP275" s="67">
        <f t="shared" si="28"/>
        <v>0.14285714285714285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28</v>
      </c>
      <c r="Y277" s="321">
        <f t="shared" si="24"/>
        <v>28</v>
      </c>
      <c r="Z277" s="36">
        <f t="shared" si="29"/>
        <v>0.26207999999999998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89.376000000000005</v>
      </c>
      <c r="BN277" s="67">
        <f t="shared" si="26"/>
        <v>89.376000000000005</v>
      </c>
      <c r="BO277" s="67">
        <f t="shared" si="27"/>
        <v>0.22222222222222221</v>
      </c>
      <c r="BP277" s="67">
        <f t="shared" si="28"/>
        <v>0.22222222222222221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84</v>
      </c>
      <c r="Y280" s="321">
        <f t="shared" si="24"/>
        <v>84</v>
      </c>
      <c r="Z280" s="36">
        <f t="shared" si="29"/>
        <v>0.78624000000000005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326.928</v>
      </c>
      <c r="BN280" s="67">
        <f t="shared" si="26"/>
        <v>326.928</v>
      </c>
      <c r="BO280" s="67">
        <f t="shared" si="27"/>
        <v>0.66666666666666663</v>
      </c>
      <c r="BP280" s="67">
        <f t="shared" si="28"/>
        <v>0.66666666666666663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124</v>
      </c>
      <c r="Y292" s="322">
        <f>IFERROR(SUM(Y272:Y291),"0")</f>
        <v>124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1.2343200000000001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460.8</v>
      </c>
      <c r="Y293" s="322">
        <f>IFERROR(SUMPRODUCT(Y272:Y291*H272:H291),"0")</f>
        <v>460.8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5490.5999999999995</v>
      </c>
      <c r="Y294" s="322">
        <f>IFERROR(Y24+Y33+Y39+Y44+Y60+Y66+Y71+Y77+Y87+Y94+Y106+Y112+Y119+Y126+Y131+Y137+Y142+Y148+Y156+Y161+Y169+Y174+Y182+Y189+Y199+Y207+Y212+Y217+Y223+Y229+Y236+Y241+Y247+Y255+Y259+Y264+Y270+Y293,"0")</f>
        <v>5490.5999999999995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5955.692799999998</v>
      </c>
      <c r="Y295" s="322">
        <f>IFERROR(SUM(BN22:BN291),"0")</f>
        <v>5955.692799999998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15</v>
      </c>
      <c r="Y296" s="38">
        <f>ROUNDUP(SUM(BP22:BP291),0)</f>
        <v>15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6330.692799999998</v>
      </c>
      <c r="Y297" s="322">
        <f>GrossWeightTotalR+PalletQtyTotalR*25</f>
        <v>6330.692799999998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1318</v>
      </c>
      <c r="Y298" s="322">
        <f>IFERROR(Y23+Y32+Y38+Y43+Y59+Y65+Y70+Y76+Y86+Y93+Y105+Y111+Y118+Y125+Y130+Y136+Y141+Y147+Y155+Y160+Y168+Y173+Y181+Y188+Y198+Y206+Y211+Y216+Y222+Y228+Y235+Y240+Y246+Y254+Y258+Y263+Y269+Y292,"0")</f>
        <v>1318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18.4315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147</v>
      </c>
      <c r="D304" s="46">
        <f>IFERROR(X36*H36,"0")+IFERROR(X37*H37,"0")</f>
        <v>360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592.79999999999995</v>
      </c>
      <c r="G304" s="46">
        <f>IFERROR(X63*H63,"0")+IFERROR(X64*H64,"0")</f>
        <v>660</v>
      </c>
      <c r="H304" s="46">
        <f>IFERROR(X69*H69,"0")</f>
        <v>50.4</v>
      </c>
      <c r="I304" s="46">
        <f>IFERROR(X74*H74,"0")+IFERROR(X75*H75,"0")</f>
        <v>151.19999999999999</v>
      </c>
      <c r="J304" s="46">
        <f>IFERROR(X80*H80,"0")+IFERROR(X81*H81,"0")+IFERROR(X82*H82,"0")+IFERROR(X83*H83,"0")+IFERROR(X84*H84,"0")+IFERROR(X85*H85,"0")</f>
        <v>352.79999999999995</v>
      </c>
      <c r="K304" s="46">
        <f>IFERROR(X90*H90,"0")+IFERROR(X91*H91,"0")+IFERROR(X92*H92,"0")</f>
        <v>0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126</v>
      </c>
      <c r="N304" s="313"/>
      <c r="O304" s="46">
        <f>IFERROR(X115*H115,"0")+IFERROR(X116*H116,"0")+IFERROR(X117*H117,"0")</f>
        <v>84</v>
      </c>
      <c r="P304" s="46">
        <f>IFERROR(X122*H122,"0")+IFERROR(X123*H123,"0")+IFERROR(X124*H124,"0")</f>
        <v>420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300</v>
      </c>
      <c r="V304" s="46">
        <f>IFERROR(X165*H165,"0")+IFERROR(X166*H166,"0")+IFERROR(X167*H167,"0")+IFERROR(X171*H171,"0")+IFERROR(X172*H172,"0")</f>
        <v>378</v>
      </c>
      <c r="W304" s="46">
        <f>IFERROR(X178*H178,"0")+IFERROR(X179*H179,"0")+IFERROR(X180*H180,"0")</f>
        <v>0</v>
      </c>
      <c r="X304" s="46">
        <f>IFERROR(X185*H185,"0")+IFERROR(X186*H186,"0")+IFERROR(X187*H187,"0")</f>
        <v>201.6</v>
      </c>
      <c r="Y304" s="46">
        <f>IFERROR(X192*H192,"0")+IFERROR(X193*H193,"0")+IFERROR(X194*H194,"0")+IFERROR(X195*H195,"0")+IFERROR(X196*H196,"0")+IFERROR(X197*H197,"0")</f>
        <v>0</v>
      </c>
      <c r="Z304" s="46">
        <f>IFERROR(X202*H202,"0")+IFERROR(X203*H203,"0")+IFERROR(X204*H204,"0")+IFERROR(X205*H205,"0")</f>
        <v>259.2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1086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2695.1999999999994</v>
      </c>
      <c r="B307" s="60">
        <f>SUMPRODUCT(--(BB:BB="ПГП"),--(W:W="кор"),H:H,Y:Y)+SUMPRODUCT(--(BB:BB="ПГП"),--(W:W="кг"),Y:Y)</f>
        <v>2795.4000000000005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2024-11-22T09:52:35Z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