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7EAB9BC-4BF9-4D59-A336-4A0B61691C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Y293" i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Z267" i="1"/>
  <c r="Y267" i="1"/>
  <c r="BO266" i="1"/>
  <c r="BM266" i="1"/>
  <c r="Z266" i="1"/>
  <c r="Z269" i="1" s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Z263" i="1" s="1"/>
  <c r="Y261" i="1"/>
  <c r="Y264" i="1" s="1"/>
  <c r="X259" i="1"/>
  <c r="Z258" i="1"/>
  <c r="X258" i="1"/>
  <c r="BO257" i="1"/>
  <c r="BM257" i="1"/>
  <c r="Z257" i="1"/>
  <c r="Y257" i="1"/>
  <c r="X255" i="1"/>
  <c r="Y254" i="1"/>
  <c r="X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4" i="1" s="1"/>
  <c r="Y251" i="1"/>
  <c r="Y255" i="1" s="1"/>
  <c r="Y247" i="1"/>
  <c r="X247" i="1"/>
  <c r="Z246" i="1"/>
  <c r="X246" i="1"/>
  <c r="BO245" i="1"/>
  <c r="BM245" i="1"/>
  <c r="Z245" i="1"/>
  <c r="Y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X235" i="1"/>
  <c r="BP234" i="1"/>
  <c r="BO234" i="1"/>
  <c r="BN234" i="1"/>
  <c r="BM234" i="1"/>
  <c r="Z234" i="1"/>
  <c r="Y234" i="1"/>
  <c r="P234" i="1"/>
  <c r="BO233" i="1"/>
  <c r="BM233" i="1"/>
  <c r="Z233" i="1"/>
  <c r="Z235" i="1" s="1"/>
  <c r="Y233" i="1"/>
  <c r="P233" i="1"/>
  <c r="X229" i="1"/>
  <c r="Z228" i="1"/>
  <c r="X228" i="1"/>
  <c r="BO227" i="1"/>
  <c r="BM227" i="1"/>
  <c r="Z227" i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Y207" i="1" s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Y198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2" i="1"/>
  <c r="Y181" i="1"/>
  <c r="X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BP178" i="1"/>
  <c r="BO178" i="1"/>
  <c r="BN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Z118" i="1" s="1"/>
  <c r="Y115" i="1"/>
  <c r="Y119" i="1" s="1"/>
  <c r="P115" i="1"/>
  <c r="X112" i="1"/>
  <c r="Z111" i="1"/>
  <c r="X111" i="1"/>
  <c r="BO110" i="1"/>
  <c r="BM110" i="1"/>
  <c r="Z110" i="1"/>
  <c r="Y110" i="1"/>
  <c r="BP110" i="1" s="1"/>
  <c r="BO109" i="1"/>
  <c r="BM109" i="1"/>
  <c r="Z109" i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Z93" i="1"/>
  <c r="X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N90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Y87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6" i="1" s="1"/>
  <c r="P74" i="1"/>
  <c r="X71" i="1"/>
  <c r="Z70" i="1"/>
  <c r="X70" i="1"/>
  <c r="BO69" i="1"/>
  <c r="BM69" i="1"/>
  <c r="Z69" i="1"/>
  <c r="Y69" i="1"/>
  <c r="Y71" i="1" s="1"/>
  <c r="P69" i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59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8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9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95" i="1"/>
  <c r="X296" i="1"/>
  <c r="X298" i="1"/>
  <c r="BN29" i="1"/>
  <c r="BP29" i="1"/>
  <c r="BN31" i="1"/>
  <c r="BN36" i="1"/>
  <c r="BP36" i="1"/>
  <c r="Y39" i="1"/>
  <c r="Y294" i="1" s="1"/>
  <c r="BN48" i="1"/>
  <c r="BN50" i="1"/>
  <c r="BN53" i="1"/>
  <c r="BN55" i="1"/>
  <c r="BN57" i="1"/>
  <c r="Y60" i="1"/>
  <c r="BN64" i="1"/>
  <c r="BP64" i="1"/>
  <c r="BN69" i="1"/>
  <c r="BP69" i="1"/>
  <c r="Y70" i="1"/>
  <c r="BN74" i="1"/>
  <c r="BP74" i="1"/>
  <c r="Y77" i="1"/>
  <c r="BN81" i="1"/>
  <c r="BP81" i="1"/>
  <c r="BN82" i="1"/>
  <c r="BN85" i="1"/>
  <c r="BP92" i="1"/>
  <c r="BN92" i="1"/>
  <c r="Z105" i="1"/>
  <c r="Z299" i="1" s="1"/>
  <c r="F9" i="1"/>
  <c r="J9" i="1"/>
  <c r="Y93" i="1"/>
  <c r="Y298" i="1" s="1"/>
  <c r="BP90" i="1"/>
  <c r="Y296" i="1" s="1"/>
  <c r="Y94" i="1"/>
  <c r="Y106" i="1"/>
  <c r="BP97" i="1"/>
  <c r="BN97" i="1"/>
  <c r="Y295" i="1" s="1"/>
  <c r="Y297" i="1" s="1"/>
  <c r="BP99" i="1"/>
  <c r="BN99" i="1"/>
  <c r="BP101" i="1"/>
  <c r="BN101" i="1"/>
  <c r="BP103" i="1"/>
  <c r="BN103" i="1"/>
  <c r="Y105" i="1"/>
  <c r="Y112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BN202" i="1"/>
  <c r="BP202" i="1"/>
  <c r="Z222" i="1"/>
  <c r="Y229" i="1"/>
  <c r="A307" i="1" s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C307" i="1" l="1"/>
  <c r="B307" i="1"/>
  <c r="X297" i="1"/>
</calcChain>
</file>

<file path=xl/sharedStrings.xml><?xml version="1.0" encoding="utf-8"?>
<sst xmlns="http://schemas.openxmlformats.org/spreadsheetml/2006/main" count="1501" uniqueCount="509">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</sst>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85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7"/>
  <sheetViews>
    <sheetView showGridLines="0" tabSelected="1" topLeftCell="A287" zoomScaleNormal="100" zoomScaleSheetLayoutView="100" workbookViewId="0">
      <selection activeCell="AA300" sqref="AA30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79" t="s">
        <v>0</v>
      </c>
      <c r="E1" s="341"/>
      <c r="F1" s="341"/>
      <c r="G1" s="12" t="s">
        <v>1</v>
      </c>
      <c r="H1" s="379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14" t="s">
        <v>7</v>
      </c>
      <c r="B5" s="361"/>
      <c r="C5" s="362"/>
      <c r="D5" s="381"/>
      <c r="E5" s="382"/>
      <c r="F5" s="511" t="s">
        <v>8</v>
      </c>
      <c r="G5" s="362"/>
      <c r="H5" s="381"/>
      <c r="I5" s="486"/>
      <c r="J5" s="486"/>
      <c r="K5" s="486"/>
      <c r="L5" s="486"/>
      <c r="M5" s="382"/>
      <c r="N5" s="61"/>
      <c r="P5" s="24" t="s">
        <v>9</v>
      </c>
      <c r="Q5" s="521">
        <v>45614</v>
      </c>
      <c r="R5" s="412"/>
      <c r="T5" s="442" t="s">
        <v>10</v>
      </c>
      <c r="U5" s="372"/>
      <c r="V5" s="443" t="s">
        <v>11</v>
      </c>
      <c r="W5" s="412"/>
      <c r="AB5" s="51"/>
      <c r="AC5" s="51"/>
      <c r="AD5" s="51"/>
      <c r="AE5" s="51"/>
    </row>
    <row r="6" spans="1:32" s="317" customFormat="1" ht="24" customHeight="1" x14ac:dyDescent="0.2">
      <c r="A6" s="414" t="s">
        <v>12</v>
      </c>
      <c r="B6" s="361"/>
      <c r="C6" s="362"/>
      <c r="D6" s="488" t="s">
        <v>13</v>
      </c>
      <c r="E6" s="489"/>
      <c r="F6" s="489"/>
      <c r="G6" s="489"/>
      <c r="H6" s="489"/>
      <c r="I6" s="489"/>
      <c r="J6" s="489"/>
      <c r="K6" s="489"/>
      <c r="L6" s="489"/>
      <c r="M6" s="412"/>
      <c r="N6" s="62"/>
      <c r="P6" s="24" t="s">
        <v>14</v>
      </c>
      <c r="Q6" s="524" t="str">
        <f>IF(Q5=0," ",CHOOSE(WEEKDAY(Q5,2),"Понедельник","Вторник","Среда","Четверг","Пятница","Суббота","Воскресенье"))</f>
        <v>Понедельник</v>
      </c>
      <c r="R6" s="325"/>
      <c r="T6" s="448" t="s">
        <v>15</v>
      </c>
      <c r="U6" s="372"/>
      <c r="V6" s="472" t="s">
        <v>16</v>
      </c>
      <c r="W6" s="358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63"/>
      <c r="P7" s="24"/>
      <c r="Q7" s="42"/>
      <c r="R7" s="42"/>
      <c r="T7" s="330"/>
      <c r="U7" s="372"/>
      <c r="V7" s="473"/>
      <c r="W7" s="474"/>
      <c r="AB7" s="51"/>
      <c r="AC7" s="51"/>
      <c r="AD7" s="51"/>
      <c r="AE7" s="51"/>
    </row>
    <row r="8" spans="1:32" s="317" customFormat="1" ht="25.5" customHeight="1" x14ac:dyDescent="0.2">
      <c r="A8" s="531" t="s">
        <v>17</v>
      </c>
      <c r="B8" s="327"/>
      <c r="C8" s="328"/>
      <c r="D8" s="373" t="s">
        <v>18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19</v>
      </c>
      <c r="Q8" s="419">
        <v>0.41666666666666669</v>
      </c>
      <c r="R8" s="367"/>
      <c r="T8" s="330"/>
      <c r="U8" s="372"/>
      <c r="V8" s="473"/>
      <c r="W8" s="474"/>
      <c r="AB8" s="51"/>
      <c r="AC8" s="51"/>
      <c r="AD8" s="51"/>
      <c r="AE8" s="51"/>
    </row>
    <row r="9" spans="1:32" s="317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25"/>
      <c r="E9" s="332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8"/>
      <c r="P9" s="26" t="s">
        <v>20</v>
      </c>
      <c r="Q9" s="409"/>
      <c r="R9" s="410"/>
      <c r="T9" s="330"/>
      <c r="U9" s="372"/>
      <c r="V9" s="475"/>
      <c r="W9" s="476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25"/>
      <c r="E10" s="332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67" t="str">
        <f>IFERROR(VLOOKUP($D$10,Proxy,2,FALSE),"")</f>
        <v/>
      </c>
      <c r="I10" s="330"/>
      <c r="J10" s="330"/>
      <c r="K10" s="330"/>
      <c r="L10" s="330"/>
      <c r="M10" s="330"/>
      <c r="N10" s="316"/>
      <c r="P10" s="26" t="s">
        <v>21</v>
      </c>
      <c r="Q10" s="449"/>
      <c r="R10" s="450"/>
      <c r="U10" s="24" t="s">
        <v>22</v>
      </c>
      <c r="V10" s="357" t="s">
        <v>23</v>
      </c>
      <c r="W10" s="358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1"/>
      <c r="R11" s="412"/>
      <c r="U11" s="24" t="s">
        <v>26</v>
      </c>
      <c r="V11" s="493" t="s">
        <v>27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40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2"/>
      <c r="N12" s="65"/>
      <c r="P12" s="24" t="s">
        <v>29</v>
      </c>
      <c r="Q12" s="419"/>
      <c r="R12" s="367"/>
      <c r="S12" s="23"/>
      <c r="U12" s="24"/>
      <c r="V12" s="341"/>
      <c r="W12" s="330"/>
      <c r="AB12" s="51"/>
      <c r="AC12" s="51"/>
      <c r="AD12" s="51"/>
      <c r="AE12" s="51"/>
    </row>
    <row r="13" spans="1:32" s="317" customFormat="1" ht="23.25" customHeight="1" x14ac:dyDescent="0.2">
      <c r="A13" s="440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1"/>
      <c r="M13" s="362"/>
      <c r="N13" s="65"/>
      <c r="O13" s="26"/>
      <c r="P13" s="26" t="s">
        <v>31</v>
      </c>
      <c r="Q13" s="49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40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1"/>
      <c r="M14" s="36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5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2"/>
      <c r="N15" s="66"/>
      <c r="P15" s="431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35</v>
      </c>
      <c r="B17" s="352" t="s">
        <v>36</v>
      </c>
      <c r="C17" s="424" t="s">
        <v>37</v>
      </c>
      <c r="D17" s="352" t="s">
        <v>38</v>
      </c>
      <c r="E17" s="39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352" t="s">
        <v>48</v>
      </c>
      <c r="P17" s="352" t="s">
        <v>49</v>
      </c>
      <c r="Q17" s="395"/>
      <c r="R17" s="395"/>
      <c r="S17" s="395"/>
      <c r="T17" s="396"/>
      <c r="U17" s="528" t="s">
        <v>50</v>
      </c>
      <c r="V17" s="362"/>
      <c r="W17" s="352" t="s">
        <v>51</v>
      </c>
      <c r="X17" s="352" t="s">
        <v>52</v>
      </c>
      <c r="Y17" s="529" t="s">
        <v>53</v>
      </c>
      <c r="Z17" s="484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06"/>
      <c r="AF17" s="507"/>
      <c r="AG17" s="69"/>
      <c r="BD17" s="68" t="s">
        <v>59</v>
      </c>
    </row>
    <row r="18" spans="1:68" ht="14.25" customHeight="1" x14ac:dyDescent="0.2">
      <c r="A18" s="353"/>
      <c r="B18" s="353"/>
      <c r="C18" s="353"/>
      <c r="D18" s="397"/>
      <c r="E18" s="399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3"/>
      <c r="X18" s="353"/>
      <c r="Y18" s="530"/>
      <c r="Z18" s="485"/>
      <c r="AA18" s="469"/>
      <c r="AB18" s="469"/>
      <c r="AC18" s="469"/>
      <c r="AD18" s="508"/>
      <c r="AE18" s="509"/>
      <c r="AF18" s="510"/>
      <c r="AG18" s="69"/>
      <c r="BD18" s="68"/>
    </row>
    <row r="19" spans="1:68" ht="27.75" customHeight="1" x14ac:dyDescent="0.2">
      <c r="A19" s="390" t="s">
        <v>62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54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6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7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7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90" t="s">
        <v>74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54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7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22">
        <f>IFERROR(SUM(X28:X31),"0")</f>
        <v>0</v>
      </c>
      <c r="Y32" s="322">
        <f>IFERROR(SUM(Y28:Y31),"0")</f>
        <v>0</v>
      </c>
      <c r="Z32" s="322">
        <f>IFERROR(IF(Z28="",0,Z28),"0")+IFERROR(IF(Z29="",0,Z29),"0")+IFERROR(IF(Z30="",0,Z30),"0")+IFERROR(IF(Z31="",0,Z31),"0")</f>
        <v>0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7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22">
        <f>IFERROR(SUMPRODUCT(X28:X31*H28:H31),"0")</f>
        <v>0</v>
      </c>
      <c r="Y33" s="322">
        <f>IFERROR(SUMPRODUCT(Y28:Y31*H28:H31),"0")</f>
        <v>0</v>
      </c>
      <c r="Z33" s="37"/>
      <c r="AA33" s="323"/>
      <c r="AB33" s="323"/>
      <c r="AC33" s="323"/>
    </row>
    <row r="34" spans="1:68" ht="16.5" customHeight="1" x14ac:dyDescent="0.25">
      <c r="A34" s="329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54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108</v>
      </c>
      <c r="Y37" s="321">
        <f>IFERROR(IF(X37="","",X37),"")</f>
        <v>108</v>
      </c>
      <c r="Z37" s="36">
        <f>IFERROR(IF(X37="","",X37*0.0155),"")</f>
        <v>1.6739999999999999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677.16</v>
      </c>
      <c r="BN37" s="67">
        <f>IFERROR(Y37*I37,"0")</f>
        <v>677.16</v>
      </c>
      <c r="BO37" s="67">
        <f>IFERROR(X37/J37,"0")</f>
        <v>1.2857142857142858</v>
      </c>
      <c r="BP37" s="67">
        <f>IFERROR(Y37/J37,"0")</f>
        <v>1.2857142857142858</v>
      </c>
    </row>
    <row r="38" spans="1:68" x14ac:dyDescent="0.2">
      <c r="A38" s="336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7"/>
      <c r="P38" s="326" t="s">
        <v>72</v>
      </c>
      <c r="Q38" s="327"/>
      <c r="R38" s="327"/>
      <c r="S38" s="327"/>
      <c r="T38" s="327"/>
      <c r="U38" s="327"/>
      <c r="V38" s="328"/>
      <c r="W38" s="37" t="s">
        <v>69</v>
      </c>
      <c r="X38" s="322">
        <f>IFERROR(SUM(X36:X37),"0")</f>
        <v>108</v>
      </c>
      <c r="Y38" s="322">
        <f>IFERROR(SUM(Y36:Y37),"0")</f>
        <v>108</v>
      </c>
      <c r="Z38" s="322">
        <f>IFERROR(IF(Z36="",0,Z36),"0")+IFERROR(IF(Z37="",0,Z37),"0")</f>
        <v>1.6739999999999999</v>
      </c>
      <c r="AA38" s="323"/>
      <c r="AB38" s="323"/>
      <c r="AC38" s="323"/>
    </row>
    <row r="39" spans="1:68" x14ac:dyDescent="0.2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7"/>
      <c r="P39" s="326" t="s">
        <v>72</v>
      </c>
      <c r="Q39" s="327"/>
      <c r="R39" s="327"/>
      <c r="S39" s="327"/>
      <c r="T39" s="327"/>
      <c r="U39" s="327"/>
      <c r="V39" s="328"/>
      <c r="W39" s="37" t="s">
        <v>73</v>
      </c>
      <c r="X39" s="322">
        <f>IFERROR(SUMPRODUCT(X36:X37*H36:H37),"0")</f>
        <v>648</v>
      </c>
      <c r="Y39" s="322">
        <f>IFERROR(SUMPRODUCT(Y36:Y37*H36:H37),"0")</f>
        <v>648</v>
      </c>
      <c r="Z39" s="37"/>
      <c r="AA39" s="323"/>
      <c r="AB39" s="323"/>
      <c r="AC39" s="323"/>
    </row>
    <row r="40" spans="1:68" ht="16.5" customHeight="1" x14ac:dyDescent="0.25">
      <c r="A40" s="329" t="s">
        <v>99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5"/>
      <c r="AB40" s="315"/>
      <c r="AC40" s="315"/>
    </row>
    <row r="41" spans="1:68" ht="14.25" customHeight="1" x14ac:dyDescent="0.25">
      <c r="A41" s="354" t="s">
        <v>100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14"/>
      <c r="AB41" s="314"/>
      <c r="AC41" s="314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6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7"/>
      <c r="P43" s="326" t="s">
        <v>72</v>
      </c>
      <c r="Q43" s="327"/>
      <c r="R43" s="327"/>
      <c r="S43" s="327"/>
      <c r="T43" s="327"/>
      <c r="U43" s="327"/>
      <c r="V43" s="328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7"/>
      <c r="P44" s="326" t="s">
        <v>72</v>
      </c>
      <c r="Q44" s="327"/>
      <c r="R44" s="327"/>
      <c r="S44" s="327"/>
      <c r="T44" s="327"/>
      <c r="U44" s="327"/>
      <c r="V44" s="328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29" t="s">
        <v>105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5"/>
      <c r="AB45" s="315"/>
      <c r="AC45" s="315"/>
    </row>
    <row r="46" spans="1:68" ht="14.25" customHeight="1" x14ac:dyDescent="0.25">
      <c r="A46" s="354" t="s">
        <v>63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14"/>
      <c r="AB46" s="314"/>
      <c r="AC46" s="314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12</v>
      </c>
      <c r="Y50" s="321">
        <f t="shared" si="0"/>
        <v>12</v>
      </c>
      <c r="Z50" s="36">
        <f t="shared" si="1"/>
        <v>0.186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87.6</v>
      </c>
      <c r="BN50" s="67">
        <f t="shared" si="3"/>
        <v>87.6</v>
      </c>
      <c r="BO50" s="67">
        <f t="shared" si="4"/>
        <v>0.14285714285714285</v>
      </c>
      <c r="BP50" s="67">
        <f t="shared" si="5"/>
        <v>0.14285714285714285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6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12</v>
      </c>
      <c r="Y52" s="321">
        <f t="shared" si="0"/>
        <v>12</v>
      </c>
      <c r="Z52" s="36">
        <f t="shared" si="1"/>
        <v>0.186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7"/>
      <c r="P59" s="326" t="s">
        <v>72</v>
      </c>
      <c r="Q59" s="327"/>
      <c r="R59" s="327"/>
      <c r="S59" s="327"/>
      <c r="T59" s="327"/>
      <c r="U59" s="327"/>
      <c r="V59" s="328"/>
      <c r="W59" s="37" t="s">
        <v>69</v>
      </c>
      <c r="X59" s="322">
        <f>IFERROR(SUM(X47:X58),"0")</f>
        <v>24</v>
      </c>
      <c r="Y59" s="322">
        <f>IFERROR(SUM(Y47:Y58),"0")</f>
        <v>24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23"/>
      <c r="AB59" s="323"/>
      <c r="AC59" s="323"/>
    </row>
    <row r="60" spans="1:68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7"/>
      <c r="P60" s="326" t="s">
        <v>72</v>
      </c>
      <c r="Q60" s="327"/>
      <c r="R60" s="327"/>
      <c r="S60" s="327"/>
      <c r="T60" s="327"/>
      <c r="U60" s="327"/>
      <c r="V60" s="328"/>
      <c r="W60" s="37" t="s">
        <v>73</v>
      </c>
      <c r="X60" s="322">
        <f>IFERROR(SUMPRODUCT(X47:X58*H47:H58),"0")</f>
        <v>160.80000000000001</v>
      </c>
      <c r="Y60" s="322">
        <f>IFERROR(SUMPRODUCT(Y47:Y58*H47:H58),"0")</f>
        <v>160.80000000000001</v>
      </c>
      <c r="Z60" s="37"/>
      <c r="AA60" s="323"/>
      <c r="AB60" s="323"/>
      <c r="AC60" s="323"/>
    </row>
    <row r="61" spans="1:68" ht="16.5" customHeight="1" x14ac:dyDescent="0.25">
      <c r="A61" s="329" t="s">
        <v>133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5"/>
      <c r="AB61" s="315"/>
      <c r="AC61" s="315"/>
    </row>
    <row r="62" spans="1:68" ht="14.25" customHeight="1" x14ac:dyDescent="0.25">
      <c r="A62" s="354" t="s">
        <v>63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4"/>
      <c r="AB62" s="314"/>
      <c r="AC62" s="31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84</v>
      </c>
      <c r="Y64" s="321">
        <f>IFERROR(IF(X64="","",X64),"")</f>
        <v>84</v>
      </c>
      <c r="Z64" s="36">
        <f>IFERROR(IF(X64="","",X64*0.00866),"")</f>
        <v>0.72743999999999998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437.90879999999999</v>
      </c>
      <c r="BN64" s="67">
        <f>IFERROR(Y64*I64,"0")</f>
        <v>437.90879999999999</v>
      </c>
      <c r="BO64" s="67">
        <f>IFERROR(X64/J64,"0")</f>
        <v>0.58333333333333337</v>
      </c>
      <c r="BP64" s="67">
        <f>IFERROR(Y64/J64,"0")</f>
        <v>0.58333333333333337</v>
      </c>
    </row>
    <row r="65" spans="1:68" x14ac:dyDescent="0.2">
      <c r="A65" s="336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7"/>
      <c r="P65" s="326" t="s">
        <v>72</v>
      </c>
      <c r="Q65" s="327"/>
      <c r="R65" s="327"/>
      <c r="S65" s="327"/>
      <c r="T65" s="327"/>
      <c r="U65" s="327"/>
      <c r="V65" s="328"/>
      <c r="W65" s="37" t="s">
        <v>69</v>
      </c>
      <c r="X65" s="322">
        <f>IFERROR(SUM(X63:X64),"0")</f>
        <v>84</v>
      </c>
      <c r="Y65" s="322">
        <f>IFERROR(SUM(Y63:Y64),"0")</f>
        <v>84</v>
      </c>
      <c r="Z65" s="322">
        <f>IFERROR(IF(Z63="",0,Z63),"0")+IFERROR(IF(Z64="",0,Z64),"0")</f>
        <v>0.72743999999999998</v>
      </c>
      <c r="AA65" s="323"/>
      <c r="AB65" s="323"/>
      <c r="AC65" s="323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7"/>
      <c r="P66" s="326" t="s">
        <v>72</v>
      </c>
      <c r="Q66" s="327"/>
      <c r="R66" s="327"/>
      <c r="S66" s="327"/>
      <c r="T66" s="327"/>
      <c r="U66" s="327"/>
      <c r="V66" s="328"/>
      <c r="W66" s="37" t="s">
        <v>73</v>
      </c>
      <c r="X66" s="322">
        <f>IFERROR(SUMPRODUCT(X63:X64*H63:H64),"0")</f>
        <v>420</v>
      </c>
      <c r="Y66" s="322">
        <f>IFERROR(SUMPRODUCT(Y63:Y64*H63:H64),"0")</f>
        <v>420</v>
      </c>
      <c r="Z66" s="37"/>
      <c r="AA66" s="323"/>
      <c r="AB66" s="323"/>
      <c r="AC66" s="323"/>
    </row>
    <row r="67" spans="1:68" ht="16.5" customHeight="1" x14ac:dyDescent="0.25">
      <c r="A67" s="329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5"/>
      <c r="AB67" s="315"/>
      <c r="AC67" s="315"/>
    </row>
    <row r="68" spans="1:68" ht="14.25" customHeight="1" x14ac:dyDescent="0.25">
      <c r="A68" s="354" t="s">
        <v>141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84</v>
      </c>
      <c r="Y69" s="321">
        <f>IFERROR(IF(X69="","",X69),"")</f>
        <v>84</v>
      </c>
      <c r="Z69" s="36">
        <f>IFERROR(IF(X69="","",X69*0.01788),"")</f>
        <v>1.5019199999999999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361.50240000000002</v>
      </c>
      <c r="BN69" s="67">
        <f>IFERROR(Y69*I69,"0")</f>
        <v>361.50240000000002</v>
      </c>
      <c r="BO69" s="67">
        <f>IFERROR(X69/J69,"0")</f>
        <v>1.2</v>
      </c>
      <c r="BP69" s="67">
        <f>IFERROR(Y69/J69,"0")</f>
        <v>1.2</v>
      </c>
    </row>
    <row r="70" spans="1:68" x14ac:dyDescent="0.2">
      <c r="A70" s="336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7"/>
      <c r="P70" s="326" t="s">
        <v>72</v>
      </c>
      <c r="Q70" s="327"/>
      <c r="R70" s="327"/>
      <c r="S70" s="327"/>
      <c r="T70" s="327"/>
      <c r="U70" s="327"/>
      <c r="V70" s="328"/>
      <c r="W70" s="37" t="s">
        <v>69</v>
      </c>
      <c r="X70" s="322">
        <f>IFERROR(SUM(X69:X69),"0")</f>
        <v>84</v>
      </c>
      <c r="Y70" s="322">
        <f>IFERROR(SUM(Y69:Y69),"0")</f>
        <v>84</v>
      </c>
      <c r="Z70" s="322">
        <f>IFERROR(IF(Z69="",0,Z69),"0")</f>
        <v>1.5019199999999999</v>
      </c>
      <c r="AA70" s="323"/>
      <c r="AB70" s="323"/>
      <c r="AC70" s="323"/>
    </row>
    <row r="71" spans="1:68" x14ac:dyDescent="0.2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7"/>
      <c r="P71" s="326" t="s">
        <v>72</v>
      </c>
      <c r="Q71" s="327"/>
      <c r="R71" s="327"/>
      <c r="S71" s="327"/>
      <c r="T71" s="327"/>
      <c r="U71" s="327"/>
      <c r="V71" s="328"/>
      <c r="W71" s="37" t="s">
        <v>73</v>
      </c>
      <c r="X71" s="322">
        <f>IFERROR(SUMPRODUCT(X69:X69*H69:H69),"0")</f>
        <v>302.40000000000003</v>
      </c>
      <c r="Y71" s="322">
        <f>IFERROR(SUMPRODUCT(Y69:Y69*H69:H69),"0")</f>
        <v>302.40000000000003</v>
      </c>
      <c r="Z71" s="37"/>
      <c r="AA71" s="323"/>
      <c r="AB71" s="323"/>
      <c r="AC71" s="323"/>
    </row>
    <row r="72" spans="1:68" ht="16.5" customHeight="1" x14ac:dyDescent="0.25">
      <c r="A72" s="329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5"/>
      <c r="AB72" s="315"/>
      <c r="AC72" s="315"/>
    </row>
    <row r="73" spans="1:68" ht="14.25" customHeight="1" x14ac:dyDescent="0.25">
      <c r="A73" s="354" t="s">
        <v>146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4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126</v>
      </c>
      <c r="Y74" s="321">
        <f>IFERROR(IF(X74="","",X74),"")</f>
        <v>126</v>
      </c>
      <c r="Z74" s="36">
        <f>IFERROR(IF(X74="","",X74*0.01788),"")</f>
        <v>2.2528800000000002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542.25360000000001</v>
      </c>
      <c r="BN74" s="67">
        <f>IFERROR(Y74*I74,"0")</f>
        <v>542.25360000000001</v>
      </c>
      <c r="BO74" s="67">
        <f>IFERROR(X74/J74,"0")</f>
        <v>1.8</v>
      </c>
      <c r="BP74" s="67">
        <f>IFERROR(Y74/J74,"0")</f>
        <v>1.8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182</v>
      </c>
      <c r="Y75" s="321">
        <f>IFERROR(IF(X75="","",X75),"")</f>
        <v>182</v>
      </c>
      <c r="Z75" s="36">
        <f>IFERROR(IF(X75="","",X75*0.01788),"")</f>
        <v>3.2541600000000002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783.25520000000006</v>
      </c>
      <c r="BN75" s="67">
        <f>IFERROR(Y75*I75,"0")</f>
        <v>783.25520000000006</v>
      </c>
      <c r="BO75" s="67">
        <f>IFERROR(X75/J75,"0")</f>
        <v>2.6</v>
      </c>
      <c r="BP75" s="67">
        <f>IFERROR(Y75/J75,"0")</f>
        <v>2.6</v>
      </c>
    </row>
    <row r="76" spans="1:68" x14ac:dyDescent="0.2">
      <c r="A76" s="336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7"/>
      <c r="P76" s="326" t="s">
        <v>72</v>
      </c>
      <c r="Q76" s="327"/>
      <c r="R76" s="327"/>
      <c r="S76" s="327"/>
      <c r="T76" s="327"/>
      <c r="U76" s="327"/>
      <c r="V76" s="328"/>
      <c r="W76" s="37" t="s">
        <v>69</v>
      </c>
      <c r="X76" s="322">
        <f>IFERROR(SUM(X74:X75),"0")</f>
        <v>308</v>
      </c>
      <c r="Y76" s="322">
        <f>IFERROR(SUM(Y74:Y75),"0")</f>
        <v>308</v>
      </c>
      <c r="Z76" s="322">
        <f>IFERROR(IF(Z74="",0,Z74),"0")+IFERROR(IF(Z75="",0,Z75),"0")</f>
        <v>5.5070399999999999</v>
      </c>
      <c r="AA76" s="323"/>
      <c r="AB76" s="323"/>
      <c r="AC76" s="323"/>
    </row>
    <row r="77" spans="1:68" x14ac:dyDescent="0.2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7"/>
      <c r="P77" s="326" t="s">
        <v>72</v>
      </c>
      <c r="Q77" s="327"/>
      <c r="R77" s="327"/>
      <c r="S77" s="327"/>
      <c r="T77" s="327"/>
      <c r="U77" s="327"/>
      <c r="V77" s="328"/>
      <c r="W77" s="37" t="s">
        <v>73</v>
      </c>
      <c r="X77" s="322">
        <f>IFERROR(SUMPRODUCT(X74:X75*H74:H75),"0")</f>
        <v>1108.8000000000002</v>
      </c>
      <c r="Y77" s="322">
        <f>IFERROR(SUMPRODUCT(Y74:Y75*H74:H75),"0")</f>
        <v>1108.8000000000002</v>
      </c>
      <c r="Z77" s="37"/>
      <c r="AA77" s="323"/>
      <c r="AB77" s="323"/>
      <c r="AC77" s="323"/>
    </row>
    <row r="78" spans="1:68" ht="16.5" customHeight="1" x14ac:dyDescent="0.25">
      <c r="A78" s="329" t="s">
        <v>153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5"/>
      <c r="AB78" s="315"/>
      <c r="AC78" s="315"/>
    </row>
    <row r="79" spans="1:68" ht="14.25" customHeight="1" x14ac:dyDescent="0.25">
      <c r="A79" s="354" t="s">
        <v>141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4">
        <v>4607111036407</v>
      </c>
      <c r="E80" s="325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8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4">
        <v>4607111033628</v>
      </c>
      <c r="E81" s="325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4">
        <v>4607111033451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3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112</v>
      </c>
      <c r="Y82" s="321">
        <f t="shared" si="6"/>
        <v>112</v>
      </c>
      <c r="Z82" s="36">
        <f t="shared" si="7"/>
        <v>2.0025599999999999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482.00320000000005</v>
      </c>
      <c r="BN82" s="67">
        <f t="shared" si="9"/>
        <v>482.00320000000005</v>
      </c>
      <c r="BO82" s="67">
        <f t="shared" si="10"/>
        <v>1.6</v>
      </c>
      <c r="BP82" s="67">
        <f t="shared" si="11"/>
        <v>1.6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4">
        <v>4607111035141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168</v>
      </c>
      <c r="Y84" s="321">
        <f t="shared" si="6"/>
        <v>168</v>
      </c>
      <c r="Z84" s="36">
        <f t="shared" si="7"/>
        <v>3.0038399999999998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723.00480000000005</v>
      </c>
      <c r="BN84" s="67">
        <f t="shared" si="9"/>
        <v>723.00480000000005</v>
      </c>
      <c r="BO84" s="67">
        <f t="shared" si="10"/>
        <v>2.4</v>
      </c>
      <c r="BP84" s="67">
        <f t="shared" si="11"/>
        <v>2.4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7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22">
        <f>IFERROR(SUM(X80:X85),"0")</f>
        <v>280</v>
      </c>
      <c r="Y86" s="322">
        <f>IFERROR(SUM(Y80:Y85),"0")</f>
        <v>280</v>
      </c>
      <c r="Z86" s="322">
        <f>IFERROR(IF(Z80="",0,Z80),"0")+IFERROR(IF(Z81="",0,Z81),"0")+IFERROR(IF(Z82="",0,Z82),"0")+IFERROR(IF(Z83="",0,Z83),"0")+IFERROR(IF(Z84="",0,Z84),"0")+IFERROR(IF(Z85="",0,Z85),"0")</f>
        <v>5.0063999999999993</v>
      </c>
      <c r="AA86" s="323"/>
      <c r="AB86" s="323"/>
      <c r="AC86" s="323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7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22">
        <f>IFERROR(SUMPRODUCT(X80:X85*H80:H85),"0")</f>
        <v>1008</v>
      </c>
      <c r="Y87" s="322">
        <f>IFERROR(SUMPRODUCT(Y80:Y85*H80:H85),"0")</f>
        <v>1008</v>
      </c>
      <c r="Z87" s="37"/>
      <c r="AA87" s="323"/>
      <c r="AB87" s="323"/>
      <c r="AC87" s="323"/>
    </row>
    <row r="88" spans="1:68" ht="16.5" customHeight="1" x14ac:dyDescent="0.25">
      <c r="A88" s="329" t="s">
        <v>172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5"/>
      <c r="AB88" s="315"/>
      <c r="AC88" s="315"/>
    </row>
    <row r="89" spans="1:68" ht="14.25" customHeight="1" x14ac:dyDescent="0.25">
      <c r="A89" s="354" t="s">
        <v>173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36</v>
      </c>
      <c r="Y92" s="321">
        <f>IFERROR(IF(X92="","",X92),"")</f>
        <v>36</v>
      </c>
      <c r="Z92" s="36">
        <f>IFERROR(IF(X92="","",X92*0.0155),"")</f>
        <v>0.55800000000000005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124.70399999999999</v>
      </c>
      <c r="BN92" s="67">
        <f>IFERROR(Y92*I92,"0")</f>
        <v>124.70399999999999</v>
      </c>
      <c r="BO92" s="67">
        <f>IFERROR(X92/J92,"0")</f>
        <v>0.42857142857142855</v>
      </c>
      <c r="BP92" s="67">
        <f>IFERROR(Y92/J92,"0")</f>
        <v>0.42857142857142855</v>
      </c>
    </row>
    <row r="93" spans="1:68" x14ac:dyDescent="0.2">
      <c r="A93" s="336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7"/>
      <c r="P93" s="326" t="s">
        <v>72</v>
      </c>
      <c r="Q93" s="327"/>
      <c r="R93" s="327"/>
      <c r="S93" s="327"/>
      <c r="T93" s="327"/>
      <c r="U93" s="327"/>
      <c r="V93" s="328"/>
      <c r="W93" s="37" t="s">
        <v>69</v>
      </c>
      <c r="X93" s="322">
        <f>IFERROR(SUM(X90:X92),"0")</f>
        <v>36</v>
      </c>
      <c r="Y93" s="322">
        <f>IFERROR(SUM(Y90:Y92),"0")</f>
        <v>36</v>
      </c>
      <c r="Z93" s="322">
        <f>IFERROR(IF(Z90="",0,Z90),"0")+IFERROR(IF(Z91="",0,Z91),"0")+IFERROR(IF(Z92="",0,Z92),"0")</f>
        <v>0.55800000000000005</v>
      </c>
      <c r="AA93" s="323"/>
      <c r="AB93" s="323"/>
      <c r="AC93" s="323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7"/>
      <c r="P94" s="326" t="s">
        <v>72</v>
      </c>
      <c r="Q94" s="327"/>
      <c r="R94" s="327"/>
      <c r="S94" s="327"/>
      <c r="T94" s="327"/>
      <c r="U94" s="327"/>
      <c r="V94" s="328"/>
      <c r="W94" s="37" t="s">
        <v>73</v>
      </c>
      <c r="X94" s="322">
        <f>IFERROR(SUMPRODUCT(X90:X92*H90:H92),"0")</f>
        <v>110.88</v>
      </c>
      <c r="Y94" s="322">
        <f>IFERROR(SUMPRODUCT(Y90:Y92*H90:H92),"0")</f>
        <v>110.88</v>
      </c>
      <c r="Z94" s="37"/>
      <c r="AA94" s="323"/>
      <c r="AB94" s="323"/>
      <c r="AC94" s="323"/>
    </row>
    <row r="95" spans="1:68" ht="16.5" customHeight="1" x14ac:dyDescent="0.25">
      <c r="A95" s="329" t="s">
        <v>182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5"/>
      <c r="AB95" s="315"/>
      <c r="AC95" s="315"/>
    </row>
    <row r="96" spans="1:68" ht="14.25" customHeight="1" x14ac:dyDescent="0.25">
      <c r="A96" s="354" t="s">
        <v>63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4">
        <v>4607111033970</v>
      </c>
      <c r="E97" s="325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4">
        <v>4607111039262</v>
      </c>
      <c r="E98" s="325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12</v>
      </c>
      <c r="Y98" s="321">
        <f t="shared" si="12"/>
        <v>12</v>
      </c>
      <c r="Z98" s="36">
        <f t="shared" si="13"/>
        <v>0.186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80.635199999999998</v>
      </c>
      <c r="BN98" s="67">
        <f t="shared" si="15"/>
        <v>80.635199999999998</v>
      </c>
      <c r="BO98" s="67">
        <f t="shared" si="16"/>
        <v>0.14285714285714285</v>
      </c>
      <c r="BP98" s="67">
        <f t="shared" si="17"/>
        <v>0.14285714285714285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4">
        <v>4607111034144</v>
      </c>
      <c r="E99" s="325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4">
        <v>4607111039248</v>
      </c>
      <c r="E100" s="325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12</v>
      </c>
      <c r="Y100" s="321">
        <f t="shared" si="12"/>
        <v>12</v>
      </c>
      <c r="Z100" s="36">
        <f t="shared" si="13"/>
        <v>0.186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87.6</v>
      </c>
      <c r="BN100" s="67">
        <f t="shared" si="15"/>
        <v>87.6</v>
      </c>
      <c r="BO100" s="67">
        <f t="shared" si="16"/>
        <v>0.14285714285714285</v>
      </c>
      <c r="BP100" s="67">
        <f t="shared" si="17"/>
        <v>0.14285714285714285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4">
        <v>4607111033987</v>
      </c>
      <c r="E101" s="325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4">
        <v>4607111039293</v>
      </c>
      <c r="E102" s="325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12</v>
      </c>
      <c r="Y102" s="321">
        <f t="shared" si="12"/>
        <v>12</v>
      </c>
      <c r="Z102" s="36">
        <f t="shared" si="13"/>
        <v>0.186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80.635199999999998</v>
      </c>
      <c r="BN102" s="67">
        <f t="shared" si="15"/>
        <v>80.635199999999998</v>
      </c>
      <c r="BO102" s="67">
        <f t="shared" si="16"/>
        <v>0.14285714285714285</v>
      </c>
      <c r="BP102" s="67">
        <f t="shared" si="17"/>
        <v>0.14285714285714285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4">
        <v>4607111034151</v>
      </c>
      <c r="E103" s="325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4">
        <v>4607111039279</v>
      </c>
      <c r="E104" s="325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12</v>
      </c>
      <c r="Y104" s="321">
        <f t="shared" si="12"/>
        <v>12</v>
      </c>
      <c r="Z104" s="36">
        <f t="shared" si="13"/>
        <v>0.186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87.6</v>
      </c>
      <c r="BN104" s="67">
        <f t="shared" si="15"/>
        <v>87.6</v>
      </c>
      <c r="BO104" s="67">
        <f t="shared" si="16"/>
        <v>0.14285714285714285</v>
      </c>
      <c r="BP104" s="67">
        <f t="shared" si="17"/>
        <v>0.14285714285714285</v>
      </c>
    </row>
    <row r="105" spans="1:68" x14ac:dyDescent="0.2">
      <c r="A105" s="336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7"/>
      <c r="P105" s="326" t="s">
        <v>72</v>
      </c>
      <c r="Q105" s="327"/>
      <c r="R105" s="327"/>
      <c r="S105" s="327"/>
      <c r="T105" s="327"/>
      <c r="U105" s="327"/>
      <c r="V105" s="328"/>
      <c r="W105" s="37" t="s">
        <v>69</v>
      </c>
      <c r="X105" s="322">
        <f>IFERROR(SUM(X97:X104),"0")</f>
        <v>48</v>
      </c>
      <c r="Y105" s="322">
        <f>IFERROR(SUM(Y97:Y104),"0")</f>
        <v>48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0.74399999999999999</v>
      </c>
      <c r="AA105" s="323"/>
      <c r="AB105" s="323"/>
      <c r="AC105" s="323"/>
    </row>
    <row r="106" spans="1:68" x14ac:dyDescent="0.2">
      <c r="A106" s="330"/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7"/>
      <c r="P106" s="326" t="s">
        <v>72</v>
      </c>
      <c r="Q106" s="327"/>
      <c r="R106" s="327"/>
      <c r="S106" s="327"/>
      <c r="T106" s="327"/>
      <c r="U106" s="327"/>
      <c r="V106" s="328"/>
      <c r="W106" s="37" t="s">
        <v>73</v>
      </c>
      <c r="X106" s="322">
        <f>IFERROR(SUMPRODUCT(X97:X104*H97:H104),"0")</f>
        <v>321.60000000000002</v>
      </c>
      <c r="Y106" s="322">
        <f>IFERROR(SUMPRODUCT(Y97:Y104*H97:H104),"0")</f>
        <v>321.60000000000002</v>
      </c>
      <c r="Z106" s="37"/>
      <c r="AA106" s="323"/>
      <c r="AB106" s="323"/>
      <c r="AC106" s="323"/>
    </row>
    <row r="107" spans="1:68" ht="16.5" customHeight="1" x14ac:dyDescent="0.25">
      <c r="A107" s="329" t="s">
        <v>201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15"/>
      <c r="AB107" s="315"/>
      <c r="AC107" s="315"/>
    </row>
    <row r="108" spans="1:68" ht="14.25" customHeight="1" x14ac:dyDescent="0.25">
      <c r="A108" s="354" t="s">
        <v>141</v>
      </c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24">
        <v>4607111034014</v>
      </c>
      <c r="E109" s="325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77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224</v>
      </c>
      <c r="Y109" s="321">
        <f>IFERROR(IF(X109="","",X109),"")</f>
        <v>224</v>
      </c>
      <c r="Z109" s="36">
        <f>IFERROR(IF(X109="","",X109*0.01788),"")</f>
        <v>4.0051199999999998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829.60639999999989</v>
      </c>
      <c r="BN109" s="67">
        <f>IFERROR(Y109*I109,"0")</f>
        <v>829.60639999999989</v>
      </c>
      <c r="BO109" s="67">
        <f>IFERROR(X109/J109,"0")</f>
        <v>3.2</v>
      </c>
      <c r="BP109" s="67">
        <f>IFERROR(Y109/J109,"0")</f>
        <v>3.2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24">
        <v>4607111033994</v>
      </c>
      <c r="E110" s="325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196</v>
      </c>
      <c r="Y110" s="321">
        <f>IFERROR(IF(X110="","",X110),"")</f>
        <v>196</v>
      </c>
      <c r="Z110" s="36">
        <f>IFERROR(IF(X110="","",X110*0.01788),"")</f>
        <v>3.50448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725.90559999999994</v>
      </c>
      <c r="BN110" s="67">
        <f>IFERROR(Y110*I110,"0")</f>
        <v>725.90559999999994</v>
      </c>
      <c r="BO110" s="67">
        <f>IFERROR(X110/J110,"0")</f>
        <v>2.8</v>
      </c>
      <c r="BP110" s="67">
        <f>IFERROR(Y110/J110,"0")</f>
        <v>2.8</v>
      </c>
    </row>
    <row r="111" spans="1:68" x14ac:dyDescent="0.2">
      <c r="A111" s="336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7"/>
      <c r="P111" s="326" t="s">
        <v>72</v>
      </c>
      <c r="Q111" s="327"/>
      <c r="R111" s="327"/>
      <c r="S111" s="327"/>
      <c r="T111" s="327"/>
      <c r="U111" s="327"/>
      <c r="V111" s="328"/>
      <c r="W111" s="37" t="s">
        <v>69</v>
      </c>
      <c r="X111" s="322">
        <f>IFERROR(SUM(X109:X110),"0")</f>
        <v>420</v>
      </c>
      <c r="Y111" s="322">
        <f>IFERROR(SUM(Y109:Y110),"0")</f>
        <v>420</v>
      </c>
      <c r="Z111" s="322">
        <f>IFERROR(IF(Z109="",0,Z109),"0")+IFERROR(IF(Z110="",0,Z110),"0")</f>
        <v>7.5095999999999998</v>
      </c>
      <c r="AA111" s="323"/>
      <c r="AB111" s="323"/>
      <c r="AC111" s="323"/>
    </row>
    <row r="112" spans="1:68" x14ac:dyDescent="0.2">
      <c r="A112" s="330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7"/>
      <c r="P112" s="326" t="s">
        <v>72</v>
      </c>
      <c r="Q112" s="327"/>
      <c r="R112" s="327"/>
      <c r="S112" s="327"/>
      <c r="T112" s="327"/>
      <c r="U112" s="327"/>
      <c r="V112" s="328"/>
      <c r="W112" s="37" t="s">
        <v>73</v>
      </c>
      <c r="X112" s="322">
        <f>IFERROR(SUMPRODUCT(X109:X110*H109:H110),"0")</f>
        <v>1260</v>
      </c>
      <c r="Y112" s="322">
        <f>IFERROR(SUMPRODUCT(Y109:Y110*H109:H110),"0")</f>
        <v>1260</v>
      </c>
      <c r="Z112" s="37"/>
      <c r="AA112" s="323"/>
      <c r="AB112" s="323"/>
      <c r="AC112" s="323"/>
    </row>
    <row r="113" spans="1:68" ht="16.5" customHeight="1" x14ac:dyDescent="0.25">
      <c r="A113" s="329" t="s">
        <v>209</v>
      </c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15"/>
      <c r="AB113" s="315"/>
      <c r="AC113" s="315"/>
    </row>
    <row r="114" spans="1:68" ht="14.25" customHeight="1" x14ac:dyDescent="0.25">
      <c r="A114" s="354" t="s">
        <v>141</v>
      </c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14"/>
      <c r="AB114" s="314"/>
      <c r="AC114" s="314"/>
    </row>
    <row r="115" spans="1:68" ht="27" customHeight="1" x14ac:dyDescent="0.25">
      <c r="A115" s="54" t="s">
        <v>210</v>
      </c>
      <c r="B115" s="54" t="s">
        <v>211</v>
      </c>
      <c r="C115" s="31">
        <v>4301135311</v>
      </c>
      <c r="D115" s="324">
        <v>4607111039095</v>
      </c>
      <c r="E115" s="325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4301135300</v>
      </c>
      <c r="D116" s="324">
        <v>4607111039101</v>
      </c>
      <c r="E116" s="325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6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24">
        <v>4607111034199</v>
      </c>
      <c r="E117" s="325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1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168</v>
      </c>
      <c r="Y117" s="321">
        <f>IFERROR(IF(X117="","",X117),"")</f>
        <v>168</v>
      </c>
      <c r="Z117" s="36">
        <f>IFERROR(IF(X117="","",X117*0.01788),"")</f>
        <v>3.0038399999999998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622.20479999999998</v>
      </c>
      <c r="BN117" s="67">
        <f>IFERROR(Y117*I117,"0")</f>
        <v>622.20479999999998</v>
      </c>
      <c r="BO117" s="67">
        <f>IFERROR(X117/J117,"0")</f>
        <v>2.4</v>
      </c>
      <c r="BP117" s="67">
        <f>IFERROR(Y117/J117,"0")</f>
        <v>2.4</v>
      </c>
    </row>
    <row r="118" spans="1:68" x14ac:dyDescent="0.2">
      <c r="A118" s="336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7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22">
        <f>IFERROR(SUM(X115:X117),"0")</f>
        <v>168</v>
      </c>
      <c r="Y118" s="322">
        <f>IFERROR(SUM(Y115:Y117),"0")</f>
        <v>168</v>
      </c>
      <c r="Z118" s="322">
        <f>IFERROR(IF(Z115="",0,Z115),"0")+IFERROR(IF(Z116="",0,Z116),"0")+IFERROR(IF(Z117="",0,Z117),"0")</f>
        <v>3.0038399999999998</v>
      </c>
      <c r="AA118" s="323"/>
      <c r="AB118" s="323"/>
      <c r="AC118" s="323"/>
    </row>
    <row r="119" spans="1:68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7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22">
        <f>IFERROR(SUMPRODUCT(X115:X117*H115:H117),"0")</f>
        <v>504</v>
      </c>
      <c r="Y119" s="322">
        <f>IFERROR(SUMPRODUCT(Y115:Y117*H115:H117),"0")</f>
        <v>504</v>
      </c>
      <c r="Z119" s="37"/>
      <c r="AA119" s="323"/>
      <c r="AB119" s="323"/>
      <c r="AC119" s="323"/>
    </row>
    <row r="120" spans="1:68" ht="16.5" customHeight="1" x14ac:dyDescent="0.25">
      <c r="A120" s="329" t="s">
        <v>219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15"/>
      <c r="AB120" s="315"/>
      <c r="AC120" s="315"/>
    </row>
    <row r="121" spans="1:68" ht="14.25" customHeight="1" x14ac:dyDescent="0.25">
      <c r="A121" s="354" t="s">
        <v>141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330"/>
      <c r="Z121" s="330"/>
      <c r="AA121" s="314"/>
      <c r="AB121" s="314"/>
      <c r="AC121" s="314"/>
    </row>
    <row r="122" spans="1:68" ht="27" customHeight="1" x14ac:dyDescent="0.25">
      <c r="A122" s="54" t="s">
        <v>220</v>
      </c>
      <c r="B122" s="54" t="s">
        <v>221</v>
      </c>
      <c r="C122" s="31">
        <v>4301135178</v>
      </c>
      <c r="D122" s="324">
        <v>4607111034816</v>
      </c>
      <c r="E122" s="325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3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24">
        <v>4607111034380</v>
      </c>
      <c r="E123" s="325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14</v>
      </c>
      <c r="Y123" s="321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24">
        <v>4607111034397</v>
      </c>
      <c r="E124" s="325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6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7"/>
      <c r="P125" s="326" t="s">
        <v>72</v>
      </c>
      <c r="Q125" s="327"/>
      <c r="R125" s="327"/>
      <c r="S125" s="327"/>
      <c r="T125" s="327"/>
      <c r="U125" s="327"/>
      <c r="V125" s="328"/>
      <c r="W125" s="37" t="s">
        <v>69</v>
      </c>
      <c r="X125" s="322">
        <f>IFERROR(SUM(X122:X124),"0")</f>
        <v>14</v>
      </c>
      <c r="Y125" s="322">
        <f>IFERROR(SUM(Y122:Y124),"0")</f>
        <v>14</v>
      </c>
      <c r="Z125" s="322">
        <f>IFERROR(IF(Z122="",0,Z122),"0")+IFERROR(IF(Z123="",0,Z123),"0")+IFERROR(IF(Z124="",0,Z124),"0")</f>
        <v>0.25031999999999999</v>
      </c>
      <c r="AA125" s="323"/>
      <c r="AB125" s="323"/>
      <c r="AC125" s="323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7"/>
      <c r="P126" s="326" t="s">
        <v>72</v>
      </c>
      <c r="Q126" s="327"/>
      <c r="R126" s="327"/>
      <c r="S126" s="327"/>
      <c r="T126" s="327"/>
      <c r="U126" s="327"/>
      <c r="V126" s="328"/>
      <c r="W126" s="37" t="s">
        <v>73</v>
      </c>
      <c r="X126" s="322">
        <f>IFERROR(SUMPRODUCT(X122:X124*H122:H124),"0")</f>
        <v>42</v>
      </c>
      <c r="Y126" s="322">
        <f>IFERROR(SUMPRODUCT(Y122:Y124*H122:H124),"0")</f>
        <v>42</v>
      </c>
      <c r="Z126" s="37"/>
      <c r="AA126" s="323"/>
      <c r="AB126" s="323"/>
      <c r="AC126" s="323"/>
    </row>
    <row r="127" spans="1:68" ht="16.5" customHeight="1" x14ac:dyDescent="0.25">
      <c r="A127" s="329" t="s">
        <v>227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5"/>
      <c r="AB127" s="315"/>
      <c r="AC127" s="315"/>
    </row>
    <row r="128" spans="1:68" ht="14.25" customHeight="1" x14ac:dyDescent="0.25">
      <c r="A128" s="354" t="s">
        <v>141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24">
        <v>4607111035806</v>
      </c>
      <c r="E129" s="325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0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6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7"/>
      <c r="P130" s="326" t="s">
        <v>72</v>
      </c>
      <c r="Q130" s="327"/>
      <c r="R130" s="327"/>
      <c r="S130" s="327"/>
      <c r="T130" s="327"/>
      <c r="U130" s="327"/>
      <c r="V130" s="328"/>
      <c r="W130" s="37" t="s">
        <v>69</v>
      </c>
      <c r="X130" s="322">
        <f>IFERROR(SUM(X129:X129),"0")</f>
        <v>0</v>
      </c>
      <c r="Y130" s="322">
        <f>IFERROR(SUM(Y129:Y129),"0")</f>
        <v>0</v>
      </c>
      <c r="Z130" s="322">
        <f>IFERROR(IF(Z129="",0,Z129),"0")</f>
        <v>0</v>
      </c>
      <c r="AA130" s="323"/>
      <c r="AB130" s="323"/>
      <c r="AC130" s="323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7"/>
      <c r="P131" s="326" t="s">
        <v>72</v>
      </c>
      <c r="Q131" s="327"/>
      <c r="R131" s="327"/>
      <c r="S131" s="327"/>
      <c r="T131" s="327"/>
      <c r="U131" s="327"/>
      <c r="V131" s="328"/>
      <c r="W131" s="37" t="s">
        <v>73</v>
      </c>
      <c r="X131" s="322">
        <f>IFERROR(SUMPRODUCT(X129:X129*H129:H129),"0")</f>
        <v>0</v>
      </c>
      <c r="Y131" s="322">
        <f>IFERROR(SUMPRODUCT(Y129:Y129*H129:H129),"0")</f>
        <v>0</v>
      </c>
      <c r="Z131" s="37"/>
      <c r="AA131" s="323"/>
      <c r="AB131" s="323"/>
      <c r="AC131" s="323"/>
    </row>
    <row r="132" spans="1:68" ht="16.5" customHeight="1" x14ac:dyDescent="0.25">
      <c r="A132" s="329" t="s">
        <v>231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5"/>
      <c r="AB132" s="315"/>
      <c r="AC132" s="315"/>
    </row>
    <row r="133" spans="1:68" ht="14.25" customHeight="1" x14ac:dyDescent="0.25">
      <c r="A133" s="354" t="s">
        <v>232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233</v>
      </c>
      <c r="B134" s="54" t="s">
        <v>234</v>
      </c>
      <c r="C134" s="31">
        <v>4301071054</v>
      </c>
      <c r="D134" s="324">
        <v>4607111035639</v>
      </c>
      <c r="E134" s="325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525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238</v>
      </c>
      <c r="B135" s="54" t="s">
        <v>239</v>
      </c>
      <c r="C135" s="31">
        <v>4301135540</v>
      </c>
      <c r="D135" s="324">
        <v>4607111035646</v>
      </c>
      <c r="E135" s="325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5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6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7"/>
      <c r="P136" s="326" t="s">
        <v>72</v>
      </c>
      <c r="Q136" s="327"/>
      <c r="R136" s="327"/>
      <c r="S136" s="327"/>
      <c r="T136" s="327"/>
      <c r="U136" s="327"/>
      <c r="V136" s="328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7"/>
      <c r="P137" s="326" t="s">
        <v>72</v>
      </c>
      <c r="Q137" s="327"/>
      <c r="R137" s="327"/>
      <c r="S137" s="327"/>
      <c r="T137" s="327"/>
      <c r="U137" s="327"/>
      <c r="V137" s="328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customHeight="1" x14ac:dyDescent="0.25">
      <c r="A138" s="329" t="s">
        <v>240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54" t="s">
        <v>141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241</v>
      </c>
      <c r="B140" s="54" t="s">
        <v>242</v>
      </c>
      <c r="C140" s="31">
        <v>4301135281</v>
      </c>
      <c r="D140" s="324">
        <v>4607111036568</v>
      </c>
      <c r="E140" s="325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6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7"/>
      <c r="P141" s="326" t="s">
        <v>72</v>
      </c>
      <c r="Q141" s="327"/>
      <c r="R141" s="327"/>
      <c r="S141" s="327"/>
      <c r="T141" s="327"/>
      <c r="U141" s="327"/>
      <c r="V141" s="328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7"/>
      <c r="P142" s="326" t="s">
        <v>72</v>
      </c>
      <c r="Q142" s="327"/>
      <c r="R142" s="327"/>
      <c r="S142" s="327"/>
      <c r="T142" s="327"/>
      <c r="U142" s="327"/>
      <c r="V142" s="328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customHeight="1" x14ac:dyDescent="0.2">
      <c r="A143" s="390" t="s">
        <v>244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48"/>
      <c r="AB143" s="48"/>
      <c r="AC143" s="48"/>
    </row>
    <row r="144" spans="1:68" ht="16.5" customHeight="1" x14ac:dyDescent="0.25">
      <c r="A144" s="329" t="s">
        <v>245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54" t="s">
        <v>141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246</v>
      </c>
      <c r="B146" s="54" t="s">
        <v>247</v>
      </c>
      <c r="C146" s="31">
        <v>4301135317</v>
      </c>
      <c r="D146" s="324">
        <v>4607111039057</v>
      </c>
      <c r="E146" s="325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17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6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7"/>
      <c r="P147" s="326" t="s">
        <v>72</v>
      </c>
      <c r="Q147" s="327"/>
      <c r="R147" s="327"/>
      <c r="S147" s="327"/>
      <c r="T147" s="327"/>
      <c r="U147" s="327"/>
      <c r="V147" s="328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7"/>
      <c r="P148" s="326" t="s">
        <v>72</v>
      </c>
      <c r="Q148" s="327"/>
      <c r="R148" s="327"/>
      <c r="S148" s="327"/>
      <c r="T148" s="327"/>
      <c r="U148" s="327"/>
      <c r="V148" s="328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customHeight="1" x14ac:dyDescent="0.25">
      <c r="A149" s="329" t="s">
        <v>249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5"/>
      <c r="AB149" s="315"/>
      <c r="AC149" s="315"/>
    </row>
    <row r="150" spans="1:68" ht="14.25" customHeight="1" x14ac:dyDescent="0.25">
      <c r="A150" s="354" t="s">
        <v>63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250</v>
      </c>
      <c r="B151" s="54" t="s">
        <v>251</v>
      </c>
      <c r="C151" s="31">
        <v>4301071062</v>
      </c>
      <c r="D151" s="324">
        <v>4607111036384</v>
      </c>
      <c r="E151" s="325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33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4301071056</v>
      </c>
      <c r="D152" s="324">
        <v>4640242180250</v>
      </c>
      <c r="E152" s="325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8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24">
        <v>4607111036216</v>
      </c>
      <c r="E153" s="325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453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192</v>
      </c>
      <c r="Y153" s="321">
        <f>IFERROR(IF(X153="","",X153),"")</f>
        <v>192</v>
      </c>
      <c r="Z153" s="36">
        <f>IFERROR(IF(X153="","",X153*0.00866),"")</f>
        <v>1.6627199999999998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1000.9343999999999</v>
      </c>
      <c r="BN153" s="67">
        <f>IFERROR(Y153*I153,"0")</f>
        <v>1000.9343999999999</v>
      </c>
      <c r="BO153" s="67">
        <f>IFERROR(X153/J153,"0")</f>
        <v>1.3333333333333333</v>
      </c>
      <c r="BP153" s="67">
        <f>IFERROR(Y153/J153,"0")</f>
        <v>1.3333333333333333</v>
      </c>
    </row>
    <row r="154" spans="1:68" ht="27" customHeight="1" x14ac:dyDescent="0.25">
      <c r="A154" s="54" t="s">
        <v>262</v>
      </c>
      <c r="B154" s="54" t="s">
        <v>263</v>
      </c>
      <c r="C154" s="31">
        <v>4301071061</v>
      </c>
      <c r="D154" s="324">
        <v>4607111036278</v>
      </c>
      <c r="E154" s="325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63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7"/>
      <c r="P155" s="326" t="s">
        <v>72</v>
      </c>
      <c r="Q155" s="327"/>
      <c r="R155" s="327"/>
      <c r="S155" s="327"/>
      <c r="T155" s="327"/>
      <c r="U155" s="327"/>
      <c r="V155" s="328"/>
      <c r="W155" s="37" t="s">
        <v>69</v>
      </c>
      <c r="X155" s="322">
        <f>IFERROR(SUM(X151:X154),"0")</f>
        <v>192</v>
      </c>
      <c r="Y155" s="322">
        <f>IFERROR(SUM(Y151:Y154),"0")</f>
        <v>192</v>
      </c>
      <c r="Z155" s="322">
        <f>IFERROR(IF(Z151="",0,Z151),"0")+IFERROR(IF(Z152="",0,Z152),"0")+IFERROR(IF(Z153="",0,Z153),"0")+IFERROR(IF(Z154="",0,Z154),"0")</f>
        <v>1.6627199999999998</v>
      </c>
      <c r="AA155" s="323"/>
      <c r="AB155" s="323"/>
      <c r="AC155" s="323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7"/>
      <c r="P156" s="326" t="s">
        <v>72</v>
      </c>
      <c r="Q156" s="327"/>
      <c r="R156" s="327"/>
      <c r="S156" s="327"/>
      <c r="T156" s="327"/>
      <c r="U156" s="327"/>
      <c r="V156" s="328"/>
      <c r="W156" s="37" t="s">
        <v>73</v>
      </c>
      <c r="X156" s="322">
        <f>IFERROR(SUMPRODUCT(X151:X154*H151:H154),"0")</f>
        <v>960</v>
      </c>
      <c r="Y156" s="322">
        <f>IFERROR(SUMPRODUCT(Y151:Y154*H151:H154),"0")</f>
        <v>960</v>
      </c>
      <c r="Z156" s="37"/>
      <c r="AA156" s="323"/>
      <c r="AB156" s="323"/>
      <c r="AC156" s="323"/>
    </row>
    <row r="157" spans="1:68" ht="14.25" customHeight="1" x14ac:dyDescent="0.25">
      <c r="A157" s="354" t="s">
        <v>266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267</v>
      </c>
      <c r="B158" s="54" t="s">
        <v>268</v>
      </c>
      <c r="C158" s="31">
        <v>4301080153</v>
      </c>
      <c r="D158" s="324">
        <v>4607111036827</v>
      </c>
      <c r="E158" s="325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4301080154</v>
      </c>
      <c r="D159" s="324">
        <v>4607111036834</v>
      </c>
      <c r="E159" s="325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6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7"/>
      <c r="P160" s="326" t="s">
        <v>72</v>
      </c>
      <c r="Q160" s="327"/>
      <c r="R160" s="327"/>
      <c r="S160" s="327"/>
      <c r="T160" s="327"/>
      <c r="U160" s="327"/>
      <c r="V160" s="328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7"/>
      <c r="P161" s="326" t="s">
        <v>72</v>
      </c>
      <c r="Q161" s="327"/>
      <c r="R161" s="327"/>
      <c r="S161" s="327"/>
      <c r="T161" s="327"/>
      <c r="U161" s="327"/>
      <c r="V161" s="328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customHeight="1" x14ac:dyDescent="0.2">
      <c r="A162" s="390" t="s">
        <v>272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48"/>
      <c r="AB162" s="48"/>
      <c r="AC162" s="48"/>
    </row>
    <row r="163" spans="1:68" ht="16.5" customHeight="1" x14ac:dyDescent="0.25">
      <c r="A163" s="329" t="s">
        <v>273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5"/>
      <c r="AB163" s="315"/>
      <c r="AC163" s="315"/>
    </row>
    <row r="164" spans="1:68" ht="14.25" customHeight="1" x14ac:dyDescent="0.25">
      <c r="A164" s="354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24">
        <v>4607111035721</v>
      </c>
      <c r="E165" s="325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0</v>
      </c>
      <c r="Y165" s="321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24">
        <v>4607111035691</v>
      </c>
      <c r="E166" s="325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8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0</v>
      </c>
      <c r="Y166" s="32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24">
        <v>4607111038487</v>
      </c>
      <c r="E167" s="325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1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28</v>
      </c>
      <c r="Y167" s="321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104.608</v>
      </c>
      <c r="BN167" s="67">
        <f>IFERROR(Y167*I167,"0")</f>
        <v>104.608</v>
      </c>
      <c r="BO167" s="67">
        <f>IFERROR(X167/J167,"0")</f>
        <v>0.4</v>
      </c>
      <c r="BP167" s="67">
        <f>IFERROR(Y167/J167,"0")</f>
        <v>0.4</v>
      </c>
    </row>
    <row r="168" spans="1:68" x14ac:dyDescent="0.2">
      <c r="A168" s="336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7"/>
      <c r="P168" s="326" t="s">
        <v>72</v>
      </c>
      <c r="Q168" s="327"/>
      <c r="R168" s="327"/>
      <c r="S168" s="327"/>
      <c r="T168" s="327"/>
      <c r="U168" s="327"/>
      <c r="V168" s="328"/>
      <c r="W168" s="37" t="s">
        <v>69</v>
      </c>
      <c r="X168" s="322">
        <f>IFERROR(SUM(X165:X167),"0")</f>
        <v>28</v>
      </c>
      <c r="Y168" s="322">
        <f>IFERROR(SUM(Y165:Y167),"0")</f>
        <v>28</v>
      </c>
      <c r="Z168" s="322">
        <f>IFERROR(IF(Z165="",0,Z165),"0")+IFERROR(IF(Z166="",0,Z166),"0")+IFERROR(IF(Z167="",0,Z167),"0")</f>
        <v>0.50063999999999997</v>
      </c>
      <c r="AA168" s="323"/>
      <c r="AB168" s="323"/>
      <c r="AC168" s="323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7"/>
      <c r="P169" s="326" t="s">
        <v>72</v>
      </c>
      <c r="Q169" s="327"/>
      <c r="R169" s="327"/>
      <c r="S169" s="327"/>
      <c r="T169" s="327"/>
      <c r="U169" s="327"/>
      <c r="V169" s="328"/>
      <c r="W169" s="37" t="s">
        <v>73</v>
      </c>
      <c r="X169" s="322">
        <f>IFERROR(SUMPRODUCT(X165:X167*H165:H167),"0")</f>
        <v>84</v>
      </c>
      <c r="Y169" s="322">
        <f>IFERROR(SUMPRODUCT(Y165:Y167*H165:H167),"0")</f>
        <v>84</v>
      </c>
      <c r="Z169" s="37"/>
      <c r="AA169" s="323"/>
      <c r="AB169" s="323"/>
      <c r="AC169" s="323"/>
    </row>
    <row r="170" spans="1:68" ht="14.25" customHeight="1" x14ac:dyDescent="0.25">
      <c r="A170" s="354" t="s">
        <v>283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284</v>
      </c>
      <c r="B171" s="54" t="s">
        <v>285</v>
      </c>
      <c r="C171" s="31">
        <v>4301051855</v>
      </c>
      <c r="D171" s="324">
        <v>4680115885875</v>
      </c>
      <c r="E171" s="325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0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291</v>
      </c>
      <c r="B172" s="54" t="s">
        <v>292</v>
      </c>
      <c r="C172" s="31">
        <v>4301051319</v>
      </c>
      <c r="D172" s="324">
        <v>4680115881204</v>
      </c>
      <c r="E172" s="325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2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6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7"/>
      <c r="P173" s="326" t="s">
        <v>72</v>
      </c>
      <c r="Q173" s="327"/>
      <c r="R173" s="327"/>
      <c r="S173" s="327"/>
      <c r="T173" s="327"/>
      <c r="U173" s="327"/>
      <c r="V173" s="328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x14ac:dyDescent="0.2">
      <c r="A174" s="330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7"/>
      <c r="P174" s="326" t="s">
        <v>72</v>
      </c>
      <c r="Q174" s="327"/>
      <c r="R174" s="327"/>
      <c r="S174" s="327"/>
      <c r="T174" s="327"/>
      <c r="U174" s="327"/>
      <c r="V174" s="328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customHeight="1" x14ac:dyDescent="0.2">
      <c r="A175" s="390" t="s">
        <v>294</v>
      </c>
      <c r="B175" s="391"/>
      <c r="C175" s="391"/>
      <c r="D175" s="391"/>
      <c r="E175" s="391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  <c r="X175" s="391"/>
      <c r="Y175" s="391"/>
      <c r="Z175" s="391"/>
      <c r="AA175" s="48"/>
      <c r="AB175" s="48"/>
      <c r="AC175" s="48"/>
    </row>
    <row r="176" spans="1:68" ht="16.5" customHeight="1" x14ac:dyDescent="0.25">
      <c r="A176" s="329" t="s">
        <v>295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5"/>
      <c r="AB176" s="315"/>
      <c r="AC176" s="315"/>
    </row>
    <row r="177" spans="1:68" ht="14.25" customHeight="1" x14ac:dyDescent="0.25">
      <c r="A177" s="354" t="s">
        <v>141</v>
      </c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14"/>
      <c r="AB177" s="314"/>
      <c r="AC177" s="314"/>
    </row>
    <row r="178" spans="1:68" ht="27" customHeight="1" x14ac:dyDescent="0.25">
      <c r="A178" s="54" t="s">
        <v>296</v>
      </c>
      <c r="B178" s="54" t="s">
        <v>297</v>
      </c>
      <c r="C178" s="31">
        <v>4301135707</v>
      </c>
      <c r="D178" s="324">
        <v>4620207490198</v>
      </c>
      <c r="E178" s="325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94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301</v>
      </c>
      <c r="B179" s="54" t="s">
        <v>302</v>
      </c>
      <c r="C179" s="31">
        <v>4301135697</v>
      </c>
      <c r="D179" s="324">
        <v>4620207490259</v>
      </c>
      <c r="E179" s="325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4301135719</v>
      </c>
      <c r="D180" s="324">
        <v>4620207490235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42</v>
      </c>
      <c r="Y180" s="321">
        <f>IFERROR(IF(X180="","",X180),"")</f>
        <v>42</v>
      </c>
      <c r="Z180" s="36">
        <f>IFERROR(IF(X180="","",X180*0.01788),"")</f>
        <v>0.75095999999999996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130.35120000000001</v>
      </c>
      <c r="BN180" s="67">
        <f>IFERROR(Y180*I180,"0")</f>
        <v>130.35120000000001</v>
      </c>
      <c r="BO180" s="67">
        <f>IFERROR(X180/J180,"0")</f>
        <v>0.6</v>
      </c>
      <c r="BP180" s="67">
        <f>IFERROR(Y180/J180,"0")</f>
        <v>0.6</v>
      </c>
    </row>
    <row r="181" spans="1:68" x14ac:dyDescent="0.2">
      <c r="A181" s="336"/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7"/>
      <c r="P181" s="326" t="s">
        <v>72</v>
      </c>
      <c r="Q181" s="327"/>
      <c r="R181" s="327"/>
      <c r="S181" s="327"/>
      <c r="T181" s="327"/>
      <c r="U181" s="327"/>
      <c r="V181" s="328"/>
      <c r="W181" s="37" t="s">
        <v>69</v>
      </c>
      <c r="X181" s="322">
        <f>IFERROR(SUM(X178:X180),"0")</f>
        <v>42</v>
      </c>
      <c r="Y181" s="322">
        <f>IFERROR(SUM(Y178:Y180),"0")</f>
        <v>42</v>
      </c>
      <c r="Z181" s="322">
        <f>IFERROR(IF(Z178="",0,Z178),"0")+IFERROR(IF(Z179="",0,Z179),"0")+IFERROR(IF(Z180="",0,Z180),"0")</f>
        <v>0.75095999999999996</v>
      </c>
      <c r="AA181" s="323"/>
      <c r="AB181" s="323"/>
      <c r="AC181" s="323"/>
    </row>
    <row r="182" spans="1:68" x14ac:dyDescent="0.2">
      <c r="A182" s="330"/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7"/>
      <c r="P182" s="326" t="s">
        <v>72</v>
      </c>
      <c r="Q182" s="327"/>
      <c r="R182" s="327"/>
      <c r="S182" s="327"/>
      <c r="T182" s="327"/>
      <c r="U182" s="327"/>
      <c r="V182" s="328"/>
      <c r="W182" s="37" t="s">
        <v>73</v>
      </c>
      <c r="X182" s="322">
        <f>IFERROR(SUMPRODUCT(X178:X180*H178:H180),"0")</f>
        <v>100.8</v>
      </c>
      <c r="Y182" s="322">
        <f>IFERROR(SUMPRODUCT(Y178:Y180*H178:H180),"0")</f>
        <v>100.8</v>
      </c>
      <c r="Z182" s="37"/>
      <c r="AA182" s="323"/>
      <c r="AB182" s="323"/>
      <c r="AC182" s="323"/>
    </row>
    <row r="183" spans="1:68" ht="16.5" customHeight="1" x14ac:dyDescent="0.25">
      <c r="A183" s="329" t="s">
        <v>308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330"/>
      <c r="Y183" s="330"/>
      <c r="Z183" s="330"/>
      <c r="AA183" s="315"/>
      <c r="AB183" s="315"/>
      <c r="AC183" s="315"/>
    </row>
    <row r="184" spans="1:68" ht="14.25" customHeight="1" x14ac:dyDescent="0.25">
      <c r="A184" s="354" t="s">
        <v>63</v>
      </c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24">
        <v>4607111037022</v>
      </c>
      <c r="E185" s="325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24</v>
      </c>
      <c r="Y185" s="321">
        <f>IFERROR(IF(X185="","",X185),"")</f>
        <v>24</v>
      </c>
      <c r="Z185" s="36">
        <f>IFERROR(IF(X185="","",X185*0.0155),"")</f>
        <v>0.372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140.88</v>
      </c>
      <c r="BN185" s="67">
        <f>IFERROR(Y185*I185,"0")</f>
        <v>140.88</v>
      </c>
      <c r="BO185" s="67">
        <f>IFERROR(X185/J185,"0")</f>
        <v>0.2857142857142857</v>
      </c>
      <c r="BP185" s="67">
        <f>IFERROR(Y185/J185,"0")</f>
        <v>0.2857142857142857</v>
      </c>
    </row>
    <row r="186" spans="1:68" ht="27" customHeight="1" x14ac:dyDescent="0.25">
      <c r="A186" s="54" t="s">
        <v>312</v>
      </c>
      <c r="B186" s="54" t="s">
        <v>313</v>
      </c>
      <c r="C186" s="31">
        <v>4301070990</v>
      </c>
      <c r="D186" s="324">
        <v>4607111038494</v>
      </c>
      <c r="E186" s="325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51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4301070966</v>
      </c>
      <c r="D187" s="324">
        <v>4607111038135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7"/>
      <c r="P188" s="326" t="s">
        <v>72</v>
      </c>
      <c r="Q188" s="327"/>
      <c r="R188" s="327"/>
      <c r="S188" s="327"/>
      <c r="T188" s="327"/>
      <c r="U188" s="327"/>
      <c r="V188" s="328"/>
      <c r="W188" s="37" t="s">
        <v>69</v>
      </c>
      <c r="X188" s="322">
        <f>IFERROR(SUM(X185:X187),"0")</f>
        <v>24</v>
      </c>
      <c r="Y188" s="322">
        <f>IFERROR(SUM(Y185:Y187),"0")</f>
        <v>24</v>
      </c>
      <c r="Z188" s="322">
        <f>IFERROR(IF(Z185="",0,Z185),"0")+IFERROR(IF(Z186="",0,Z186),"0")+IFERROR(IF(Z187="",0,Z187),"0")</f>
        <v>0.372</v>
      </c>
      <c r="AA188" s="323"/>
      <c r="AB188" s="323"/>
      <c r="AC188" s="323"/>
    </row>
    <row r="189" spans="1:68" x14ac:dyDescent="0.2">
      <c r="A189" s="330"/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7"/>
      <c r="P189" s="326" t="s">
        <v>72</v>
      </c>
      <c r="Q189" s="327"/>
      <c r="R189" s="327"/>
      <c r="S189" s="327"/>
      <c r="T189" s="327"/>
      <c r="U189" s="327"/>
      <c r="V189" s="328"/>
      <c r="W189" s="37" t="s">
        <v>73</v>
      </c>
      <c r="X189" s="322">
        <f>IFERROR(SUMPRODUCT(X185:X187*H185:H187),"0")</f>
        <v>134.39999999999998</v>
      </c>
      <c r="Y189" s="322">
        <f>IFERROR(SUMPRODUCT(Y185:Y187*H185:H187),"0")</f>
        <v>134.39999999999998</v>
      </c>
      <c r="Z189" s="37"/>
      <c r="AA189" s="323"/>
      <c r="AB189" s="323"/>
      <c r="AC189" s="323"/>
    </row>
    <row r="190" spans="1:68" ht="16.5" customHeight="1" x14ac:dyDescent="0.25">
      <c r="A190" s="329" t="s">
        <v>318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5"/>
      <c r="AB190" s="315"/>
      <c r="AC190" s="315"/>
    </row>
    <row r="191" spans="1:68" ht="14.25" customHeight="1" x14ac:dyDescent="0.25">
      <c r="A191" s="354" t="s">
        <v>63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14"/>
      <c r="AB191" s="314"/>
      <c r="AC191" s="314"/>
    </row>
    <row r="192" spans="1:68" ht="27" customHeight="1" x14ac:dyDescent="0.25">
      <c r="A192" s="54" t="s">
        <v>319</v>
      </c>
      <c r="B192" s="54" t="s">
        <v>320</v>
      </c>
      <c r="C192" s="31">
        <v>4301070996</v>
      </c>
      <c r="D192" s="324">
        <v>4607111038654</v>
      </c>
      <c r="E192" s="325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4301070997</v>
      </c>
      <c r="D193" s="324">
        <v>4607111038586</v>
      </c>
      <c r="E193" s="325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12</v>
      </c>
      <c r="Y193" s="321">
        <f t="shared" si="18"/>
        <v>12</v>
      </c>
      <c r="Z193" s="36">
        <f t="shared" si="19"/>
        <v>0.186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69.960000000000008</v>
      </c>
      <c r="BN193" s="67">
        <f t="shared" si="21"/>
        <v>69.960000000000008</v>
      </c>
      <c r="BO193" s="67">
        <f t="shared" si="22"/>
        <v>0.14285714285714285</v>
      </c>
      <c r="BP193" s="67">
        <f t="shared" si="23"/>
        <v>0.14285714285714285</v>
      </c>
    </row>
    <row r="194" spans="1:68" ht="27" customHeight="1" x14ac:dyDescent="0.25">
      <c r="A194" s="54" t="s">
        <v>324</v>
      </c>
      <c r="B194" s="54" t="s">
        <v>325</v>
      </c>
      <c r="C194" s="31">
        <v>4301070962</v>
      </c>
      <c r="D194" s="324">
        <v>4607111038609</v>
      </c>
      <c r="E194" s="325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0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4301070963</v>
      </c>
      <c r="D195" s="324">
        <v>4607111038630</v>
      </c>
      <c r="E195" s="325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12</v>
      </c>
      <c r="Y195" s="321">
        <f t="shared" si="18"/>
        <v>12</v>
      </c>
      <c r="Z195" s="36">
        <f t="shared" si="19"/>
        <v>0.186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ht="27" customHeight="1" x14ac:dyDescent="0.25">
      <c r="A196" s="54" t="s">
        <v>329</v>
      </c>
      <c r="B196" s="54" t="s">
        <v>330</v>
      </c>
      <c r="C196" s="31">
        <v>4301070959</v>
      </c>
      <c r="D196" s="324">
        <v>4607111038616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331</v>
      </c>
      <c r="B197" s="54" t="s">
        <v>332</v>
      </c>
      <c r="C197" s="31">
        <v>4301070960</v>
      </c>
      <c r="D197" s="324">
        <v>4607111038623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x14ac:dyDescent="0.2">
      <c r="A198" s="336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7"/>
      <c r="P198" s="326" t="s">
        <v>72</v>
      </c>
      <c r="Q198" s="327"/>
      <c r="R198" s="327"/>
      <c r="S198" s="327"/>
      <c r="T198" s="327"/>
      <c r="U198" s="327"/>
      <c r="V198" s="328"/>
      <c r="W198" s="37" t="s">
        <v>69</v>
      </c>
      <c r="X198" s="322">
        <f>IFERROR(SUM(X192:X197),"0")</f>
        <v>24</v>
      </c>
      <c r="Y198" s="322">
        <f>IFERROR(SUM(Y192:Y197),"0")</f>
        <v>24</v>
      </c>
      <c r="Z198" s="322">
        <f>IFERROR(IF(Z192="",0,Z192),"0")+IFERROR(IF(Z193="",0,Z193),"0")+IFERROR(IF(Z194="",0,Z194),"0")+IFERROR(IF(Z195="",0,Z195),"0")+IFERROR(IF(Z196="",0,Z196),"0")+IFERROR(IF(Z197="",0,Z197),"0")</f>
        <v>0.372</v>
      </c>
      <c r="AA198" s="323"/>
      <c r="AB198" s="323"/>
      <c r="AC198" s="323"/>
    </row>
    <row r="199" spans="1:68" x14ac:dyDescent="0.2">
      <c r="A199" s="330"/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7"/>
      <c r="P199" s="326" t="s">
        <v>72</v>
      </c>
      <c r="Q199" s="327"/>
      <c r="R199" s="327"/>
      <c r="S199" s="327"/>
      <c r="T199" s="327"/>
      <c r="U199" s="327"/>
      <c r="V199" s="328"/>
      <c r="W199" s="37" t="s">
        <v>73</v>
      </c>
      <c r="X199" s="322">
        <f>IFERROR(SUMPRODUCT(X192:X197*H192:H197),"0")</f>
        <v>134.39999999999998</v>
      </c>
      <c r="Y199" s="322">
        <f>IFERROR(SUMPRODUCT(Y192:Y197*H192:H197),"0")</f>
        <v>134.39999999999998</v>
      </c>
      <c r="Z199" s="37"/>
      <c r="AA199" s="323"/>
      <c r="AB199" s="323"/>
      <c r="AC199" s="323"/>
    </row>
    <row r="200" spans="1:68" ht="16.5" customHeight="1" x14ac:dyDescent="0.25">
      <c r="A200" s="329" t="s">
        <v>333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30"/>
      <c r="Z200" s="330"/>
      <c r="AA200" s="315"/>
      <c r="AB200" s="315"/>
      <c r="AC200" s="315"/>
    </row>
    <row r="201" spans="1:68" ht="14.25" customHeight="1" x14ac:dyDescent="0.25">
      <c r="A201" s="354" t="s">
        <v>63</v>
      </c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0"/>
      <c r="V201" s="330"/>
      <c r="W201" s="330"/>
      <c r="X201" s="330"/>
      <c r="Y201" s="330"/>
      <c r="Z201" s="330"/>
      <c r="AA201" s="314"/>
      <c r="AB201" s="314"/>
      <c r="AC201" s="314"/>
    </row>
    <row r="202" spans="1:68" ht="27" customHeight="1" x14ac:dyDescent="0.25">
      <c r="A202" s="54" t="s">
        <v>334</v>
      </c>
      <c r="B202" s="54" t="s">
        <v>335</v>
      </c>
      <c r="C202" s="31">
        <v>4301070915</v>
      </c>
      <c r="D202" s="324">
        <v>4607111035882</v>
      </c>
      <c r="E202" s="325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24">
        <v>4607111035905</v>
      </c>
      <c r="E203" s="325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48</v>
      </c>
      <c r="Y203" s="321">
        <f>IFERROR(IF(X203="","",X203),"")</f>
        <v>48</v>
      </c>
      <c r="Z203" s="36">
        <f>IFERROR(IF(X203="","",X203*0.0155),"")</f>
        <v>0.74399999999999999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358.56</v>
      </c>
      <c r="BN203" s="67">
        <f>IFERROR(Y203*I203,"0")</f>
        <v>358.56</v>
      </c>
      <c r="BO203" s="67">
        <f>IFERROR(X203/J203,"0")</f>
        <v>0.5714285714285714</v>
      </c>
      <c r="BP203" s="67">
        <f>IFERROR(Y203/J203,"0")</f>
        <v>0.5714285714285714</v>
      </c>
    </row>
    <row r="204" spans="1:68" ht="27" customHeight="1" x14ac:dyDescent="0.25">
      <c r="A204" s="54" t="s">
        <v>339</v>
      </c>
      <c r="B204" s="54" t="s">
        <v>340</v>
      </c>
      <c r="C204" s="31">
        <v>4301070917</v>
      </c>
      <c r="D204" s="324">
        <v>4607111035912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24">
        <v>4607111035929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48</v>
      </c>
      <c r="Y205" s="321">
        <f>IFERROR(IF(X205="","",X205),"")</f>
        <v>48</v>
      </c>
      <c r="Z205" s="36">
        <f>IFERROR(IF(X205="","",X205*0.0155),"")</f>
        <v>0.74399999999999999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358.56</v>
      </c>
      <c r="BN205" s="67">
        <f>IFERROR(Y205*I205,"0")</f>
        <v>358.56</v>
      </c>
      <c r="BO205" s="67">
        <f>IFERROR(X205/J205,"0")</f>
        <v>0.5714285714285714</v>
      </c>
      <c r="BP205" s="67">
        <f>IFERROR(Y205/J205,"0")</f>
        <v>0.5714285714285714</v>
      </c>
    </row>
    <row r="206" spans="1:68" x14ac:dyDescent="0.2">
      <c r="A206" s="336"/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7"/>
      <c r="P206" s="326" t="s">
        <v>72</v>
      </c>
      <c r="Q206" s="327"/>
      <c r="R206" s="327"/>
      <c r="S206" s="327"/>
      <c r="T206" s="327"/>
      <c r="U206" s="327"/>
      <c r="V206" s="328"/>
      <c r="W206" s="37" t="s">
        <v>69</v>
      </c>
      <c r="X206" s="322">
        <f>IFERROR(SUM(X202:X205),"0")</f>
        <v>96</v>
      </c>
      <c r="Y206" s="322">
        <f>IFERROR(SUM(Y202:Y205),"0")</f>
        <v>96</v>
      </c>
      <c r="Z206" s="322">
        <f>IFERROR(IF(Z202="",0,Z202),"0")+IFERROR(IF(Z203="",0,Z203),"0")+IFERROR(IF(Z204="",0,Z204),"0")+IFERROR(IF(Z205="",0,Z205),"0")</f>
        <v>1.488</v>
      </c>
      <c r="AA206" s="323"/>
      <c r="AB206" s="323"/>
      <c r="AC206" s="323"/>
    </row>
    <row r="207" spans="1:68" x14ac:dyDescent="0.2">
      <c r="A207" s="330"/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7"/>
      <c r="P207" s="326" t="s">
        <v>72</v>
      </c>
      <c r="Q207" s="327"/>
      <c r="R207" s="327"/>
      <c r="S207" s="327"/>
      <c r="T207" s="327"/>
      <c r="U207" s="327"/>
      <c r="V207" s="328"/>
      <c r="W207" s="37" t="s">
        <v>73</v>
      </c>
      <c r="X207" s="322">
        <f>IFERROR(SUMPRODUCT(X202:X205*H202:H205),"0")</f>
        <v>691.2</v>
      </c>
      <c r="Y207" s="322">
        <f>IFERROR(SUMPRODUCT(Y202:Y205*H202:H205),"0")</f>
        <v>691.2</v>
      </c>
      <c r="Z207" s="37"/>
      <c r="AA207" s="323"/>
      <c r="AB207" s="323"/>
      <c r="AC207" s="323"/>
    </row>
    <row r="208" spans="1:68" ht="16.5" customHeight="1" x14ac:dyDescent="0.25">
      <c r="A208" s="329" t="s">
        <v>344</v>
      </c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330"/>
      <c r="Z208" s="330"/>
      <c r="AA208" s="315"/>
      <c r="AB208" s="315"/>
      <c r="AC208" s="315"/>
    </row>
    <row r="209" spans="1:68" ht="14.25" customHeight="1" x14ac:dyDescent="0.25">
      <c r="A209" s="354" t="s">
        <v>63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330"/>
      <c r="Z209" s="330"/>
      <c r="AA209" s="314"/>
      <c r="AB209" s="314"/>
      <c r="AC209" s="314"/>
    </row>
    <row r="210" spans="1:68" ht="16.5" customHeight="1" x14ac:dyDescent="0.25">
      <c r="A210" s="54" t="s">
        <v>345</v>
      </c>
      <c r="B210" s="54" t="s">
        <v>346</v>
      </c>
      <c r="C210" s="31">
        <v>4301070912</v>
      </c>
      <c r="D210" s="324">
        <v>4607111037213</v>
      </c>
      <c r="E210" s="325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3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6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7"/>
      <c r="P211" s="326" t="s">
        <v>72</v>
      </c>
      <c r="Q211" s="327"/>
      <c r="R211" s="327"/>
      <c r="S211" s="327"/>
      <c r="T211" s="327"/>
      <c r="U211" s="327"/>
      <c r="V211" s="328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7"/>
      <c r="P212" s="326" t="s">
        <v>72</v>
      </c>
      <c r="Q212" s="327"/>
      <c r="R212" s="327"/>
      <c r="S212" s="327"/>
      <c r="T212" s="327"/>
      <c r="U212" s="327"/>
      <c r="V212" s="328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customHeight="1" x14ac:dyDescent="0.25">
      <c r="A213" s="329" t="s">
        <v>348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5"/>
      <c r="AB213" s="315"/>
      <c r="AC213" s="315"/>
    </row>
    <row r="214" spans="1:68" ht="14.25" customHeight="1" x14ac:dyDescent="0.25">
      <c r="A214" s="354" t="s">
        <v>283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27" customHeight="1" x14ac:dyDescent="0.25">
      <c r="A215" s="54" t="s">
        <v>349</v>
      </c>
      <c r="B215" s="54" t="s">
        <v>350</v>
      </c>
      <c r="C215" s="31">
        <v>4301051320</v>
      </c>
      <c r="D215" s="324">
        <v>4680115881334</v>
      </c>
      <c r="E215" s="325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6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7"/>
      <c r="P216" s="326" t="s">
        <v>72</v>
      </c>
      <c r="Q216" s="327"/>
      <c r="R216" s="327"/>
      <c r="S216" s="327"/>
      <c r="T216" s="327"/>
      <c r="U216" s="327"/>
      <c r="V216" s="328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7"/>
      <c r="P217" s="326" t="s">
        <v>72</v>
      </c>
      <c r="Q217" s="327"/>
      <c r="R217" s="327"/>
      <c r="S217" s="327"/>
      <c r="T217" s="327"/>
      <c r="U217" s="327"/>
      <c r="V217" s="328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customHeight="1" x14ac:dyDescent="0.25">
      <c r="A218" s="329" t="s">
        <v>352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5"/>
      <c r="AB218" s="315"/>
      <c r="AC218" s="315"/>
    </row>
    <row r="219" spans="1:68" ht="14.25" customHeight="1" x14ac:dyDescent="0.25">
      <c r="A219" s="354" t="s">
        <v>63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16.5" customHeight="1" x14ac:dyDescent="0.25">
      <c r="A220" s="54" t="s">
        <v>353</v>
      </c>
      <c r="B220" s="54" t="s">
        <v>354</v>
      </c>
      <c r="C220" s="31">
        <v>4301071063</v>
      </c>
      <c r="D220" s="324">
        <v>4607111039019</v>
      </c>
      <c r="E220" s="325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customHeight="1" x14ac:dyDescent="0.25">
      <c r="A221" s="54" t="s">
        <v>357</v>
      </c>
      <c r="B221" s="54" t="s">
        <v>358</v>
      </c>
      <c r="C221" s="31">
        <v>4301071000</v>
      </c>
      <c r="D221" s="324">
        <v>4607111038708</v>
      </c>
      <c r="E221" s="325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36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7"/>
      <c r="P222" s="326" t="s">
        <v>72</v>
      </c>
      <c r="Q222" s="327"/>
      <c r="R222" s="327"/>
      <c r="S222" s="327"/>
      <c r="T222" s="327"/>
      <c r="U222" s="327"/>
      <c r="V222" s="328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7"/>
      <c r="P223" s="326" t="s">
        <v>72</v>
      </c>
      <c r="Q223" s="327"/>
      <c r="R223" s="327"/>
      <c r="S223" s="327"/>
      <c r="T223" s="327"/>
      <c r="U223" s="327"/>
      <c r="V223" s="328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customHeight="1" x14ac:dyDescent="0.2">
      <c r="A224" s="390" t="s">
        <v>359</v>
      </c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91"/>
      <c r="AA224" s="48"/>
      <c r="AB224" s="48"/>
      <c r="AC224" s="48"/>
    </row>
    <row r="225" spans="1:68" ht="16.5" customHeight="1" x14ac:dyDescent="0.25">
      <c r="A225" s="329" t="s">
        <v>360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5"/>
      <c r="AB225" s="315"/>
      <c r="AC225" s="315"/>
    </row>
    <row r="226" spans="1:68" ht="14.25" customHeight="1" x14ac:dyDescent="0.25">
      <c r="A226" s="354" t="s">
        <v>63</v>
      </c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14"/>
      <c r="AB226" s="314"/>
      <c r="AC226" s="314"/>
    </row>
    <row r="227" spans="1:68" ht="27" customHeight="1" x14ac:dyDescent="0.25">
      <c r="A227" s="54" t="s">
        <v>361</v>
      </c>
      <c r="B227" s="54" t="s">
        <v>362</v>
      </c>
      <c r="C227" s="31">
        <v>4301071036</v>
      </c>
      <c r="D227" s="324">
        <v>4607111036162</v>
      </c>
      <c r="E227" s="325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90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6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7"/>
      <c r="P228" s="326" t="s">
        <v>72</v>
      </c>
      <c r="Q228" s="327"/>
      <c r="R228" s="327"/>
      <c r="S228" s="327"/>
      <c r="T228" s="327"/>
      <c r="U228" s="327"/>
      <c r="V228" s="328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7"/>
      <c r="P229" s="326" t="s">
        <v>72</v>
      </c>
      <c r="Q229" s="327"/>
      <c r="R229" s="327"/>
      <c r="S229" s="327"/>
      <c r="T229" s="327"/>
      <c r="U229" s="327"/>
      <c r="V229" s="328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customHeight="1" x14ac:dyDescent="0.2">
      <c r="A230" s="390" t="s">
        <v>365</v>
      </c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  <c r="X230" s="391"/>
      <c r="Y230" s="391"/>
      <c r="Z230" s="391"/>
      <c r="AA230" s="48"/>
      <c r="AB230" s="48"/>
      <c r="AC230" s="48"/>
    </row>
    <row r="231" spans="1:68" ht="16.5" customHeight="1" x14ac:dyDescent="0.25">
      <c r="A231" s="329" t="s">
        <v>366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54" t="s">
        <v>63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4"/>
      <c r="AB232" s="314"/>
      <c r="AC232" s="314"/>
    </row>
    <row r="233" spans="1:68" ht="27" customHeight="1" x14ac:dyDescent="0.25">
      <c r="A233" s="54" t="s">
        <v>367</v>
      </c>
      <c r="B233" s="54" t="s">
        <v>368</v>
      </c>
      <c r="C233" s="31">
        <v>4301071029</v>
      </c>
      <c r="D233" s="324">
        <v>4607111035899</v>
      </c>
      <c r="E233" s="325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369</v>
      </c>
      <c r="B234" s="54" t="s">
        <v>370</v>
      </c>
      <c r="C234" s="31">
        <v>4301070991</v>
      </c>
      <c r="D234" s="324">
        <v>4607111038180</v>
      </c>
      <c r="E234" s="325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36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7"/>
      <c r="P235" s="326" t="s">
        <v>72</v>
      </c>
      <c r="Q235" s="327"/>
      <c r="R235" s="327"/>
      <c r="S235" s="327"/>
      <c r="T235" s="327"/>
      <c r="U235" s="327"/>
      <c r="V235" s="328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x14ac:dyDescent="0.2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7"/>
      <c r="P236" s="326" t="s">
        <v>72</v>
      </c>
      <c r="Q236" s="327"/>
      <c r="R236" s="327"/>
      <c r="S236" s="327"/>
      <c r="T236" s="327"/>
      <c r="U236" s="327"/>
      <c r="V236" s="328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customHeight="1" x14ac:dyDescent="0.25">
      <c r="A237" s="329" t="s">
        <v>372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54" t="s">
        <v>63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4"/>
      <c r="AB238" s="314"/>
      <c r="AC238" s="314"/>
    </row>
    <row r="239" spans="1:68" ht="27" customHeight="1" x14ac:dyDescent="0.25">
      <c r="A239" s="54" t="s">
        <v>373</v>
      </c>
      <c r="B239" s="54" t="s">
        <v>374</v>
      </c>
      <c r="C239" s="31">
        <v>4301070870</v>
      </c>
      <c r="D239" s="324">
        <v>4607111036711</v>
      </c>
      <c r="E239" s="325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3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6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7"/>
      <c r="P240" s="326" t="s">
        <v>72</v>
      </c>
      <c r="Q240" s="327"/>
      <c r="R240" s="327"/>
      <c r="S240" s="327"/>
      <c r="T240" s="327"/>
      <c r="U240" s="327"/>
      <c r="V240" s="328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7"/>
      <c r="P241" s="326" t="s">
        <v>72</v>
      </c>
      <c r="Q241" s="327"/>
      <c r="R241" s="327"/>
      <c r="S241" s="327"/>
      <c r="T241" s="327"/>
      <c r="U241" s="327"/>
      <c r="V241" s="328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customHeight="1" x14ac:dyDescent="0.2">
      <c r="A242" s="390" t="s">
        <v>375</v>
      </c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91"/>
      <c r="AA242" s="48"/>
      <c r="AB242" s="48"/>
      <c r="AC242" s="48"/>
    </row>
    <row r="243" spans="1:68" ht="16.5" customHeight="1" x14ac:dyDescent="0.25">
      <c r="A243" s="329" t="s">
        <v>376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54" t="s">
        <v>141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4"/>
      <c r="AB244" s="314"/>
      <c r="AC244" s="314"/>
    </row>
    <row r="245" spans="1:68" ht="37.5" customHeight="1" x14ac:dyDescent="0.25">
      <c r="A245" s="54" t="s">
        <v>377</v>
      </c>
      <c r="B245" s="54" t="s">
        <v>378</v>
      </c>
      <c r="C245" s="31">
        <v>4301135400</v>
      </c>
      <c r="D245" s="324">
        <v>4607111039361</v>
      </c>
      <c r="E245" s="325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51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36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7"/>
      <c r="P246" s="326" t="s">
        <v>72</v>
      </c>
      <c r="Q246" s="327"/>
      <c r="R246" s="327"/>
      <c r="S246" s="327"/>
      <c r="T246" s="327"/>
      <c r="U246" s="327"/>
      <c r="V246" s="328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7"/>
      <c r="P247" s="326" t="s">
        <v>72</v>
      </c>
      <c r="Q247" s="327"/>
      <c r="R247" s="327"/>
      <c r="S247" s="327"/>
      <c r="T247" s="327"/>
      <c r="U247" s="327"/>
      <c r="V247" s="328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90" t="s">
        <v>245</v>
      </c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  <c r="AA248" s="48"/>
      <c r="AB248" s="48"/>
      <c r="AC248" s="48"/>
    </row>
    <row r="249" spans="1:68" ht="16.5" customHeight="1" x14ac:dyDescent="0.25">
      <c r="A249" s="329" t="s">
        <v>245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54" t="s">
        <v>63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4"/>
      <c r="AB250" s="314"/>
      <c r="AC250" s="314"/>
    </row>
    <row r="251" spans="1:68" ht="27" customHeight="1" x14ac:dyDescent="0.25">
      <c r="A251" s="54" t="s">
        <v>381</v>
      </c>
      <c r="B251" s="54" t="s">
        <v>382</v>
      </c>
      <c r="C251" s="31">
        <v>4301071014</v>
      </c>
      <c r="D251" s="324">
        <v>4640242181264</v>
      </c>
      <c r="E251" s="325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24">
        <v>4640242181325</v>
      </c>
      <c r="E252" s="325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59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0</v>
      </c>
      <c r="Y252" s="321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388</v>
      </c>
      <c r="B253" s="54" t="s">
        <v>389</v>
      </c>
      <c r="C253" s="31">
        <v>4301070993</v>
      </c>
      <c r="D253" s="324">
        <v>4640242180670</v>
      </c>
      <c r="E253" s="325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14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6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7"/>
      <c r="P254" s="326" t="s">
        <v>72</v>
      </c>
      <c r="Q254" s="327"/>
      <c r="R254" s="327"/>
      <c r="S254" s="327"/>
      <c r="T254" s="327"/>
      <c r="U254" s="327"/>
      <c r="V254" s="328"/>
      <c r="W254" s="37" t="s">
        <v>69</v>
      </c>
      <c r="X254" s="322">
        <f>IFERROR(SUM(X251:X253),"0")</f>
        <v>0</v>
      </c>
      <c r="Y254" s="322">
        <f>IFERROR(SUM(Y251:Y253),"0")</f>
        <v>0</v>
      </c>
      <c r="Z254" s="322">
        <f>IFERROR(IF(Z251="",0,Z251),"0")+IFERROR(IF(Z252="",0,Z252),"0")+IFERROR(IF(Z253="",0,Z253),"0")</f>
        <v>0</v>
      </c>
      <c r="AA254" s="323"/>
      <c r="AB254" s="323"/>
      <c r="AC254" s="323"/>
    </row>
    <row r="255" spans="1:68" x14ac:dyDescent="0.2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7"/>
      <c r="P255" s="326" t="s">
        <v>72</v>
      </c>
      <c r="Q255" s="327"/>
      <c r="R255" s="327"/>
      <c r="S255" s="327"/>
      <c r="T255" s="327"/>
      <c r="U255" s="327"/>
      <c r="V255" s="328"/>
      <c r="W255" s="37" t="s">
        <v>73</v>
      </c>
      <c r="X255" s="322">
        <f>IFERROR(SUMPRODUCT(X251:X253*H251:H253),"0")</f>
        <v>0</v>
      </c>
      <c r="Y255" s="322">
        <f>IFERROR(SUMPRODUCT(Y251:Y253*H251:H253),"0")</f>
        <v>0</v>
      </c>
      <c r="Z255" s="37"/>
      <c r="AA255" s="323"/>
      <c r="AB255" s="323"/>
      <c r="AC255" s="323"/>
    </row>
    <row r="256" spans="1:68" ht="14.25" customHeight="1" x14ac:dyDescent="0.25">
      <c r="A256" s="354" t="s">
        <v>146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24">
        <v>4640242180427</v>
      </c>
      <c r="E257" s="325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82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198</v>
      </c>
      <c r="Y257" s="321">
        <f>IFERROR(IF(X257="","",X257),"")</f>
        <v>198</v>
      </c>
      <c r="Z257" s="36">
        <f>IFERROR(IF(X257="","",X257*0.00502),"")</f>
        <v>0.99396000000000007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379.17</v>
      </c>
      <c r="BN257" s="67">
        <f>IFERROR(Y257*I257,"0")</f>
        <v>379.17</v>
      </c>
      <c r="BO257" s="67">
        <f>IFERROR(X257/J257,"0")</f>
        <v>0.84615384615384615</v>
      </c>
      <c r="BP257" s="67">
        <f>IFERROR(Y257/J257,"0")</f>
        <v>0.84615384615384615</v>
      </c>
    </row>
    <row r="258" spans="1:68" x14ac:dyDescent="0.2">
      <c r="A258" s="336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7"/>
      <c r="P258" s="326" t="s">
        <v>72</v>
      </c>
      <c r="Q258" s="327"/>
      <c r="R258" s="327"/>
      <c r="S258" s="327"/>
      <c r="T258" s="327"/>
      <c r="U258" s="327"/>
      <c r="V258" s="328"/>
      <c r="W258" s="37" t="s">
        <v>69</v>
      </c>
      <c r="X258" s="322">
        <f>IFERROR(SUM(X257:X257),"0")</f>
        <v>198</v>
      </c>
      <c r="Y258" s="322">
        <f>IFERROR(SUM(Y257:Y257),"0")</f>
        <v>198</v>
      </c>
      <c r="Z258" s="322">
        <f>IFERROR(IF(Z257="",0,Z257),"0")</f>
        <v>0.99396000000000007</v>
      </c>
      <c r="AA258" s="323"/>
      <c r="AB258" s="323"/>
      <c r="AC258" s="323"/>
    </row>
    <row r="259" spans="1:68" x14ac:dyDescent="0.2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7"/>
      <c r="P259" s="326" t="s">
        <v>72</v>
      </c>
      <c r="Q259" s="327"/>
      <c r="R259" s="327"/>
      <c r="S259" s="327"/>
      <c r="T259" s="327"/>
      <c r="U259" s="327"/>
      <c r="V259" s="328"/>
      <c r="W259" s="37" t="s">
        <v>73</v>
      </c>
      <c r="X259" s="322">
        <f>IFERROR(SUMPRODUCT(X257:X257*H257:H257),"0")</f>
        <v>356.40000000000003</v>
      </c>
      <c r="Y259" s="322">
        <f>IFERROR(SUMPRODUCT(Y257:Y257*H257:H257),"0")</f>
        <v>356.40000000000003</v>
      </c>
      <c r="Z259" s="37"/>
      <c r="AA259" s="323"/>
      <c r="AB259" s="323"/>
      <c r="AC259" s="323"/>
    </row>
    <row r="260" spans="1:68" ht="14.25" customHeight="1" x14ac:dyDescent="0.25">
      <c r="A260" s="354" t="s">
        <v>76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24">
        <v>4640242180397</v>
      </c>
      <c r="E261" s="325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2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132</v>
      </c>
      <c r="Y261" s="321">
        <f>IFERROR(IF(X261="","",X261),"")</f>
        <v>132</v>
      </c>
      <c r="Z261" s="36">
        <f>IFERROR(IF(X261="","",X261*0.0155),"")</f>
        <v>2.0459999999999998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826.31999999999994</v>
      </c>
      <c r="BN261" s="67">
        <f>IFERROR(Y261*I261,"0")</f>
        <v>826.31999999999994</v>
      </c>
      <c r="BO261" s="67">
        <f>IFERROR(X261/J261,"0")</f>
        <v>1.5714285714285714</v>
      </c>
      <c r="BP261" s="67">
        <f>IFERROR(Y261/J261,"0")</f>
        <v>1.5714285714285714</v>
      </c>
    </row>
    <row r="262" spans="1:68" ht="27" customHeight="1" x14ac:dyDescent="0.25">
      <c r="A262" s="54" t="s">
        <v>400</v>
      </c>
      <c r="B262" s="54" t="s">
        <v>401</v>
      </c>
      <c r="C262" s="31">
        <v>4301132104</v>
      </c>
      <c r="D262" s="324">
        <v>4640242181219</v>
      </c>
      <c r="E262" s="325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2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7"/>
      <c r="P263" s="326" t="s">
        <v>72</v>
      </c>
      <c r="Q263" s="327"/>
      <c r="R263" s="327"/>
      <c r="S263" s="327"/>
      <c r="T263" s="327"/>
      <c r="U263" s="327"/>
      <c r="V263" s="328"/>
      <c r="W263" s="37" t="s">
        <v>69</v>
      </c>
      <c r="X263" s="322">
        <f>IFERROR(SUM(X261:X262),"0")</f>
        <v>132</v>
      </c>
      <c r="Y263" s="322">
        <f>IFERROR(SUM(Y261:Y262),"0")</f>
        <v>132</v>
      </c>
      <c r="Z263" s="322">
        <f>IFERROR(IF(Z261="",0,Z261),"0")+IFERROR(IF(Z262="",0,Z262),"0")</f>
        <v>2.0459999999999998</v>
      </c>
      <c r="AA263" s="323"/>
      <c r="AB263" s="323"/>
      <c r="AC263" s="323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7"/>
      <c r="P264" s="326" t="s">
        <v>72</v>
      </c>
      <c r="Q264" s="327"/>
      <c r="R264" s="327"/>
      <c r="S264" s="327"/>
      <c r="T264" s="327"/>
      <c r="U264" s="327"/>
      <c r="V264" s="328"/>
      <c r="W264" s="37" t="s">
        <v>73</v>
      </c>
      <c r="X264" s="322">
        <f>IFERROR(SUMPRODUCT(X261:X262*H261:H262),"0")</f>
        <v>792</v>
      </c>
      <c r="Y264" s="322">
        <f>IFERROR(SUMPRODUCT(Y261:Y262*H261:H262),"0")</f>
        <v>792</v>
      </c>
      <c r="Z264" s="37"/>
      <c r="AA264" s="323"/>
      <c r="AB264" s="323"/>
      <c r="AC264" s="323"/>
    </row>
    <row r="265" spans="1:68" ht="14.25" customHeight="1" x14ac:dyDescent="0.25">
      <c r="A265" s="354" t="s">
        <v>173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24">
        <v>4640242180304</v>
      </c>
      <c r="E266" s="325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8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70</v>
      </c>
      <c r="Y266" s="321">
        <f>IFERROR(IF(X266="","",X266),"")</f>
        <v>70</v>
      </c>
      <c r="Z266" s="36">
        <f>IFERROR(IF(X266="","",X266*0.00936),"")</f>
        <v>0.6552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202.34200000000001</v>
      </c>
      <c r="BN266" s="67">
        <f>IFERROR(Y266*I266,"0")</f>
        <v>202.34200000000001</v>
      </c>
      <c r="BO266" s="67">
        <f>IFERROR(X266/J266,"0")</f>
        <v>0.55555555555555558</v>
      </c>
      <c r="BP266" s="67">
        <f>IFERROR(Y266/J266,"0")</f>
        <v>0.55555555555555558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24">
        <v>4640242180236</v>
      </c>
      <c r="E267" s="325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7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312</v>
      </c>
      <c r="Y267" s="321">
        <f>IFERROR(IF(X267="","",X267),"")</f>
        <v>312</v>
      </c>
      <c r="Z267" s="36">
        <f>IFERROR(IF(X267="","",X267*0.0155),"")</f>
        <v>4.8360000000000003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1633.3200000000002</v>
      </c>
      <c r="BN267" s="67">
        <f>IFERROR(Y267*I267,"0")</f>
        <v>1633.3200000000002</v>
      </c>
      <c r="BO267" s="67">
        <f>IFERROR(X267/J267,"0")</f>
        <v>3.7142857142857144</v>
      </c>
      <c r="BP267" s="67">
        <f>IFERROR(Y267/J267,"0")</f>
        <v>3.7142857142857144</v>
      </c>
    </row>
    <row r="268" spans="1:68" ht="27" customHeight="1" x14ac:dyDescent="0.25">
      <c r="A268" s="54" t="s">
        <v>410</v>
      </c>
      <c r="B268" s="54" t="s">
        <v>411</v>
      </c>
      <c r="C268" s="31">
        <v>4301136029</v>
      </c>
      <c r="D268" s="324">
        <v>4640242180410</v>
      </c>
      <c r="E268" s="325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7"/>
      <c r="P269" s="326" t="s">
        <v>72</v>
      </c>
      <c r="Q269" s="327"/>
      <c r="R269" s="327"/>
      <c r="S269" s="327"/>
      <c r="T269" s="327"/>
      <c r="U269" s="327"/>
      <c r="V269" s="328"/>
      <c r="W269" s="37" t="s">
        <v>69</v>
      </c>
      <c r="X269" s="322">
        <f>IFERROR(SUM(X266:X268),"0")</f>
        <v>382</v>
      </c>
      <c r="Y269" s="322">
        <f>IFERROR(SUM(Y266:Y268),"0")</f>
        <v>382</v>
      </c>
      <c r="Z269" s="322">
        <f>IFERROR(IF(Z266="",0,Z266),"0")+IFERROR(IF(Z267="",0,Z267),"0")+IFERROR(IF(Z268="",0,Z268),"0")</f>
        <v>5.4912000000000001</v>
      </c>
      <c r="AA269" s="323"/>
      <c r="AB269" s="323"/>
      <c r="AC269" s="323"/>
    </row>
    <row r="270" spans="1:68" x14ac:dyDescent="0.2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7"/>
      <c r="P270" s="326" t="s">
        <v>72</v>
      </c>
      <c r="Q270" s="327"/>
      <c r="R270" s="327"/>
      <c r="S270" s="327"/>
      <c r="T270" s="327"/>
      <c r="U270" s="327"/>
      <c r="V270" s="328"/>
      <c r="W270" s="37" t="s">
        <v>73</v>
      </c>
      <c r="X270" s="322">
        <f>IFERROR(SUMPRODUCT(X266:X268*H266:H268),"0")</f>
        <v>1749</v>
      </c>
      <c r="Y270" s="322">
        <f>IFERROR(SUMPRODUCT(Y266:Y268*H266:H268),"0")</f>
        <v>1749</v>
      </c>
      <c r="Z270" s="37"/>
      <c r="AA270" s="323"/>
      <c r="AB270" s="323"/>
      <c r="AC270" s="323"/>
    </row>
    <row r="271" spans="1:68" ht="14.25" customHeight="1" x14ac:dyDescent="0.25">
      <c r="A271" s="354" t="s">
        <v>141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14"/>
      <c r="AB271" s="314"/>
      <c r="AC271" s="314"/>
    </row>
    <row r="272" spans="1:68" ht="27" customHeight="1" x14ac:dyDescent="0.25">
      <c r="A272" s="54" t="s">
        <v>412</v>
      </c>
      <c r="B272" s="54" t="s">
        <v>413</v>
      </c>
      <c r="C272" s="31">
        <v>4301135504</v>
      </c>
      <c r="D272" s="324">
        <v>4640242181554</v>
      </c>
      <c r="E272" s="325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33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24">
        <v>4640242181561</v>
      </c>
      <c r="E273" s="325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8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28</v>
      </c>
      <c r="Y273" s="321">
        <f t="shared" si="24"/>
        <v>28</v>
      </c>
      <c r="Z273" s="36">
        <f>IFERROR(IF(X273="","",X273*0.00936),"")</f>
        <v>0.26207999999999998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108.976</v>
      </c>
      <c r="BN273" s="67">
        <f t="shared" si="26"/>
        <v>108.976</v>
      </c>
      <c r="BO273" s="67">
        <f t="shared" si="27"/>
        <v>0.22222222222222221</v>
      </c>
      <c r="BP273" s="67">
        <f t="shared" si="28"/>
        <v>0.22222222222222221</v>
      </c>
    </row>
    <row r="274" spans="1:68" ht="37.5" customHeight="1" x14ac:dyDescent="0.25">
      <c r="A274" s="54" t="s">
        <v>420</v>
      </c>
      <c r="B274" s="54" t="s">
        <v>421</v>
      </c>
      <c r="C274" s="31">
        <v>4301135552</v>
      </c>
      <c r="D274" s="324">
        <v>4640242181431</v>
      </c>
      <c r="E274" s="325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7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24">
        <v>4640242181424</v>
      </c>
      <c r="E275" s="325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1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24</v>
      </c>
      <c r="Y275" s="321">
        <f t="shared" si="24"/>
        <v>24</v>
      </c>
      <c r="Z275" s="36">
        <f>IFERROR(IF(X275="","",X275*0.0155),"")</f>
        <v>0.372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137.64000000000001</v>
      </c>
      <c r="BN275" s="67">
        <f t="shared" si="26"/>
        <v>137.64000000000001</v>
      </c>
      <c r="BO275" s="67">
        <f t="shared" si="27"/>
        <v>0.2857142857142857</v>
      </c>
      <c r="BP275" s="67">
        <f t="shared" si="28"/>
        <v>0.2857142857142857</v>
      </c>
    </row>
    <row r="276" spans="1:68" ht="27" customHeight="1" x14ac:dyDescent="0.25">
      <c r="A276" s="54" t="s">
        <v>427</v>
      </c>
      <c r="B276" s="54" t="s">
        <v>428</v>
      </c>
      <c r="C276" s="31">
        <v>4301135320</v>
      </c>
      <c r="D276" s="324">
        <v>4640242181592</v>
      </c>
      <c r="E276" s="325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5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24">
        <v>4640242181523</v>
      </c>
      <c r="E277" s="325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37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70</v>
      </c>
      <c r="Y277" s="321">
        <f t="shared" si="24"/>
        <v>70</v>
      </c>
      <c r="Z277" s="36">
        <f t="shared" si="29"/>
        <v>0.6552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223.44</v>
      </c>
      <c r="BN277" s="67">
        <f t="shared" si="26"/>
        <v>223.44</v>
      </c>
      <c r="BO277" s="67">
        <f t="shared" si="27"/>
        <v>0.55555555555555558</v>
      </c>
      <c r="BP277" s="67">
        <f t="shared" si="28"/>
        <v>0.55555555555555558</v>
      </c>
    </row>
    <row r="278" spans="1:68" ht="27" customHeight="1" x14ac:dyDescent="0.25">
      <c r="A278" s="54" t="s">
        <v>434</v>
      </c>
      <c r="B278" s="54" t="s">
        <v>435</v>
      </c>
      <c r="C278" s="31">
        <v>4301135404</v>
      </c>
      <c r="D278" s="324">
        <v>4640242181516</v>
      </c>
      <c r="E278" s="325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98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customHeight="1" x14ac:dyDescent="0.25">
      <c r="A279" s="54" t="s">
        <v>437</v>
      </c>
      <c r="B279" s="54" t="s">
        <v>438</v>
      </c>
      <c r="C279" s="31">
        <v>4301135402</v>
      </c>
      <c r="D279" s="324">
        <v>4640242181493</v>
      </c>
      <c r="E279" s="325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440</v>
      </c>
      <c r="B280" s="54" t="s">
        <v>441</v>
      </c>
      <c r="C280" s="31">
        <v>4301135375</v>
      </c>
      <c r="D280" s="324">
        <v>4640242181486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0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4301135403</v>
      </c>
      <c r="D281" s="324">
        <v>4640242181509</v>
      </c>
      <c r="E281" s="325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8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446</v>
      </c>
      <c r="B282" s="54" t="s">
        <v>447</v>
      </c>
      <c r="C282" s="31">
        <v>4301135304</v>
      </c>
      <c r="D282" s="324">
        <v>4640242181240</v>
      </c>
      <c r="E282" s="325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91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4301135310</v>
      </c>
      <c r="D283" s="324">
        <v>4640242181318</v>
      </c>
      <c r="E283" s="325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6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14</v>
      </c>
      <c r="Y283" s="321">
        <f t="shared" si="24"/>
        <v>14</v>
      </c>
      <c r="Z283" s="36">
        <f t="shared" si="29"/>
        <v>0.13103999999999999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41.832000000000001</v>
      </c>
      <c r="BN283" s="67">
        <f t="shared" si="26"/>
        <v>41.832000000000001</v>
      </c>
      <c r="BO283" s="67">
        <f t="shared" si="27"/>
        <v>0.1111111111111111</v>
      </c>
      <c r="BP283" s="67">
        <f t="shared" si="28"/>
        <v>0.1111111111111111</v>
      </c>
    </row>
    <row r="284" spans="1:68" ht="27" customHeight="1" x14ac:dyDescent="0.25">
      <c r="A284" s="54" t="s">
        <v>452</v>
      </c>
      <c r="B284" s="54" t="s">
        <v>453</v>
      </c>
      <c r="C284" s="31">
        <v>4301135306</v>
      </c>
      <c r="D284" s="324">
        <v>4640242181578</v>
      </c>
      <c r="E284" s="325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394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4301135305</v>
      </c>
      <c r="D285" s="324">
        <v>4640242181394</v>
      </c>
      <c r="E285" s="325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39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458</v>
      </c>
      <c r="B286" s="54" t="s">
        <v>459</v>
      </c>
      <c r="C286" s="31">
        <v>4301135309</v>
      </c>
      <c r="D286" s="324">
        <v>4640242181332</v>
      </c>
      <c r="E286" s="325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04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4301135308</v>
      </c>
      <c r="D287" s="324">
        <v>4640242181349</v>
      </c>
      <c r="E287" s="325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07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4301135307</v>
      </c>
      <c r="D288" s="324">
        <v>4640242181370</v>
      </c>
      <c r="E288" s="325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23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468</v>
      </c>
      <c r="B289" s="54" t="s">
        <v>469</v>
      </c>
      <c r="C289" s="31">
        <v>4301135318</v>
      </c>
      <c r="D289" s="324">
        <v>4607111037480</v>
      </c>
      <c r="E289" s="325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29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472</v>
      </c>
      <c r="B290" s="54" t="s">
        <v>473</v>
      </c>
      <c r="C290" s="31">
        <v>4301135319</v>
      </c>
      <c r="D290" s="324">
        <v>4607111037473</v>
      </c>
      <c r="E290" s="325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476</v>
      </c>
      <c r="B291" s="54" t="s">
        <v>477</v>
      </c>
      <c r="C291" s="31">
        <v>4301135198</v>
      </c>
      <c r="D291" s="324">
        <v>4640242180663</v>
      </c>
      <c r="E291" s="325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2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7"/>
      <c r="P292" s="326" t="s">
        <v>72</v>
      </c>
      <c r="Q292" s="327"/>
      <c r="R292" s="327"/>
      <c r="S292" s="327"/>
      <c r="T292" s="327"/>
      <c r="U292" s="327"/>
      <c r="V292" s="328"/>
      <c r="W292" s="37" t="s">
        <v>69</v>
      </c>
      <c r="X292" s="322">
        <f>IFERROR(SUM(X272:X291),"0")</f>
        <v>136</v>
      </c>
      <c r="Y292" s="322">
        <f>IFERROR(SUM(Y272:Y291),"0")</f>
        <v>136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1.42032</v>
      </c>
      <c r="AA292" s="323"/>
      <c r="AB292" s="323"/>
      <c r="AC292" s="323"/>
    </row>
    <row r="293" spans="1:68" x14ac:dyDescent="0.2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7"/>
      <c r="P293" s="326" t="s">
        <v>72</v>
      </c>
      <c r="Q293" s="327"/>
      <c r="R293" s="327"/>
      <c r="S293" s="327"/>
      <c r="T293" s="327"/>
      <c r="U293" s="327"/>
      <c r="V293" s="328"/>
      <c r="W293" s="37" t="s">
        <v>73</v>
      </c>
      <c r="X293" s="322">
        <f>IFERROR(SUMPRODUCT(X272:X291*H272:H291),"0")</f>
        <v>483.40000000000003</v>
      </c>
      <c r="Y293" s="322">
        <f>IFERROR(SUMPRODUCT(Y272:Y291*H272:H291),"0")</f>
        <v>483.40000000000003</v>
      </c>
      <c r="Z293" s="37"/>
      <c r="AA293" s="323"/>
      <c r="AB293" s="323"/>
      <c r="AC293" s="323"/>
    </row>
    <row r="294" spans="1:68" ht="15" customHeight="1" x14ac:dyDescent="0.2">
      <c r="A294" s="371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72"/>
      <c r="P294" s="360" t="s">
        <v>480</v>
      </c>
      <c r="Q294" s="361"/>
      <c r="R294" s="361"/>
      <c r="S294" s="361"/>
      <c r="T294" s="361"/>
      <c r="U294" s="361"/>
      <c r="V294" s="362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11372.079999999998</v>
      </c>
      <c r="Y294" s="322">
        <f>IFERROR(Y24+Y33+Y39+Y44+Y60+Y66+Y71+Y77+Y87+Y94+Y106+Y112+Y119+Y126+Y131+Y137+Y142+Y148+Y156+Y161+Y169+Y174+Y182+Y189+Y199+Y207+Y212+Y217+Y223+Y229+Y236+Y241+Y247+Y255+Y259+Y264+Y270+Y293,"0")</f>
        <v>11372.079999999998</v>
      </c>
      <c r="Z294" s="37"/>
      <c r="AA294" s="323"/>
      <c r="AB294" s="323"/>
      <c r="AC294" s="323"/>
    </row>
    <row r="295" spans="1:68" x14ac:dyDescent="0.2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72"/>
      <c r="P295" s="360" t="s">
        <v>481</v>
      </c>
      <c r="Q295" s="361"/>
      <c r="R295" s="361"/>
      <c r="S295" s="361"/>
      <c r="T295" s="361"/>
      <c r="U295" s="361"/>
      <c r="V295" s="362"/>
      <c r="W295" s="37" t="s">
        <v>73</v>
      </c>
      <c r="X295" s="322">
        <f>IFERROR(SUM(BM22:BM291),"0")</f>
        <v>12647.467999999999</v>
      </c>
      <c r="Y295" s="322">
        <f>IFERROR(SUM(BN22:BN291),"0")</f>
        <v>12647.467999999999</v>
      </c>
      <c r="Z295" s="37"/>
      <c r="AA295" s="323"/>
      <c r="AB295" s="323"/>
      <c r="AC295" s="323"/>
    </row>
    <row r="296" spans="1:68" x14ac:dyDescent="0.2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72"/>
      <c r="P296" s="360" t="s">
        <v>482</v>
      </c>
      <c r="Q296" s="361"/>
      <c r="R296" s="361"/>
      <c r="S296" s="361"/>
      <c r="T296" s="361"/>
      <c r="U296" s="361"/>
      <c r="V296" s="362"/>
      <c r="W296" s="37" t="s">
        <v>483</v>
      </c>
      <c r="X296" s="38">
        <f>ROUNDUP(SUM(BO22:BO291),0)</f>
        <v>34</v>
      </c>
      <c r="Y296" s="38">
        <f>ROUNDUP(SUM(BP22:BP291),0)</f>
        <v>34</v>
      </c>
      <c r="Z296" s="37"/>
      <c r="AA296" s="323"/>
      <c r="AB296" s="323"/>
      <c r="AC296" s="323"/>
    </row>
    <row r="297" spans="1:68" x14ac:dyDescent="0.2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72"/>
      <c r="P297" s="360" t="s">
        <v>484</v>
      </c>
      <c r="Q297" s="361"/>
      <c r="R297" s="361"/>
      <c r="S297" s="361"/>
      <c r="T297" s="361"/>
      <c r="U297" s="361"/>
      <c r="V297" s="362"/>
      <c r="W297" s="37" t="s">
        <v>73</v>
      </c>
      <c r="X297" s="322">
        <f>GrossWeightTotal+PalletQtyTotal*25</f>
        <v>13497.467999999999</v>
      </c>
      <c r="Y297" s="322">
        <f>GrossWeightTotalR+PalletQtyTotalR*25</f>
        <v>13497.467999999999</v>
      </c>
      <c r="Z297" s="37"/>
      <c r="AA297" s="323"/>
      <c r="AB297" s="323"/>
      <c r="AC297" s="323"/>
    </row>
    <row r="298" spans="1:68" x14ac:dyDescent="0.2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72"/>
      <c r="P298" s="360" t="s">
        <v>485</v>
      </c>
      <c r="Q298" s="361"/>
      <c r="R298" s="361"/>
      <c r="S298" s="361"/>
      <c r="T298" s="361"/>
      <c r="U298" s="361"/>
      <c r="V298" s="362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2828</v>
      </c>
      <c r="Y298" s="322">
        <f>IFERROR(Y23+Y32+Y38+Y43+Y59+Y65+Y70+Y76+Y86+Y93+Y105+Y111+Y118+Y125+Y130+Y136+Y141+Y147+Y155+Y160+Y168+Y173+Y181+Y188+Y198+Y206+Y211+Y216+Y222+Y228+Y235+Y240+Y246+Y254+Y258+Y263+Y269+Y292,"0")</f>
        <v>2828</v>
      </c>
      <c r="Z298" s="37"/>
      <c r="AA298" s="323"/>
      <c r="AB298" s="323"/>
      <c r="AC298" s="323"/>
    </row>
    <row r="299" spans="1:68" ht="14.25" customHeight="1" x14ac:dyDescent="0.2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72"/>
      <c r="P299" s="360" t="s">
        <v>486</v>
      </c>
      <c r="Q299" s="361"/>
      <c r="R299" s="361"/>
      <c r="S299" s="361"/>
      <c r="T299" s="361"/>
      <c r="U299" s="361"/>
      <c r="V299" s="362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41.952359999999992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38" t="s">
        <v>74</v>
      </c>
      <c r="D301" s="421"/>
      <c r="E301" s="421"/>
      <c r="F301" s="421"/>
      <c r="G301" s="421"/>
      <c r="H301" s="421"/>
      <c r="I301" s="421"/>
      <c r="J301" s="421"/>
      <c r="K301" s="421"/>
      <c r="L301" s="421"/>
      <c r="M301" s="421"/>
      <c r="N301" s="421"/>
      <c r="O301" s="421"/>
      <c r="P301" s="421"/>
      <c r="Q301" s="421"/>
      <c r="R301" s="421"/>
      <c r="S301" s="422"/>
      <c r="T301" s="338" t="s">
        <v>244</v>
      </c>
      <c r="U301" s="422"/>
      <c r="V301" s="312" t="s">
        <v>272</v>
      </c>
      <c r="W301" s="338" t="s">
        <v>294</v>
      </c>
      <c r="X301" s="421"/>
      <c r="Y301" s="421"/>
      <c r="Z301" s="421"/>
      <c r="AA301" s="421"/>
      <c r="AB301" s="421"/>
      <c r="AC301" s="422"/>
      <c r="AD301" s="312" t="s">
        <v>359</v>
      </c>
      <c r="AE301" s="338" t="s">
        <v>365</v>
      </c>
      <c r="AF301" s="422"/>
      <c r="AG301" s="312" t="s">
        <v>375</v>
      </c>
      <c r="AH301" s="312" t="s">
        <v>245</v>
      </c>
    </row>
    <row r="302" spans="1:68" ht="14.25" customHeight="1" thickTop="1" x14ac:dyDescent="0.2">
      <c r="A302" s="464" t="s">
        <v>489</v>
      </c>
      <c r="B302" s="338" t="s">
        <v>62</v>
      </c>
      <c r="C302" s="338" t="s">
        <v>75</v>
      </c>
      <c r="D302" s="338" t="s">
        <v>92</v>
      </c>
      <c r="E302" s="338" t="s">
        <v>99</v>
      </c>
      <c r="F302" s="338" t="s">
        <v>105</v>
      </c>
      <c r="G302" s="338" t="s">
        <v>133</v>
      </c>
      <c r="H302" s="338" t="s">
        <v>140</v>
      </c>
      <c r="I302" s="338" t="s">
        <v>145</v>
      </c>
      <c r="J302" s="338" t="s">
        <v>153</v>
      </c>
      <c r="K302" s="338" t="s">
        <v>172</v>
      </c>
      <c r="L302" s="338" t="s">
        <v>182</v>
      </c>
      <c r="M302" s="338" t="s">
        <v>201</v>
      </c>
      <c r="N302" s="313"/>
      <c r="O302" s="338" t="s">
        <v>209</v>
      </c>
      <c r="P302" s="338" t="s">
        <v>219</v>
      </c>
      <c r="Q302" s="338" t="s">
        <v>227</v>
      </c>
      <c r="R302" s="338" t="s">
        <v>231</v>
      </c>
      <c r="S302" s="338" t="s">
        <v>240</v>
      </c>
      <c r="T302" s="338" t="s">
        <v>245</v>
      </c>
      <c r="U302" s="338" t="s">
        <v>249</v>
      </c>
      <c r="V302" s="338" t="s">
        <v>273</v>
      </c>
      <c r="W302" s="338" t="s">
        <v>295</v>
      </c>
      <c r="X302" s="338" t="s">
        <v>308</v>
      </c>
      <c r="Y302" s="338" t="s">
        <v>318</v>
      </c>
      <c r="Z302" s="338" t="s">
        <v>333</v>
      </c>
      <c r="AA302" s="338" t="s">
        <v>344</v>
      </c>
      <c r="AB302" s="338" t="s">
        <v>348</v>
      </c>
      <c r="AC302" s="338" t="s">
        <v>352</v>
      </c>
      <c r="AD302" s="338" t="s">
        <v>360</v>
      </c>
      <c r="AE302" s="338" t="s">
        <v>366</v>
      </c>
      <c r="AF302" s="338" t="s">
        <v>372</v>
      </c>
      <c r="AG302" s="338" t="s">
        <v>376</v>
      </c>
      <c r="AH302" s="338" t="s">
        <v>245</v>
      </c>
    </row>
    <row r="303" spans="1:68" ht="13.5" customHeight="1" thickBot="1" x14ac:dyDescent="0.25">
      <c r="A303" s="465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13"/>
      <c r="O303" s="339"/>
      <c r="P303" s="339"/>
      <c r="Q303" s="339"/>
      <c r="R303" s="339"/>
      <c r="S303" s="339"/>
      <c r="T303" s="339"/>
      <c r="U303" s="339"/>
      <c r="V303" s="339"/>
      <c r="W303" s="339"/>
      <c r="X303" s="339"/>
      <c r="Y303" s="339"/>
      <c r="Z303" s="339"/>
      <c r="AA303" s="339"/>
      <c r="AB303" s="339"/>
      <c r="AC303" s="339"/>
      <c r="AD303" s="339"/>
      <c r="AE303" s="339"/>
      <c r="AF303" s="339"/>
      <c r="AG303" s="339"/>
      <c r="AH303" s="339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0</v>
      </c>
      <c r="D304" s="46">
        <f>IFERROR(X36*H36,"0")+IFERROR(X37*H37,"0")</f>
        <v>648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160.80000000000001</v>
      </c>
      <c r="G304" s="46">
        <f>IFERROR(X63*H63,"0")+IFERROR(X64*H64,"0")</f>
        <v>420</v>
      </c>
      <c r="H304" s="46">
        <f>IFERROR(X69*H69,"0")</f>
        <v>302.40000000000003</v>
      </c>
      <c r="I304" s="46">
        <f>IFERROR(X74*H74,"0")+IFERROR(X75*H75,"0")</f>
        <v>1108.8000000000002</v>
      </c>
      <c r="J304" s="46">
        <f>IFERROR(X80*H80,"0")+IFERROR(X81*H81,"0")+IFERROR(X82*H82,"0")+IFERROR(X83*H83,"0")+IFERROR(X84*H84,"0")+IFERROR(X85*H85,"0")</f>
        <v>1008</v>
      </c>
      <c r="K304" s="46">
        <f>IFERROR(X90*H90,"0")+IFERROR(X91*H91,"0")+IFERROR(X92*H92,"0")</f>
        <v>110.88</v>
      </c>
      <c r="L304" s="46">
        <f>IFERROR(X97*H97,"0")+IFERROR(X98*H98,"0")+IFERROR(X99*H99,"0")+IFERROR(X100*H100,"0")+IFERROR(X101*H101,"0")+IFERROR(X102*H102,"0")+IFERROR(X103*H103,"0")+IFERROR(X104*H104,"0")</f>
        <v>321.60000000000002</v>
      </c>
      <c r="M304" s="46">
        <f>IFERROR(X109*H109,"0")+IFERROR(X110*H110,"0")</f>
        <v>1260</v>
      </c>
      <c r="N304" s="313"/>
      <c r="O304" s="46">
        <f>IFERROR(X115*H115,"0")+IFERROR(X116*H116,"0")+IFERROR(X117*H117,"0")</f>
        <v>504</v>
      </c>
      <c r="P304" s="46">
        <f>IFERROR(X122*H122,"0")+IFERROR(X123*H123,"0")+IFERROR(X124*H124,"0")</f>
        <v>42</v>
      </c>
      <c r="Q304" s="46">
        <f>IFERROR(X129*H129,"0")</f>
        <v>0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960</v>
      </c>
      <c r="V304" s="46">
        <f>IFERROR(X165*H165,"0")+IFERROR(X166*H166,"0")+IFERROR(X167*H167,"0")+IFERROR(X171*H171,"0")+IFERROR(X172*H172,"0")</f>
        <v>84</v>
      </c>
      <c r="W304" s="46">
        <f>IFERROR(X178*H178,"0")+IFERROR(X179*H179,"0")+IFERROR(X180*H180,"0")</f>
        <v>100.8</v>
      </c>
      <c r="X304" s="46">
        <f>IFERROR(X185*H185,"0")+IFERROR(X186*H186,"0")+IFERROR(X187*H187,"0")</f>
        <v>134.39999999999998</v>
      </c>
      <c r="Y304" s="46">
        <f>IFERROR(X192*H192,"0")+IFERROR(X193*H193,"0")+IFERROR(X194*H194,"0")+IFERROR(X195*H195,"0")+IFERROR(X196*H196,"0")+IFERROR(X197*H197,"0")</f>
        <v>134.39999999999998</v>
      </c>
      <c r="Z304" s="46">
        <f>IFERROR(X202*H202,"0")+IFERROR(X203*H203,"0")+IFERROR(X204*H204,"0")+IFERROR(X205*H205,"0")</f>
        <v>691.2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3380.8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3470.3999999999992</v>
      </c>
      <c r="B307" s="60">
        <f>SUMPRODUCT(--(BB:BB="ПГП"),--(W:W="кор"),H:H,Y:Y)+SUMPRODUCT(--(BB:BB="ПГП"),--(W:W="кг"),Y:Y)</f>
        <v>7901.68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A107:Z107"/>
    <mergeCell ref="D276:E276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6:W9"/>
    <mergeCell ref="P109:T109"/>
    <mergeCell ref="A155:O156"/>
    <mergeCell ref="D186:E186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P71:V71"/>
    <mergeCell ref="A138:Z138"/>
    <mergeCell ref="A13:M13"/>
    <mergeCell ref="A59:O60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P302:P303"/>
    <mergeCell ref="A43:O44"/>
    <mergeCell ref="P298:V298"/>
    <mergeCell ref="P198:V198"/>
    <mergeCell ref="A250:Z250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P180:T180"/>
    <mergeCell ref="A96:Z96"/>
    <mergeCell ref="P167:T167"/>
    <mergeCell ref="P117:T117"/>
    <mergeCell ref="P55:T55"/>
    <mergeCell ref="D115:E115"/>
    <mergeCell ref="Q12:R12"/>
    <mergeCell ref="P280:T280"/>
    <mergeCell ref="D90:E90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A38:O39"/>
    <mergeCell ref="D52:E52"/>
    <mergeCell ref="A162:Z162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D178:E178"/>
    <mergeCell ref="D172:E172"/>
    <mergeCell ref="P51:T51"/>
    <mergeCell ref="P153:T153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P188:V188"/>
    <mergeCell ref="D274:E274"/>
    <mergeCell ref="D245:E245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D187:E187"/>
    <mergeCell ref="P87:V87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2024-11-22T10:04:33Z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