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0D5FC8-E7DF-45F2-B628-B276E40E43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Z597" i="1" s="1"/>
  <c r="P597" i="1"/>
  <c r="X595" i="1"/>
  <c r="X594" i="1"/>
  <c r="BP593" i="1"/>
  <c r="BO593" i="1"/>
  <c r="BN593" i="1"/>
  <c r="BM593" i="1"/>
  <c r="Z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V676" i="1" s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BO394" i="1"/>
  <c r="BM394" i="1"/>
  <c r="Y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O361" i="1"/>
  <c r="BM361" i="1"/>
  <c r="Y361" i="1"/>
  <c r="P361" i="1"/>
  <c r="BO360" i="1"/>
  <c r="BM360" i="1"/>
  <c r="Y360" i="1"/>
  <c r="P360" i="1"/>
  <c r="X357" i="1"/>
  <c r="X356" i="1"/>
  <c r="BO355" i="1"/>
  <c r="BM355" i="1"/>
  <c r="Y355" i="1"/>
  <c r="Y356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Y337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8" i="1" s="1"/>
  <c r="P327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O310" i="1"/>
  <c r="BM310" i="1"/>
  <c r="Y310" i="1"/>
  <c r="Z310" i="1" s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Y305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Y279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N272" i="1"/>
  <c r="BM272" i="1"/>
  <c r="Z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N260" i="1"/>
  <c r="BM260" i="1"/>
  <c r="Z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X229" i="1"/>
  <c r="X228" i="1"/>
  <c r="BO227" i="1"/>
  <c r="BM227" i="1"/>
  <c r="Y227" i="1"/>
  <c r="P227" i="1"/>
  <c r="BO226" i="1"/>
  <c r="BM226" i="1"/>
  <c r="Y226" i="1"/>
  <c r="BP226" i="1" s="1"/>
  <c r="P226" i="1"/>
  <c r="BO225" i="1"/>
  <c r="BN225" i="1"/>
  <c r="BM225" i="1"/>
  <c r="Z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7" i="1"/>
  <c r="X206" i="1"/>
  <c r="BO205" i="1"/>
  <c r="BM205" i="1"/>
  <c r="Y205" i="1"/>
  <c r="P205" i="1"/>
  <c r="BO204" i="1"/>
  <c r="BN204" i="1"/>
  <c r="BM204" i="1"/>
  <c r="Z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N200" i="1"/>
  <c r="BM200" i="1"/>
  <c r="Z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Z158" i="1"/>
  <c r="Y158" i="1"/>
  <c r="BP158" i="1" s="1"/>
  <c r="P158" i="1"/>
  <c r="X155" i="1"/>
  <c r="X154" i="1"/>
  <c r="BO153" i="1"/>
  <c r="BM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N147" i="1"/>
  <c r="BM147" i="1"/>
  <c r="Z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Z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Y114" i="1" s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X63" i="1"/>
  <c r="X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BP35" i="1"/>
  <c r="BO35" i="1"/>
  <c r="BN35" i="1"/>
  <c r="BM35" i="1"/>
  <c r="Z35" i="1"/>
  <c r="Y35" i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22" i="1" l="1"/>
  <c r="Z23" i="1" s="1"/>
  <c r="BN22" i="1"/>
  <c r="BP22" i="1"/>
  <c r="Y39" i="1"/>
  <c r="Z54" i="1"/>
  <c r="BN54" i="1"/>
  <c r="Z90" i="1"/>
  <c r="BN90" i="1"/>
  <c r="Z137" i="1"/>
  <c r="BN137" i="1"/>
  <c r="Z138" i="1"/>
  <c r="BN138" i="1"/>
  <c r="M676" i="1"/>
  <c r="Z287" i="1"/>
  <c r="BN287" i="1"/>
  <c r="BP361" i="1"/>
  <c r="BN361" i="1"/>
  <c r="Z361" i="1"/>
  <c r="BP372" i="1"/>
  <c r="BN372" i="1"/>
  <c r="Z372" i="1"/>
  <c r="BP402" i="1"/>
  <c r="BN402" i="1"/>
  <c r="Z402" i="1"/>
  <c r="BP439" i="1"/>
  <c r="BN439" i="1"/>
  <c r="Z439" i="1"/>
  <c r="BP447" i="1"/>
  <c r="BN447" i="1"/>
  <c r="Z447" i="1"/>
  <c r="BP497" i="1"/>
  <c r="BN497" i="1"/>
  <c r="Z497" i="1"/>
  <c r="BP505" i="1"/>
  <c r="BN505" i="1"/>
  <c r="Z505" i="1"/>
  <c r="BP573" i="1"/>
  <c r="BN573" i="1"/>
  <c r="Z573" i="1"/>
  <c r="BP583" i="1"/>
  <c r="BN583" i="1"/>
  <c r="Z583" i="1"/>
  <c r="BP587" i="1"/>
  <c r="BN587" i="1"/>
  <c r="Z587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BN158" i="1"/>
  <c r="Z231" i="1"/>
  <c r="BN231" i="1"/>
  <c r="Z239" i="1"/>
  <c r="BN239" i="1"/>
  <c r="Z249" i="1"/>
  <c r="BN249" i="1"/>
  <c r="BP310" i="1"/>
  <c r="BN310" i="1"/>
  <c r="BP311" i="1"/>
  <c r="BN311" i="1"/>
  <c r="Z311" i="1"/>
  <c r="BP362" i="1"/>
  <c r="BN362" i="1"/>
  <c r="Z362" i="1"/>
  <c r="BP384" i="1"/>
  <c r="BN384" i="1"/>
  <c r="Z384" i="1"/>
  <c r="BP425" i="1"/>
  <c r="BN425" i="1"/>
  <c r="Z425" i="1"/>
  <c r="BP440" i="1"/>
  <c r="BN440" i="1"/>
  <c r="Z440" i="1"/>
  <c r="BP460" i="1"/>
  <c r="BN460" i="1"/>
  <c r="Z460" i="1"/>
  <c r="BP500" i="1"/>
  <c r="BN500" i="1"/>
  <c r="Z500" i="1"/>
  <c r="BP564" i="1"/>
  <c r="BN564" i="1"/>
  <c r="Z564" i="1"/>
  <c r="BP580" i="1"/>
  <c r="BN580" i="1"/>
  <c r="Z580" i="1"/>
  <c r="BP584" i="1"/>
  <c r="BN584" i="1"/>
  <c r="Z584" i="1"/>
  <c r="BP622" i="1"/>
  <c r="BN622" i="1"/>
  <c r="Z622" i="1"/>
  <c r="BP624" i="1"/>
  <c r="BN624" i="1"/>
  <c r="Z624" i="1"/>
  <c r="BP626" i="1"/>
  <c r="BN626" i="1"/>
  <c r="Z626" i="1"/>
  <c r="Y150" i="1"/>
  <c r="BP142" i="1"/>
  <c r="BN142" i="1"/>
  <c r="Z142" i="1"/>
  <c r="BP153" i="1"/>
  <c r="BN153" i="1"/>
  <c r="Z153" i="1"/>
  <c r="BP179" i="1"/>
  <c r="BN179" i="1"/>
  <c r="Z179" i="1"/>
  <c r="Y195" i="1"/>
  <c r="BP194" i="1"/>
  <c r="BN194" i="1"/>
  <c r="Z194" i="1"/>
  <c r="Z195" i="1" s="1"/>
  <c r="BP198" i="1"/>
  <c r="BN198" i="1"/>
  <c r="Z198" i="1"/>
  <c r="BP211" i="1"/>
  <c r="BN211" i="1"/>
  <c r="Z211" i="1"/>
  <c r="Y217" i="1"/>
  <c r="BP215" i="1"/>
  <c r="BN215" i="1"/>
  <c r="Z215" i="1"/>
  <c r="BP227" i="1"/>
  <c r="BN227" i="1"/>
  <c r="Z227" i="1"/>
  <c r="BP237" i="1"/>
  <c r="BN237" i="1"/>
  <c r="Z237" i="1"/>
  <c r="BP247" i="1"/>
  <c r="BN247" i="1"/>
  <c r="Z247" i="1"/>
  <c r="BP258" i="1"/>
  <c r="BN258" i="1"/>
  <c r="Z258" i="1"/>
  <c r="BP270" i="1"/>
  <c r="BN270" i="1"/>
  <c r="Z270" i="1"/>
  <c r="BP284" i="1"/>
  <c r="BN284" i="1"/>
  <c r="Z284" i="1"/>
  <c r="BP289" i="1"/>
  <c r="BN289" i="1"/>
  <c r="Z289" i="1"/>
  <c r="BP313" i="1"/>
  <c r="BN313" i="1"/>
  <c r="Z313" i="1"/>
  <c r="BP364" i="1"/>
  <c r="BN364" i="1"/>
  <c r="Z364" i="1"/>
  <c r="BP374" i="1"/>
  <c r="BN374" i="1"/>
  <c r="Z374" i="1"/>
  <c r="Y392" i="1"/>
  <c r="BP388" i="1"/>
  <c r="BN388" i="1"/>
  <c r="Z388" i="1"/>
  <c r="BP413" i="1"/>
  <c r="BN413" i="1"/>
  <c r="Z413" i="1"/>
  <c r="BP427" i="1"/>
  <c r="BN427" i="1"/>
  <c r="Z427" i="1"/>
  <c r="BP442" i="1"/>
  <c r="BN442" i="1"/>
  <c r="Z442" i="1"/>
  <c r="X676" i="1"/>
  <c r="BP454" i="1"/>
  <c r="BN454" i="1"/>
  <c r="Z454" i="1"/>
  <c r="BP466" i="1"/>
  <c r="BN466" i="1"/>
  <c r="Z466" i="1"/>
  <c r="BP470" i="1"/>
  <c r="BN470" i="1"/>
  <c r="Z470" i="1"/>
  <c r="BP474" i="1"/>
  <c r="BN474" i="1"/>
  <c r="Z474" i="1"/>
  <c r="BP481" i="1"/>
  <c r="BN481" i="1"/>
  <c r="Z481" i="1"/>
  <c r="Y488" i="1"/>
  <c r="BP487" i="1"/>
  <c r="BN487" i="1"/>
  <c r="Z487" i="1"/>
  <c r="Z488" i="1" s="1"/>
  <c r="Y511" i="1"/>
  <c r="BP491" i="1"/>
  <c r="BN491" i="1"/>
  <c r="Z491" i="1"/>
  <c r="BP502" i="1"/>
  <c r="BN502" i="1"/>
  <c r="Z502" i="1"/>
  <c r="BP507" i="1"/>
  <c r="BN507" i="1"/>
  <c r="Z507" i="1"/>
  <c r="Z676" i="1"/>
  <c r="Y525" i="1"/>
  <c r="BP524" i="1"/>
  <c r="BN524" i="1"/>
  <c r="Z524" i="1"/>
  <c r="Z525" i="1" s="1"/>
  <c r="Y533" i="1"/>
  <c r="BP528" i="1"/>
  <c r="BN528" i="1"/>
  <c r="Z528" i="1"/>
  <c r="BP568" i="1"/>
  <c r="BN568" i="1"/>
  <c r="Z568" i="1"/>
  <c r="Y595" i="1"/>
  <c r="BP591" i="1"/>
  <c r="BN591" i="1"/>
  <c r="Z591" i="1"/>
  <c r="Y594" i="1"/>
  <c r="X666" i="1"/>
  <c r="Z27" i="1"/>
  <c r="BN27" i="1"/>
  <c r="Z30" i="1"/>
  <c r="BN30" i="1"/>
  <c r="Z31" i="1"/>
  <c r="BN31" i="1"/>
  <c r="Z52" i="1"/>
  <c r="BN52" i="1"/>
  <c r="Z56" i="1"/>
  <c r="BN56" i="1"/>
  <c r="Y62" i="1"/>
  <c r="Z68" i="1"/>
  <c r="BN68" i="1"/>
  <c r="Z71" i="1"/>
  <c r="BN71" i="1"/>
  <c r="Z79" i="1"/>
  <c r="BN79" i="1"/>
  <c r="Z80" i="1"/>
  <c r="BN80" i="1"/>
  <c r="Y91" i="1"/>
  <c r="Z88" i="1"/>
  <c r="BN88" i="1"/>
  <c r="Y100" i="1"/>
  <c r="Z98" i="1"/>
  <c r="BN98" i="1"/>
  <c r="Z111" i="1"/>
  <c r="BN111" i="1"/>
  <c r="BP117" i="1"/>
  <c r="BN117" i="1"/>
  <c r="BP129" i="1"/>
  <c r="BN129" i="1"/>
  <c r="Z129" i="1"/>
  <c r="BP145" i="1"/>
  <c r="BN145" i="1"/>
  <c r="Z145" i="1"/>
  <c r="BP164" i="1"/>
  <c r="BN164" i="1"/>
  <c r="Z164" i="1"/>
  <c r="BP187" i="1"/>
  <c r="BN187" i="1"/>
  <c r="Z187" i="1"/>
  <c r="BP202" i="1"/>
  <c r="BN202" i="1"/>
  <c r="Z202" i="1"/>
  <c r="BP223" i="1"/>
  <c r="BN223" i="1"/>
  <c r="Z223" i="1"/>
  <c r="BP233" i="1"/>
  <c r="BN233" i="1"/>
  <c r="Z233" i="1"/>
  <c r="BP241" i="1"/>
  <c r="BN241" i="1"/>
  <c r="Z241" i="1"/>
  <c r="K676" i="1"/>
  <c r="BP254" i="1"/>
  <c r="BN254" i="1"/>
  <c r="Z254" i="1"/>
  <c r="L676" i="1"/>
  <c r="BP267" i="1"/>
  <c r="BN267" i="1"/>
  <c r="Z267" i="1"/>
  <c r="BP274" i="1"/>
  <c r="BN274" i="1"/>
  <c r="Z274" i="1"/>
  <c r="BP285" i="1"/>
  <c r="BN285" i="1"/>
  <c r="Z285" i="1"/>
  <c r="BP303" i="1"/>
  <c r="BN303" i="1"/>
  <c r="Z303" i="1"/>
  <c r="T676" i="1"/>
  <c r="Y347" i="1"/>
  <c r="BP346" i="1"/>
  <c r="BN346" i="1"/>
  <c r="Z346" i="1"/>
  <c r="Z347" i="1" s="1"/>
  <c r="Y352" i="1"/>
  <c r="BP350" i="1"/>
  <c r="BN350" i="1"/>
  <c r="Z350" i="1"/>
  <c r="BP368" i="1"/>
  <c r="BN368" i="1"/>
  <c r="Z368" i="1"/>
  <c r="BP382" i="1"/>
  <c r="BN382" i="1"/>
  <c r="Z382" i="1"/>
  <c r="BP396" i="1"/>
  <c r="BN396" i="1"/>
  <c r="Z396" i="1"/>
  <c r="BP423" i="1"/>
  <c r="BN423" i="1"/>
  <c r="Z423" i="1"/>
  <c r="BP435" i="1"/>
  <c r="BN435" i="1"/>
  <c r="Z435" i="1"/>
  <c r="BP443" i="1"/>
  <c r="BN443" i="1"/>
  <c r="Z443" i="1"/>
  <c r="BP458" i="1"/>
  <c r="BN458" i="1"/>
  <c r="Z458" i="1"/>
  <c r="BP471" i="1"/>
  <c r="BN471" i="1"/>
  <c r="Z471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F676" i="1"/>
  <c r="Y139" i="1"/>
  <c r="Y170" i="1"/>
  <c r="Y207" i="1"/>
  <c r="Y229" i="1"/>
  <c r="Y243" i="1"/>
  <c r="Y251" i="1"/>
  <c r="Q676" i="1"/>
  <c r="U676" i="1"/>
  <c r="Y376" i="1"/>
  <c r="Y386" i="1"/>
  <c r="Y398" i="1"/>
  <c r="Y404" i="1"/>
  <c r="W676" i="1"/>
  <c r="Y445" i="1"/>
  <c r="Y450" i="1"/>
  <c r="Y483" i="1"/>
  <c r="Y482" i="1"/>
  <c r="BP480" i="1"/>
  <c r="BN480" i="1"/>
  <c r="Z480" i="1"/>
  <c r="BP495" i="1"/>
  <c r="BN495" i="1"/>
  <c r="Z495" i="1"/>
  <c r="BP503" i="1"/>
  <c r="BN503" i="1"/>
  <c r="Z503" i="1"/>
  <c r="BP513" i="1"/>
  <c r="BN513" i="1"/>
  <c r="Z513" i="1"/>
  <c r="BP562" i="1"/>
  <c r="BN562" i="1"/>
  <c r="Z562" i="1"/>
  <c r="BP569" i="1"/>
  <c r="BN569" i="1"/>
  <c r="Z569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576" i="1"/>
  <c r="H9" i="1"/>
  <c r="A10" i="1"/>
  <c r="B676" i="1"/>
  <c r="X667" i="1"/>
  <c r="X668" i="1"/>
  <c r="X670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BP61" i="1"/>
  <c r="D676" i="1"/>
  <c r="Z67" i="1"/>
  <c r="BN67" i="1"/>
  <c r="Z69" i="1"/>
  <c r="BN69" i="1"/>
  <c r="Z70" i="1"/>
  <c r="BN70" i="1"/>
  <c r="Z72" i="1"/>
  <c r="BN72" i="1"/>
  <c r="Z74" i="1"/>
  <c r="BN74" i="1"/>
  <c r="Y75" i="1"/>
  <c r="Z78" i="1"/>
  <c r="BN78" i="1"/>
  <c r="BP78" i="1"/>
  <c r="Z81" i="1"/>
  <c r="BN81" i="1"/>
  <c r="Y82" i="1"/>
  <c r="Z85" i="1"/>
  <c r="BN85" i="1"/>
  <c r="BP85" i="1"/>
  <c r="Z87" i="1"/>
  <c r="BN87" i="1"/>
  <c r="Z89" i="1"/>
  <c r="BN89" i="1"/>
  <c r="Y92" i="1"/>
  <c r="Z94" i="1"/>
  <c r="BN94" i="1"/>
  <c r="BP94" i="1"/>
  <c r="Z95" i="1"/>
  <c r="BN95" i="1"/>
  <c r="Z96" i="1"/>
  <c r="BN96" i="1"/>
  <c r="Z97" i="1"/>
  <c r="BN97" i="1"/>
  <c r="Z99" i="1"/>
  <c r="BN99" i="1"/>
  <c r="Y101" i="1"/>
  <c r="Y106" i="1"/>
  <c r="BP103" i="1"/>
  <c r="BN103" i="1"/>
  <c r="Z103" i="1"/>
  <c r="BP112" i="1"/>
  <c r="BN112" i="1"/>
  <c r="Z112" i="1"/>
  <c r="Y123" i="1"/>
  <c r="Y122" i="1"/>
  <c r="BP116" i="1"/>
  <c r="BN116" i="1"/>
  <c r="Z116" i="1"/>
  <c r="F9" i="1"/>
  <c r="J9" i="1"/>
  <c r="Y57" i="1"/>
  <c r="Y76" i="1"/>
  <c r="BP105" i="1"/>
  <c r="BN105" i="1"/>
  <c r="Z105" i="1"/>
  <c r="Y107" i="1"/>
  <c r="E676" i="1"/>
  <c r="Y113" i="1"/>
  <c r="BP110" i="1"/>
  <c r="BN110" i="1"/>
  <c r="Z110" i="1"/>
  <c r="Z113" i="1" s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36" i="1"/>
  <c r="BN136" i="1"/>
  <c r="Y140" i="1"/>
  <c r="Z143" i="1"/>
  <c r="BN143" i="1"/>
  <c r="Z144" i="1"/>
  <c r="BN144" i="1"/>
  <c r="Z146" i="1"/>
  <c r="BN146" i="1"/>
  <c r="Z148" i="1"/>
  <c r="BN148" i="1"/>
  <c r="Y149" i="1"/>
  <c r="Z152" i="1"/>
  <c r="Z154" i="1" s="1"/>
  <c r="BN152" i="1"/>
  <c r="BP152" i="1"/>
  <c r="Y155" i="1"/>
  <c r="Y160" i="1"/>
  <c r="G676" i="1"/>
  <c r="BP169" i="1"/>
  <c r="BN169" i="1"/>
  <c r="Z169" i="1"/>
  <c r="Z170" i="1" s="1"/>
  <c r="Y171" i="1"/>
  <c r="H676" i="1"/>
  <c r="Y175" i="1"/>
  <c r="BP174" i="1"/>
  <c r="BN174" i="1"/>
  <c r="Z174" i="1"/>
  <c r="Z175" i="1" s="1"/>
  <c r="Y176" i="1"/>
  <c r="Y183" i="1"/>
  <c r="BP178" i="1"/>
  <c r="BN178" i="1"/>
  <c r="Z178" i="1"/>
  <c r="BP182" i="1"/>
  <c r="BN182" i="1"/>
  <c r="Z182" i="1"/>
  <c r="Y184" i="1"/>
  <c r="Y189" i="1"/>
  <c r="BP186" i="1"/>
  <c r="BN186" i="1"/>
  <c r="Z186" i="1"/>
  <c r="Y206" i="1"/>
  <c r="BP201" i="1"/>
  <c r="BN201" i="1"/>
  <c r="Z201" i="1"/>
  <c r="BP205" i="1"/>
  <c r="BN205" i="1"/>
  <c r="Z205" i="1"/>
  <c r="J676" i="1"/>
  <c r="Y213" i="1"/>
  <c r="BP210" i="1"/>
  <c r="BN210" i="1"/>
  <c r="Z210" i="1"/>
  <c r="Z212" i="1" s="1"/>
  <c r="Y132" i="1"/>
  <c r="BP159" i="1"/>
  <c r="BN159" i="1"/>
  <c r="Z159" i="1"/>
  <c r="Z160" i="1" s="1"/>
  <c r="Y161" i="1"/>
  <c r="Y166" i="1"/>
  <c r="BP163" i="1"/>
  <c r="BN163" i="1"/>
  <c r="Z163" i="1"/>
  <c r="Z165" i="1" s="1"/>
  <c r="BP180" i="1"/>
  <c r="BN180" i="1"/>
  <c r="Z180" i="1"/>
  <c r="BP188" i="1"/>
  <c r="BN188" i="1"/>
  <c r="Z188" i="1"/>
  <c r="Y190" i="1"/>
  <c r="BP199" i="1"/>
  <c r="BN199" i="1"/>
  <c r="Z199" i="1"/>
  <c r="BP203" i="1"/>
  <c r="BN203" i="1"/>
  <c r="Z203" i="1"/>
  <c r="Y218" i="1"/>
  <c r="Y228" i="1"/>
  <c r="Y242" i="1"/>
  <c r="Y250" i="1"/>
  <c r="Y263" i="1"/>
  <c r="Y275" i="1"/>
  <c r="Y280" i="1"/>
  <c r="Y294" i="1"/>
  <c r="Y299" i="1"/>
  <c r="Y306" i="1"/>
  <c r="Y316" i="1"/>
  <c r="Y321" i="1"/>
  <c r="Y325" i="1"/>
  <c r="Y329" i="1"/>
  <c r="Y334" i="1"/>
  <c r="Y338" i="1"/>
  <c r="Y342" i="1"/>
  <c r="Y353" i="1"/>
  <c r="Y357" i="1"/>
  <c r="Y369" i="1"/>
  <c r="Y377" i="1"/>
  <c r="Y385" i="1"/>
  <c r="Y391" i="1"/>
  <c r="Y399" i="1"/>
  <c r="Y405" i="1"/>
  <c r="Y410" i="1"/>
  <c r="Y416" i="1"/>
  <c r="Y432" i="1"/>
  <c r="Y436" i="1"/>
  <c r="Y444" i="1"/>
  <c r="Y451" i="1"/>
  <c r="BP459" i="1"/>
  <c r="BN459" i="1"/>
  <c r="Z459" i="1"/>
  <c r="BP472" i="1"/>
  <c r="BN472" i="1"/>
  <c r="Z472" i="1"/>
  <c r="BP475" i="1"/>
  <c r="BN475" i="1"/>
  <c r="Z475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Y510" i="1"/>
  <c r="BP514" i="1"/>
  <c r="BN514" i="1"/>
  <c r="Z514" i="1"/>
  <c r="Y516" i="1"/>
  <c r="Y521" i="1"/>
  <c r="BP518" i="1"/>
  <c r="BN518" i="1"/>
  <c r="Z518" i="1"/>
  <c r="Z520" i="1" s="1"/>
  <c r="BP531" i="1"/>
  <c r="BN531" i="1"/>
  <c r="Z531" i="1"/>
  <c r="BP547" i="1"/>
  <c r="BN547" i="1"/>
  <c r="Z547" i="1"/>
  <c r="BP561" i="1"/>
  <c r="BN561" i="1"/>
  <c r="Z561" i="1"/>
  <c r="BP565" i="1"/>
  <c r="BN565" i="1"/>
  <c r="Z565" i="1"/>
  <c r="BP567" i="1"/>
  <c r="BN567" i="1"/>
  <c r="Z567" i="1"/>
  <c r="BP575" i="1"/>
  <c r="BN575" i="1"/>
  <c r="Z575" i="1"/>
  <c r="Y577" i="1"/>
  <c r="Y589" i="1"/>
  <c r="BP579" i="1"/>
  <c r="BN579" i="1"/>
  <c r="Z579" i="1"/>
  <c r="BP582" i="1"/>
  <c r="BN582" i="1"/>
  <c r="Z582" i="1"/>
  <c r="BP586" i="1"/>
  <c r="BN586" i="1"/>
  <c r="Z586" i="1"/>
  <c r="BP615" i="1"/>
  <c r="BN615" i="1"/>
  <c r="Z615" i="1"/>
  <c r="BP617" i="1"/>
  <c r="BN617" i="1"/>
  <c r="Z617" i="1"/>
  <c r="Y619" i="1"/>
  <c r="Y639" i="1"/>
  <c r="BP631" i="1"/>
  <c r="BN631" i="1"/>
  <c r="Z631" i="1"/>
  <c r="Y640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P676" i="1"/>
  <c r="I676" i="1"/>
  <c r="Y196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Z246" i="1"/>
  <c r="BN246" i="1"/>
  <c r="Z248" i="1"/>
  <c r="BN248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Z283" i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BN302" i="1"/>
  <c r="BP302" i="1"/>
  <c r="Z304" i="1"/>
  <c r="BN304" i="1"/>
  <c r="Z309" i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Z327" i="1"/>
  <c r="Z328" i="1" s="1"/>
  <c r="BN327" i="1"/>
  <c r="BP327" i="1"/>
  <c r="Z332" i="1"/>
  <c r="Z333" i="1" s="1"/>
  <c r="BN332" i="1"/>
  <c r="BP332" i="1"/>
  <c r="Y333" i="1"/>
  <c r="Z336" i="1"/>
  <c r="Z337" i="1" s="1"/>
  <c r="BN336" i="1"/>
  <c r="BP336" i="1"/>
  <c r="Z340" i="1"/>
  <c r="Z342" i="1" s="1"/>
  <c r="BN340" i="1"/>
  <c r="BP340" i="1"/>
  <c r="Y348" i="1"/>
  <c r="Z351" i="1"/>
  <c r="Z352" i="1" s="1"/>
  <c r="BN351" i="1"/>
  <c r="Z355" i="1"/>
  <c r="Z356" i="1" s="1"/>
  <c r="BN355" i="1"/>
  <c r="BP355" i="1"/>
  <c r="Z360" i="1"/>
  <c r="BN360" i="1"/>
  <c r="BP360" i="1"/>
  <c r="Z363" i="1"/>
  <c r="BN363" i="1"/>
  <c r="Z365" i="1"/>
  <c r="BN365" i="1"/>
  <c r="Z367" i="1"/>
  <c r="BN367" i="1"/>
  <c r="Y370" i="1"/>
  <c r="Z373" i="1"/>
  <c r="BN373" i="1"/>
  <c r="Z375" i="1"/>
  <c r="BN375" i="1"/>
  <c r="Z379" i="1"/>
  <c r="BN379" i="1"/>
  <c r="BP379" i="1"/>
  <c r="Z381" i="1"/>
  <c r="BN381" i="1"/>
  <c r="Z383" i="1"/>
  <c r="BN383" i="1"/>
  <c r="Z389" i="1"/>
  <c r="Z391" i="1" s="1"/>
  <c r="BN389" i="1"/>
  <c r="Z394" i="1"/>
  <c r="BN394" i="1"/>
  <c r="BP394" i="1"/>
  <c r="Z395" i="1"/>
  <c r="BN395" i="1"/>
  <c r="Z397" i="1"/>
  <c r="BN397" i="1"/>
  <c r="Z401" i="1"/>
  <c r="BN401" i="1"/>
  <c r="BP401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Z420" i="1"/>
  <c r="BN420" i="1"/>
  <c r="BP420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BN434" i="1"/>
  <c r="BP434" i="1"/>
  <c r="Z441" i="1"/>
  <c r="Z444" i="1" s="1"/>
  <c r="BN441" i="1"/>
  <c r="Z448" i="1"/>
  <c r="BN448" i="1"/>
  <c r="Z449" i="1"/>
  <c r="BN449" i="1"/>
  <c r="Y462" i="1"/>
  <c r="Z455" i="1"/>
  <c r="BN455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78" i="1"/>
  <c r="BP473" i="1"/>
  <c r="BN473" i="1"/>
  <c r="Z473" i="1"/>
  <c r="Y477" i="1"/>
  <c r="BP492" i="1"/>
  <c r="BN492" i="1"/>
  <c r="Z492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Y515" i="1"/>
  <c r="Y520" i="1"/>
  <c r="BP529" i="1"/>
  <c r="BN529" i="1"/>
  <c r="Z529" i="1"/>
  <c r="BP532" i="1"/>
  <c r="BN532" i="1"/>
  <c r="Z532" i="1"/>
  <c r="Y534" i="1"/>
  <c r="Y537" i="1"/>
  <c r="BP536" i="1"/>
  <c r="BN536" i="1"/>
  <c r="Z536" i="1"/>
  <c r="Z537" i="1" s="1"/>
  <c r="Y538" i="1"/>
  <c r="Y541" i="1"/>
  <c r="BP540" i="1"/>
  <c r="BN540" i="1"/>
  <c r="Z540" i="1"/>
  <c r="Z541" i="1" s="1"/>
  <c r="Y542" i="1"/>
  <c r="AA676" i="1"/>
  <c r="Y549" i="1"/>
  <c r="BP545" i="1"/>
  <c r="BN545" i="1"/>
  <c r="Z545" i="1"/>
  <c r="BP548" i="1"/>
  <c r="BN548" i="1"/>
  <c r="Z548" i="1"/>
  <c r="Y550" i="1"/>
  <c r="Y554" i="1"/>
  <c r="BP553" i="1"/>
  <c r="BN553" i="1"/>
  <c r="Z553" i="1"/>
  <c r="Z554" i="1" s="1"/>
  <c r="Y555" i="1"/>
  <c r="AC676" i="1"/>
  <c r="Y571" i="1"/>
  <c r="BP559" i="1"/>
  <c r="BN559" i="1"/>
  <c r="Z559" i="1"/>
  <c r="BP563" i="1"/>
  <c r="BN563" i="1"/>
  <c r="Z563" i="1"/>
  <c r="BP566" i="1"/>
  <c r="BN566" i="1"/>
  <c r="Z566" i="1"/>
  <c r="Y570" i="1"/>
  <c r="BP574" i="1"/>
  <c r="BN574" i="1"/>
  <c r="Z574" i="1"/>
  <c r="BP581" i="1"/>
  <c r="BN581" i="1"/>
  <c r="Z581" i="1"/>
  <c r="BP585" i="1"/>
  <c r="BN585" i="1"/>
  <c r="Z585" i="1"/>
  <c r="Y588" i="1"/>
  <c r="BP592" i="1"/>
  <c r="BN592" i="1"/>
  <c r="Z592" i="1"/>
  <c r="AB676" i="1"/>
  <c r="Y676" i="1"/>
  <c r="Y489" i="1"/>
  <c r="Y526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AE676" i="1"/>
  <c r="Y652" i="1"/>
  <c r="BP650" i="1"/>
  <c r="BN650" i="1"/>
  <c r="Z650" i="1"/>
  <c r="Z652" i="1" s="1"/>
  <c r="AD676" i="1"/>
  <c r="Z533" i="1" l="1"/>
  <c r="Z415" i="1"/>
  <c r="Z398" i="1"/>
  <c r="Z305" i="1"/>
  <c r="Z293" i="1"/>
  <c r="Z206" i="1"/>
  <c r="Z594" i="1"/>
  <c r="Z628" i="1"/>
  <c r="Z450" i="1"/>
  <c r="Z262" i="1"/>
  <c r="Z250" i="1"/>
  <c r="Z242" i="1"/>
  <c r="Y668" i="1"/>
  <c r="Y670" i="1"/>
  <c r="Z618" i="1"/>
  <c r="Z576" i="1"/>
  <c r="Z549" i="1"/>
  <c r="Z510" i="1"/>
  <c r="Z477" i="1"/>
  <c r="Z462" i="1"/>
  <c r="Z436" i="1"/>
  <c r="Z376" i="1"/>
  <c r="Z515" i="1"/>
  <c r="Z149" i="1"/>
  <c r="Z122" i="1"/>
  <c r="Y667" i="1"/>
  <c r="Z75" i="1"/>
  <c r="Z57" i="1"/>
  <c r="Z38" i="1"/>
  <c r="Z646" i="1"/>
  <c r="Z611" i="1"/>
  <c r="Z482" i="1"/>
  <c r="Y669" i="1"/>
  <c r="Z570" i="1"/>
  <c r="Z431" i="1"/>
  <c r="Z404" i="1"/>
  <c r="Z385" i="1"/>
  <c r="Z369" i="1"/>
  <c r="Z315" i="1"/>
  <c r="Z275" i="1"/>
  <c r="Z228" i="1"/>
  <c r="Z189" i="1"/>
  <c r="Z183" i="1"/>
  <c r="Z139" i="1"/>
  <c r="Z131" i="1"/>
  <c r="Z100" i="1"/>
  <c r="Z91" i="1"/>
  <c r="Z82" i="1"/>
  <c r="Y666" i="1"/>
  <c r="Z639" i="1"/>
  <c r="Z588" i="1"/>
  <c r="Z106" i="1"/>
  <c r="X669" i="1"/>
  <c r="Z671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<sst xmlns="http://schemas.openxmlformats.org/spreadsheetml/2006/main" count="3178" uniqueCount="1117">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</sst>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1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61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1142" t="s">
        <v>0</v>
      </c>
      <c r="E1" s="821"/>
      <c r="F1" s="821"/>
      <c r="G1" s="12" t="s">
        <v>1</v>
      </c>
      <c r="H1" s="114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1205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6"/>
      <c r="R2" s="806"/>
      <c r="S2" s="806"/>
      <c r="T2" s="806"/>
      <c r="U2" s="806"/>
      <c r="V2" s="806"/>
      <c r="W2" s="80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6"/>
      <c r="Q3" s="806"/>
      <c r="R3" s="806"/>
      <c r="S3" s="806"/>
      <c r="T3" s="806"/>
      <c r="U3" s="806"/>
      <c r="V3" s="806"/>
      <c r="W3" s="80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1083" t="s">
        <v>8</v>
      </c>
      <c r="B5" s="923"/>
      <c r="C5" s="831"/>
      <c r="D5" s="919"/>
      <c r="E5" s="921"/>
      <c r="F5" s="872" t="s">
        <v>9</v>
      </c>
      <c r="G5" s="831"/>
      <c r="H5" s="919"/>
      <c r="I5" s="920"/>
      <c r="J5" s="920"/>
      <c r="K5" s="920"/>
      <c r="L5" s="920"/>
      <c r="M5" s="921"/>
      <c r="N5" s="58"/>
      <c r="P5" s="24" t="s">
        <v>10</v>
      </c>
      <c r="Q5" s="836">
        <v>45621</v>
      </c>
      <c r="R5" s="837"/>
      <c r="T5" s="1042" t="s">
        <v>11</v>
      </c>
      <c r="U5" s="1026"/>
      <c r="V5" s="1043" t="s">
        <v>12</v>
      </c>
      <c r="W5" s="837"/>
      <c r="AB5" s="51"/>
      <c r="AC5" s="51"/>
      <c r="AD5" s="51"/>
      <c r="AE5" s="51"/>
    </row>
    <row r="6" spans="1:32" s="780" customFormat="1" ht="24" customHeight="1" x14ac:dyDescent="0.2">
      <c r="A6" s="1083" t="s">
        <v>13</v>
      </c>
      <c r="B6" s="923"/>
      <c r="C6" s="831"/>
      <c r="D6" s="927" t="s">
        <v>14</v>
      </c>
      <c r="E6" s="928"/>
      <c r="F6" s="928"/>
      <c r="G6" s="928"/>
      <c r="H6" s="928"/>
      <c r="I6" s="928"/>
      <c r="J6" s="928"/>
      <c r="K6" s="928"/>
      <c r="L6" s="928"/>
      <c r="M6" s="837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1054" t="s">
        <v>16</v>
      </c>
      <c r="U6" s="1026"/>
      <c r="V6" s="947" t="s">
        <v>17</v>
      </c>
      <c r="W6" s="948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1175" t="str">
        <f>IFERROR(VLOOKUP(DeliveryAddress,Table,3,0),1)</f>
        <v>1</v>
      </c>
      <c r="E7" s="1176"/>
      <c r="F7" s="1176"/>
      <c r="G7" s="1176"/>
      <c r="H7" s="1176"/>
      <c r="I7" s="1176"/>
      <c r="J7" s="1176"/>
      <c r="K7" s="1176"/>
      <c r="L7" s="1176"/>
      <c r="M7" s="1049"/>
      <c r="N7" s="60"/>
      <c r="P7" s="24"/>
      <c r="Q7" s="42"/>
      <c r="R7" s="42"/>
      <c r="T7" s="806"/>
      <c r="U7" s="1026"/>
      <c r="V7" s="949"/>
      <c r="W7" s="950"/>
      <c r="AB7" s="51"/>
      <c r="AC7" s="51"/>
      <c r="AD7" s="51"/>
      <c r="AE7" s="51"/>
    </row>
    <row r="8" spans="1:32" s="780" customFormat="1" ht="25.5" customHeight="1" x14ac:dyDescent="0.2">
      <c r="A8" s="800" t="s">
        <v>18</v>
      </c>
      <c r="B8" s="801"/>
      <c r="C8" s="802"/>
      <c r="D8" s="1182" t="s">
        <v>19</v>
      </c>
      <c r="E8" s="1183"/>
      <c r="F8" s="1183"/>
      <c r="G8" s="1183"/>
      <c r="H8" s="1183"/>
      <c r="I8" s="1183"/>
      <c r="J8" s="1183"/>
      <c r="K8" s="1183"/>
      <c r="L8" s="1183"/>
      <c r="M8" s="1184"/>
      <c r="N8" s="61"/>
      <c r="P8" s="24" t="s">
        <v>20</v>
      </c>
      <c r="Q8" s="1048">
        <v>0.41666666666666669</v>
      </c>
      <c r="R8" s="1049"/>
      <c r="T8" s="806"/>
      <c r="U8" s="1026"/>
      <c r="V8" s="949"/>
      <c r="W8" s="950"/>
      <c r="AB8" s="51"/>
      <c r="AC8" s="51"/>
      <c r="AD8" s="51"/>
      <c r="AE8" s="51"/>
    </row>
    <row r="9" spans="1:32" s="780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90"/>
      <c r="E9" s="89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1055" t="str">
        <f>IF(AND($A$9="Тип доверенности/получателя при получении в адресе перегруза:",$D$9="Разовая доверенность"),"Введите ФИО","")</f>
        <v/>
      </c>
      <c r="I9" s="891"/>
      <c r="J9" s="10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1"/>
      <c r="L9" s="891"/>
      <c r="M9" s="891"/>
      <c r="N9" s="781"/>
      <c r="P9" s="26" t="s">
        <v>21</v>
      </c>
      <c r="Q9" s="1146"/>
      <c r="R9" s="877"/>
      <c r="T9" s="806"/>
      <c r="U9" s="1026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90"/>
      <c r="E10" s="89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961" t="str">
        <f>IFERROR(VLOOKUP($D$10,Proxy,2,FALSE),"")</f>
        <v/>
      </c>
      <c r="I10" s="806"/>
      <c r="J10" s="806"/>
      <c r="K10" s="806"/>
      <c r="L10" s="806"/>
      <c r="M10" s="806"/>
      <c r="N10" s="779"/>
      <c r="P10" s="26" t="s">
        <v>22</v>
      </c>
      <c r="Q10" s="1031"/>
      <c r="R10" s="1032"/>
      <c r="U10" s="24" t="s">
        <v>23</v>
      </c>
      <c r="V10" s="1194" t="s">
        <v>24</v>
      </c>
      <c r="W10" s="948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47"/>
      <c r="R11" s="837"/>
      <c r="U11" s="24" t="s">
        <v>27</v>
      </c>
      <c r="V11" s="876" t="s">
        <v>28</v>
      </c>
      <c r="W11" s="877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1039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831"/>
      <c r="N12" s="62"/>
      <c r="P12" s="24" t="s">
        <v>30</v>
      </c>
      <c r="Q12" s="1048"/>
      <c r="R12" s="1049"/>
      <c r="S12" s="23"/>
      <c r="U12" s="24"/>
      <c r="V12" s="821"/>
      <c r="W12" s="806"/>
      <c r="AB12" s="51"/>
      <c r="AC12" s="51"/>
      <c r="AD12" s="51"/>
      <c r="AE12" s="51"/>
    </row>
    <row r="13" spans="1:32" s="780" customFormat="1" ht="23.25" customHeight="1" x14ac:dyDescent="0.2">
      <c r="A13" s="1039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831"/>
      <c r="N13" s="62"/>
      <c r="O13" s="26"/>
      <c r="P13" s="26" t="s">
        <v>32</v>
      </c>
      <c r="Q13" s="876"/>
      <c r="R13" s="8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1039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8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07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831"/>
      <c r="N15" s="63"/>
      <c r="P15" s="106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9"/>
      <c r="Q16" s="1069"/>
      <c r="R16" s="1069"/>
      <c r="S16" s="1069"/>
      <c r="T16" s="10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3" t="s">
        <v>36</v>
      </c>
      <c r="B17" s="793" t="s">
        <v>37</v>
      </c>
      <c r="C17" s="1086" t="s">
        <v>38</v>
      </c>
      <c r="D17" s="793" t="s">
        <v>39</v>
      </c>
      <c r="E17" s="818"/>
      <c r="F17" s="793" t="s">
        <v>40</v>
      </c>
      <c r="G17" s="793" t="s">
        <v>41</v>
      </c>
      <c r="H17" s="793" t="s">
        <v>42</v>
      </c>
      <c r="I17" s="793" t="s">
        <v>43</v>
      </c>
      <c r="J17" s="793" t="s">
        <v>44</v>
      </c>
      <c r="K17" s="793" t="s">
        <v>45</v>
      </c>
      <c r="L17" s="793" t="s">
        <v>46</v>
      </c>
      <c r="M17" s="793" t="s">
        <v>47</v>
      </c>
      <c r="N17" s="793" t="s">
        <v>48</v>
      </c>
      <c r="O17" s="793" t="s">
        <v>49</v>
      </c>
      <c r="P17" s="793" t="s">
        <v>50</v>
      </c>
      <c r="Q17" s="1131"/>
      <c r="R17" s="1131"/>
      <c r="S17" s="1131"/>
      <c r="T17" s="818"/>
      <c r="U17" s="830" t="s">
        <v>51</v>
      </c>
      <c r="V17" s="831"/>
      <c r="W17" s="793" t="s">
        <v>52</v>
      </c>
      <c r="X17" s="793" t="s">
        <v>53</v>
      </c>
      <c r="Y17" s="992" t="s">
        <v>54</v>
      </c>
      <c r="Z17" s="939" t="s">
        <v>55</v>
      </c>
      <c r="AA17" s="866" t="s">
        <v>56</v>
      </c>
      <c r="AB17" s="866" t="s">
        <v>57</v>
      </c>
      <c r="AC17" s="866" t="s">
        <v>58</v>
      </c>
      <c r="AD17" s="866" t="s">
        <v>59</v>
      </c>
      <c r="AE17" s="867"/>
      <c r="AF17" s="868"/>
      <c r="AG17" s="66"/>
      <c r="BD17" s="65" t="s">
        <v>60</v>
      </c>
    </row>
    <row r="18" spans="1:68" ht="14.25" customHeight="1" x14ac:dyDescent="0.2">
      <c r="A18" s="794"/>
      <c r="B18" s="794"/>
      <c r="C18" s="794"/>
      <c r="D18" s="819"/>
      <c r="E18" s="820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819"/>
      <c r="Q18" s="1132"/>
      <c r="R18" s="1132"/>
      <c r="S18" s="1132"/>
      <c r="T18" s="820"/>
      <c r="U18" s="67" t="s">
        <v>61</v>
      </c>
      <c r="V18" s="67" t="s">
        <v>62</v>
      </c>
      <c r="W18" s="794"/>
      <c r="X18" s="794"/>
      <c r="Y18" s="993"/>
      <c r="Z18" s="940"/>
      <c r="AA18" s="917"/>
      <c r="AB18" s="917"/>
      <c r="AC18" s="917"/>
      <c r="AD18" s="869"/>
      <c r="AE18" s="870"/>
      <c r="AF18" s="871"/>
      <c r="AG18" s="66"/>
      <c r="BD18" s="65"/>
    </row>
    <row r="19" spans="1:68" ht="27.75" customHeight="1" x14ac:dyDescent="0.2">
      <c r="A19" s="812" t="s">
        <v>63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48"/>
      <c r="AB19" s="48"/>
      <c r="AC19" s="48"/>
    </row>
    <row r="20" spans="1:68" ht="16.5" customHeight="1" x14ac:dyDescent="0.25">
      <c r="A20" s="811" t="s">
        <v>63</v>
      </c>
      <c r="B20" s="806"/>
      <c r="C20" s="806"/>
      <c r="D20" s="806"/>
      <c r="E20" s="806"/>
      <c r="F20" s="806"/>
      <c r="G20" s="806"/>
      <c r="H20" s="806"/>
      <c r="I20" s="806"/>
      <c r="J20" s="806"/>
      <c r="K20" s="806"/>
      <c r="L20" s="806"/>
      <c r="M20" s="806"/>
      <c r="N20" s="806"/>
      <c r="O20" s="806"/>
      <c r="P20" s="806"/>
      <c r="Q20" s="806"/>
      <c r="R20" s="806"/>
      <c r="S20" s="806"/>
      <c r="T20" s="806"/>
      <c r="U20" s="806"/>
      <c r="V20" s="806"/>
      <c r="W20" s="806"/>
      <c r="X20" s="806"/>
      <c r="Y20" s="806"/>
      <c r="Z20" s="806"/>
      <c r="AA20" s="778"/>
      <c r="AB20" s="778"/>
      <c r="AC20" s="778"/>
    </row>
    <row r="21" spans="1:68" ht="14.25" customHeight="1" x14ac:dyDescent="0.25">
      <c r="A21" s="814" t="s">
        <v>64</v>
      </c>
      <c r="B21" s="806"/>
      <c r="C21" s="806"/>
      <c r="D21" s="806"/>
      <c r="E21" s="806"/>
      <c r="F21" s="806"/>
      <c r="G21" s="806"/>
      <c r="H21" s="806"/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776"/>
      <c r="AB21" s="776"/>
      <c r="AC21" s="7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8">
        <v>4680115885004</v>
      </c>
      <c r="E22" s="799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806"/>
      <c r="C23" s="806"/>
      <c r="D23" s="806"/>
      <c r="E23" s="806"/>
      <c r="F23" s="806"/>
      <c r="G23" s="806"/>
      <c r="H23" s="806"/>
      <c r="I23" s="806"/>
      <c r="J23" s="806"/>
      <c r="K23" s="806"/>
      <c r="L23" s="806"/>
      <c r="M23" s="806"/>
      <c r="N23" s="806"/>
      <c r="O23" s="807"/>
      <c r="P23" s="804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6"/>
      <c r="B24" s="806"/>
      <c r="C24" s="806"/>
      <c r="D24" s="806"/>
      <c r="E24" s="806"/>
      <c r="F24" s="806"/>
      <c r="G24" s="806"/>
      <c r="H24" s="806"/>
      <c r="I24" s="806"/>
      <c r="J24" s="806"/>
      <c r="K24" s="806"/>
      <c r="L24" s="806"/>
      <c r="M24" s="806"/>
      <c r="N24" s="806"/>
      <c r="O24" s="807"/>
      <c r="P24" s="804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4" t="s">
        <v>73</v>
      </c>
      <c r="B25" s="806"/>
      <c r="C25" s="806"/>
      <c r="D25" s="806"/>
      <c r="E25" s="806"/>
      <c r="F25" s="806"/>
      <c r="G25" s="806"/>
      <c r="H25" s="806"/>
      <c r="I25" s="806"/>
      <c r="J25" s="806"/>
      <c r="K25" s="806"/>
      <c r="L25" s="806"/>
      <c r="M25" s="806"/>
      <c r="N25" s="806"/>
      <c r="O25" s="806"/>
      <c r="P25" s="806"/>
      <c r="Q25" s="806"/>
      <c r="R25" s="806"/>
      <c r="S25" s="806"/>
      <c r="T25" s="806"/>
      <c r="U25" s="806"/>
      <c r="V25" s="806"/>
      <c r="W25" s="806"/>
      <c r="X25" s="806"/>
      <c r="Y25" s="806"/>
      <c r="Z25" s="806"/>
      <c r="AA25" s="776"/>
      <c r="AB25" s="776"/>
      <c r="AC25" s="77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8">
        <v>4680115885912</v>
      </c>
      <c r="E26" s="799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8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98">
        <v>4607091383881</v>
      </c>
      <c r="E27" s="799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8">
        <v>4607091388237</v>
      </c>
      <c r="E28" s="799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2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8">
        <v>4680115886230</v>
      </c>
      <c r="E29" s="799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79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8">
        <v>4607091383935</v>
      </c>
      <c r="E30" s="799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2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8">
        <v>4680115886278</v>
      </c>
      <c r="E31" s="799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89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8">
        <v>4680115881990</v>
      </c>
      <c r="E32" s="799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8">
        <v>4680115886247</v>
      </c>
      <c r="E33" s="799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41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8">
        <v>4680115881853</v>
      </c>
      <c r="E34" s="799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978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4301051593</v>
      </c>
      <c r="D35" s="798">
        <v>4607091383911</v>
      </c>
      <c r="E35" s="799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107</v>
      </c>
      <c r="B36" s="54" t="s">
        <v>108</v>
      </c>
      <c r="C36" s="31">
        <v>4301051861</v>
      </c>
      <c r="D36" s="798">
        <v>4680115885905</v>
      </c>
      <c r="E36" s="799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7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8">
        <v>4607091388244</v>
      </c>
      <c r="E37" s="799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5"/>
      <c r="B38" s="806"/>
      <c r="C38" s="806"/>
      <c r="D38" s="806"/>
      <c r="E38" s="806"/>
      <c r="F38" s="806"/>
      <c r="G38" s="806"/>
      <c r="H38" s="806"/>
      <c r="I38" s="806"/>
      <c r="J38" s="806"/>
      <c r="K38" s="806"/>
      <c r="L38" s="806"/>
      <c r="M38" s="806"/>
      <c r="N38" s="806"/>
      <c r="O38" s="807"/>
      <c r="P38" s="804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806"/>
      <c r="B39" s="806"/>
      <c r="C39" s="806"/>
      <c r="D39" s="806"/>
      <c r="E39" s="806"/>
      <c r="F39" s="806"/>
      <c r="G39" s="806"/>
      <c r="H39" s="806"/>
      <c r="I39" s="806"/>
      <c r="J39" s="806"/>
      <c r="K39" s="806"/>
      <c r="L39" s="806"/>
      <c r="M39" s="806"/>
      <c r="N39" s="806"/>
      <c r="O39" s="807"/>
      <c r="P39" s="804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4" t="s">
        <v>113</v>
      </c>
      <c r="B40" s="806"/>
      <c r="C40" s="806"/>
      <c r="D40" s="806"/>
      <c r="E40" s="806"/>
      <c r="F40" s="806"/>
      <c r="G40" s="806"/>
      <c r="H40" s="806"/>
      <c r="I40" s="806"/>
      <c r="J40" s="806"/>
      <c r="K40" s="806"/>
      <c r="L40" s="806"/>
      <c r="M40" s="806"/>
      <c r="N40" s="806"/>
      <c r="O40" s="806"/>
      <c r="P40" s="806"/>
      <c r="Q40" s="806"/>
      <c r="R40" s="806"/>
      <c r="S40" s="806"/>
      <c r="T40" s="806"/>
      <c r="U40" s="806"/>
      <c r="V40" s="806"/>
      <c r="W40" s="806"/>
      <c r="X40" s="806"/>
      <c r="Y40" s="806"/>
      <c r="Z40" s="806"/>
      <c r="AA40" s="776"/>
      <c r="AB40" s="776"/>
      <c r="AC40" s="776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8">
        <v>4607091388503</v>
      </c>
      <c r="E41" s="799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5"/>
      <c r="B42" s="806"/>
      <c r="C42" s="806"/>
      <c r="D42" s="806"/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7"/>
      <c r="P42" s="804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806"/>
      <c r="B43" s="806"/>
      <c r="C43" s="806"/>
      <c r="D43" s="806"/>
      <c r="E43" s="806"/>
      <c r="F43" s="806"/>
      <c r="G43" s="806"/>
      <c r="H43" s="806"/>
      <c r="I43" s="806"/>
      <c r="J43" s="806"/>
      <c r="K43" s="806"/>
      <c r="L43" s="806"/>
      <c r="M43" s="806"/>
      <c r="N43" s="806"/>
      <c r="O43" s="807"/>
      <c r="P43" s="804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4" t="s">
        <v>119</v>
      </c>
      <c r="B44" s="806"/>
      <c r="C44" s="806"/>
      <c r="D44" s="806"/>
      <c r="E44" s="806"/>
      <c r="F44" s="806"/>
      <c r="G44" s="806"/>
      <c r="H44" s="806"/>
      <c r="I44" s="806"/>
      <c r="J44" s="806"/>
      <c r="K44" s="806"/>
      <c r="L44" s="806"/>
      <c r="M44" s="806"/>
      <c r="N44" s="806"/>
      <c r="O44" s="806"/>
      <c r="P44" s="806"/>
      <c r="Q44" s="806"/>
      <c r="R44" s="806"/>
      <c r="S44" s="806"/>
      <c r="T44" s="806"/>
      <c r="U44" s="806"/>
      <c r="V44" s="806"/>
      <c r="W44" s="806"/>
      <c r="X44" s="806"/>
      <c r="Y44" s="806"/>
      <c r="Z44" s="806"/>
      <c r="AA44" s="776"/>
      <c r="AB44" s="776"/>
      <c r="AC44" s="776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8">
        <v>4607091389111</v>
      </c>
      <c r="E45" s="799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5"/>
      <c r="B46" s="806"/>
      <c r="C46" s="806"/>
      <c r="D46" s="806"/>
      <c r="E46" s="806"/>
      <c r="F46" s="806"/>
      <c r="G46" s="806"/>
      <c r="H46" s="806"/>
      <c r="I46" s="806"/>
      <c r="J46" s="806"/>
      <c r="K46" s="806"/>
      <c r="L46" s="806"/>
      <c r="M46" s="806"/>
      <c r="N46" s="806"/>
      <c r="O46" s="807"/>
      <c r="P46" s="804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806"/>
      <c r="B47" s="806"/>
      <c r="C47" s="806"/>
      <c r="D47" s="806"/>
      <c r="E47" s="806"/>
      <c r="F47" s="806"/>
      <c r="G47" s="806"/>
      <c r="H47" s="806"/>
      <c r="I47" s="806"/>
      <c r="J47" s="806"/>
      <c r="K47" s="806"/>
      <c r="L47" s="806"/>
      <c r="M47" s="806"/>
      <c r="N47" s="806"/>
      <c r="O47" s="807"/>
      <c r="P47" s="804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812" t="s">
        <v>122</v>
      </c>
      <c r="B48" s="813"/>
      <c r="C48" s="813"/>
      <c r="D48" s="813"/>
      <c r="E48" s="813"/>
      <c r="F48" s="813"/>
      <c r="G48" s="813"/>
      <c r="H48" s="813"/>
      <c r="I48" s="813"/>
      <c r="J48" s="813"/>
      <c r="K48" s="813"/>
      <c r="L48" s="813"/>
      <c r="M48" s="813"/>
      <c r="N48" s="813"/>
      <c r="O48" s="813"/>
      <c r="P48" s="813"/>
      <c r="Q48" s="813"/>
      <c r="R48" s="813"/>
      <c r="S48" s="813"/>
      <c r="T48" s="813"/>
      <c r="U48" s="813"/>
      <c r="V48" s="813"/>
      <c r="W48" s="813"/>
      <c r="X48" s="813"/>
      <c r="Y48" s="813"/>
      <c r="Z48" s="813"/>
      <c r="AA48" s="48"/>
      <c r="AB48" s="48"/>
      <c r="AC48" s="48"/>
    </row>
    <row r="49" spans="1:68" ht="16.5" customHeight="1" x14ac:dyDescent="0.25">
      <c r="A49" s="811" t="s">
        <v>123</v>
      </c>
      <c r="B49" s="806"/>
      <c r="C49" s="806"/>
      <c r="D49" s="806"/>
      <c r="E49" s="806"/>
      <c r="F49" s="806"/>
      <c r="G49" s="806"/>
      <c r="H49" s="806"/>
      <c r="I49" s="806"/>
      <c r="J49" s="806"/>
      <c r="K49" s="806"/>
      <c r="L49" s="806"/>
      <c r="M49" s="806"/>
      <c r="N49" s="806"/>
      <c r="O49" s="806"/>
      <c r="P49" s="806"/>
      <c r="Q49" s="806"/>
      <c r="R49" s="806"/>
      <c r="S49" s="806"/>
      <c r="T49" s="806"/>
      <c r="U49" s="806"/>
      <c r="V49" s="806"/>
      <c r="W49" s="806"/>
      <c r="X49" s="806"/>
      <c r="Y49" s="806"/>
      <c r="Z49" s="806"/>
      <c r="AA49" s="778"/>
      <c r="AB49" s="778"/>
      <c r="AC49" s="778"/>
    </row>
    <row r="50" spans="1:68" ht="14.25" customHeight="1" x14ac:dyDescent="0.25">
      <c r="A50" s="814" t="s">
        <v>124</v>
      </c>
      <c r="B50" s="806"/>
      <c r="C50" s="806"/>
      <c r="D50" s="806"/>
      <c r="E50" s="806"/>
      <c r="F50" s="806"/>
      <c r="G50" s="806"/>
      <c r="H50" s="806"/>
      <c r="I50" s="806"/>
      <c r="J50" s="806"/>
      <c r="K50" s="806"/>
      <c r="L50" s="806"/>
      <c r="M50" s="806"/>
      <c r="N50" s="806"/>
      <c r="O50" s="806"/>
      <c r="P50" s="806"/>
      <c r="Q50" s="806"/>
      <c r="R50" s="806"/>
      <c r="S50" s="806"/>
      <c r="T50" s="806"/>
      <c r="U50" s="806"/>
      <c r="V50" s="806"/>
      <c r="W50" s="806"/>
      <c r="X50" s="806"/>
      <c r="Y50" s="806"/>
      <c r="Z50" s="806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8">
        <v>4607091385670</v>
      </c>
      <c r="E51" s="799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1026</v>
      </c>
      <c r="Y51" s="784">
        <f t="shared" ref="Y51:Y56" si="6">IFERROR(IF(X51="",0,CEILING((X51/$H51),1)*$H51),"")</f>
        <v>1026</v>
      </c>
      <c r="Z51" s="36">
        <f>IFERROR(IF(Y51=0,"",ROUNDUP(Y51/H51,0)*0.02175),"")</f>
        <v>2.0662499999999997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1071.5999999999999</v>
      </c>
      <c r="BN51" s="64">
        <f t="shared" ref="BN51:BN56" si="8">IFERROR(Y51*I51/H51,"0")</f>
        <v>1071.5999999999999</v>
      </c>
      <c r="BO51" s="64">
        <f t="shared" ref="BO51:BO56" si="9">IFERROR(1/J51*(X51/H51),"0")</f>
        <v>1.6964285714285714</v>
      </c>
      <c r="BP51" s="64">
        <f t="shared" ref="BP51:BP56" si="10">IFERROR(1/J51*(Y51/H51),"0")</f>
        <v>1.6964285714285714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8">
        <v>4607091385670</v>
      </c>
      <c r="E52" s="799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2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8">
        <v>4680115883956</v>
      </c>
      <c r="E53" s="799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15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440</v>
      </c>
      <c r="Y53" s="784">
        <f t="shared" si="6"/>
        <v>448</v>
      </c>
      <c r="Z53" s="36">
        <f>IFERROR(IF(Y53=0,"",ROUNDUP(Y53/H53,0)*0.02175),"")</f>
        <v>0.86999999999999988</v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458.85714285714289</v>
      </c>
      <c r="BN53" s="64">
        <f t="shared" si="8"/>
        <v>467.2</v>
      </c>
      <c r="BO53" s="64">
        <f t="shared" si="9"/>
        <v>0.70153061224489788</v>
      </c>
      <c r="BP53" s="64">
        <f t="shared" si="10"/>
        <v>0.71428571428571419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8">
        <v>4607091385687</v>
      </c>
      <c r="E54" s="799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88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8">
        <v>4680115882539</v>
      </c>
      <c r="E55" s="799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10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108</v>
      </c>
      <c r="Y55" s="784">
        <f t="shared" si="6"/>
        <v>111</v>
      </c>
      <c r="Z55" s="36">
        <f>IFERROR(IF(Y55=0,"",ROUNDUP(Y55/H55,0)*0.00902),"")</f>
        <v>0.27060000000000001</v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114.12972972972973</v>
      </c>
      <c r="BN55" s="64">
        <f t="shared" si="8"/>
        <v>117.3</v>
      </c>
      <c r="BO55" s="64">
        <f t="shared" si="9"/>
        <v>0.22113022113022113</v>
      </c>
      <c r="BP55" s="64">
        <f t="shared" si="10"/>
        <v>0.22727272727272729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8">
        <v>4680115883949</v>
      </c>
      <c r="E56" s="799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1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5"/>
      <c r="B57" s="806"/>
      <c r="C57" s="806"/>
      <c r="D57" s="806"/>
      <c r="E57" s="806"/>
      <c r="F57" s="806"/>
      <c r="G57" s="806"/>
      <c r="H57" s="806"/>
      <c r="I57" s="806"/>
      <c r="J57" s="806"/>
      <c r="K57" s="806"/>
      <c r="L57" s="806"/>
      <c r="M57" s="806"/>
      <c r="N57" s="806"/>
      <c r="O57" s="807"/>
      <c r="P57" s="804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163.47490347490347</v>
      </c>
      <c r="Y57" s="785">
        <f>IFERROR(Y51/H51,"0")+IFERROR(Y52/H52,"0")+IFERROR(Y53/H53,"0")+IFERROR(Y54/H54,"0")+IFERROR(Y55/H55,"0")+IFERROR(Y56/H56,"0")</f>
        <v>165</v>
      </c>
      <c r="Z57" s="785">
        <f>IFERROR(IF(Z51="",0,Z51),"0")+IFERROR(IF(Z52="",0,Z52),"0")+IFERROR(IF(Z53="",0,Z53),"0")+IFERROR(IF(Z54="",0,Z54),"0")+IFERROR(IF(Z55="",0,Z55),"0")+IFERROR(IF(Z56="",0,Z56),"0")</f>
        <v>3.2068499999999993</v>
      </c>
      <c r="AA57" s="786"/>
      <c r="AB57" s="786"/>
      <c r="AC57" s="786"/>
    </row>
    <row r="58" spans="1:68" x14ac:dyDescent="0.2">
      <c r="A58" s="806"/>
      <c r="B58" s="806"/>
      <c r="C58" s="806"/>
      <c r="D58" s="806"/>
      <c r="E58" s="806"/>
      <c r="F58" s="806"/>
      <c r="G58" s="806"/>
      <c r="H58" s="806"/>
      <c r="I58" s="806"/>
      <c r="J58" s="806"/>
      <c r="K58" s="806"/>
      <c r="L58" s="806"/>
      <c r="M58" s="806"/>
      <c r="N58" s="806"/>
      <c r="O58" s="807"/>
      <c r="P58" s="804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1574</v>
      </c>
      <c r="Y58" s="785">
        <f>IFERROR(SUM(Y51:Y56),"0")</f>
        <v>1585</v>
      </c>
      <c r="Z58" s="37"/>
      <c r="AA58" s="786"/>
      <c r="AB58" s="786"/>
      <c r="AC58" s="786"/>
    </row>
    <row r="59" spans="1:68" ht="14.25" customHeight="1" x14ac:dyDescent="0.25">
      <c r="A59" s="814" t="s">
        <v>73</v>
      </c>
      <c r="B59" s="806"/>
      <c r="C59" s="806"/>
      <c r="D59" s="806"/>
      <c r="E59" s="806"/>
      <c r="F59" s="806"/>
      <c r="G59" s="806"/>
      <c r="H59" s="806"/>
      <c r="I59" s="806"/>
      <c r="J59" s="806"/>
      <c r="K59" s="806"/>
      <c r="L59" s="806"/>
      <c r="M59" s="806"/>
      <c r="N59" s="806"/>
      <c r="O59" s="806"/>
      <c r="P59" s="806"/>
      <c r="Q59" s="806"/>
      <c r="R59" s="806"/>
      <c r="S59" s="806"/>
      <c r="T59" s="806"/>
      <c r="U59" s="806"/>
      <c r="V59" s="806"/>
      <c r="W59" s="806"/>
      <c r="X59" s="806"/>
      <c r="Y59" s="806"/>
      <c r="Z59" s="806"/>
      <c r="AA59" s="776"/>
      <c r="AB59" s="776"/>
      <c r="AC59" s="776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8">
        <v>4680115885233</v>
      </c>
      <c r="E60" s="799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8">
        <v>4680115884915</v>
      </c>
      <c r="E61" s="799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5"/>
      <c r="B62" s="806"/>
      <c r="C62" s="806"/>
      <c r="D62" s="806"/>
      <c r="E62" s="806"/>
      <c r="F62" s="806"/>
      <c r="G62" s="806"/>
      <c r="H62" s="806"/>
      <c r="I62" s="806"/>
      <c r="J62" s="806"/>
      <c r="K62" s="806"/>
      <c r="L62" s="806"/>
      <c r="M62" s="806"/>
      <c r="N62" s="806"/>
      <c r="O62" s="807"/>
      <c r="P62" s="804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806"/>
      <c r="B63" s="806"/>
      <c r="C63" s="806"/>
      <c r="D63" s="806"/>
      <c r="E63" s="806"/>
      <c r="F63" s="806"/>
      <c r="G63" s="806"/>
      <c r="H63" s="806"/>
      <c r="I63" s="806"/>
      <c r="J63" s="806"/>
      <c r="K63" s="806"/>
      <c r="L63" s="806"/>
      <c r="M63" s="806"/>
      <c r="N63" s="806"/>
      <c r="O63" s="807"/>
      <c r="P63" s="804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11" t="s">
        <v>150</v>
      </c>
      <c r="B64" s="806"/>
      <c r="C64" s="806"/>
      <c r="D64" s="806"/>
      <c r="E64" s="806"/>
      <c r="F64" s="806"/>
      <c r="G64" s="806"/>
      <c r="H64" s="806"/>
      <c r="I64" s="806"/>
      <c r="J64" s="806"/>
      <c r="K64" s="806"/>
      <c r="L64" s="806"/>
      <c r="M64" s="806"/>
      <c r="N64" s="806"/>
      <c r="O64" s="806"/>
      <c r="P64" s="806"/>
      <c r="Q64" s="806"/>
      <c r="R64" s="806"/>
      <c r="S64" s="806"/>
      <c r="T64" s="806"/>
      <c r="U64" s="806"/>
      <c r="V64" s="806"/>
      <c r="W64" s="806"/>
      <c r="X64" s="806"/>
      <c r="Y64" s="806"/>
      <c r="Z64" s="806"/>
      <c r="AA64" s="778"/>
      <c r="AB64" s="778"/>
      <c r="AC64" s="778"/>
    </row>
    <row r="65" spans="1:68" ht="14.25" customHeight="1" x14ac:dyDescent="0.25">
      <c r="A65" s="814" t="s">
        <v>124</v>
      </c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6"/>
      <c r="N65" s="806"/>
      <c r="O65" s="806"/>
      <c r="P65" s="806"/>
      <c r="Q65" s="806"/>
      <c r="R65" s="806"/>
      <c r="S65" s="806"/>
      <c r="T65" s="806"/>
      <c r="U65" s="806"/>
      <c r="V65" s="806"/>
      <c r="W65" s="806"/>
      <c r="X65" s="806"/>
      <c r="Y65" s="806"/>
      <c r="Z65" s="806"/>
      <c r="AA65" s="776"/>
      <c r="AB65" s="776"/>
      <c r="AC65" s="776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8">
        <v>4680115885882</v>
      </c>
      <c r="E66" s="799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99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8">
        <v>4680115881426</v>
      </c>
      <c r="E67" s="799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8">
        <v>4680115881426</v>
      </c>
      <c r="E68" s="799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180</v>
      </c>
      <c r="Y68" s="784">
        <f t="shared" si="11"/>
        <v>183.60000000000002</v>
      </c>
      <c r="Z68" s="36">
        <f>IFERROR(IF(Y68=0,"",ROUNDUP(Y68/H68,0)*0.02175),"")</f>
        <v>0.36974999999999997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187.99999999999997</v>
      </c>
      <c r="BN68" s="64">
        <f t="shared" si="13"/>
        <v>191.76000000000002</v>
      </c>
      <c r="BO68" s="64">
        <f t="shared" si="14"/>
        <v>0.29761904761904756</v>
      </c>
      <c r="BP68" s="64">
        <f t="shared" si="15"/>
        <v>0.30357142857142855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8">
        <v>4607091382952</v>
      </c>
      <c r="E69" s="799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5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8">
        <v>4680115885899</v>
      </c>
      <c r="E70" s="799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7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8">
        <v>4680115880283</v>
      </c>
      <c r="E71" s="799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7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8">
        <v>4680115882720</v>
      </c>
      <c r="E72" s="799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3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8">
        <v>4680115881525</v>
      </c>
      <c r="E73" s="799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2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95</v>
      </c>
      <c r="Y73" s="784">
        <f t="shared" si="11"/>
        <v>96</v>
      </c>
      <c r="Z73" s="36">
        <f>IFERROR(IF(Y73=0,"",ROUNDUP(Y73/H73,0)*0.00902),"")</f>
        <v>0.21648000000000001</v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99.987499999999997</v>
      </c>
      <c r="BN73" s="64">
        <f t="shared" si="13"/>
        <v>101.03999999999999</v>
      </c>
      <c r="BO73" s="64">
        <f t="shared" si="14"/>
        <v>0.17992424242424243</v>
      </c>
      <c r="BP73" s="64">
        <f t="shared" si="15"/>
        <v>0.18181818181818182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8">
        <v>4680115881419</v>
      </c>
      <c r="E74" s="799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10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5"/>
      <c r="B75" s="806"/>
      <c r="C75" s="806"/>
      <c r="D75" s="806"/>
      <c r="E75" s="806"/>
      <c r="F75" s="806"/>
      <c r="G75" s="806"/>
      <c r="H75" s="806"/>
      <c r="I75" s="806"/>
      <c r="J75" s="806"/>
      <c r="K75" s="806"/>
      <c r="L75" s="806"/>
      <c r="M75" s="806"/>
      <c r="N75" s="806"/>
      <c r="O75" s="807"/>
      <c r="P75" s="804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40.416666666666664</v>
      </c>
      <c r="Y75" s="785">
        <f>IFERROR(Y66/H66,"0")+IFERROR(Y67/H67,"0")+IFERROR(Y68/H68,"0")+IFERROR(Y69/H69,"0")+IFERROR(Y70/H70,"0")+IFERROR(Y71/H71,"0")+IFERROR(Y72/H72,"0")+IFERROR(Y73/H73,"0")+IFERROR(Y74/H74,"0")</f>
        <v>41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0.58623000000000003</v>
      </c>
      <c r="AA75" s="786"/>
      <c r="AB75" s="786"/>
      <c r="AC75" s="786"/>
    </row>
    <row r="76" spans="1:68" x14ac:dyDescent="0.2">
      <c r="A76" s="806"/>
      <c r="B76" s="806"/>
      <c r="C76" s="806"/>
      <c r="D76" s="806"/>
      <c r="E76" s="806"/>
      <c r="F76" s="806"/>
      <c r="G76" s="806"/>
      <c r="H76" s="806"/>
      <c r="I76" s="806"/>
      <c r="J76" s="806"/>
      <c r="K76" s="806"/>
      <c r="L76" s="806"/>
      <c r="M76" s="806"/>
      <c r="N76" s="806"/>
      <c r="O76" s="807"/>
      <c r="P76" s="804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275</v>
      </c>
      <c r="Y76" s="785">
        <f>IFERROR(SUM(Y66:Y74),"0")</f>
        <v>279.60000000000002</v>
      </c>
      <c r="Z76" s="37"/>
      <c r="AA76" s="786"/>
      <c r="AB76" s="786"/>
      <c r="AC76" s="786"/>
    </row>
    <row r="77" spans="1:68" ht="14.25" customHeight="1" x14ac:dyDescent="0.25">
      <c r="A77" s="814" t="s">
        <v>182</v>
      </c>
      <c r="B77" s="806"/>
      <c r="C77" s="806"/>
      <c r="D77" s="806"/>
      <c r="E77" s="806"/>
      <c r="F77" s="806"/>
      <c r="G77" s="806"/>
      <c r="H77" s="806"/>
      <c r="I77" s="806"/>
      <c r="J77" s="806"/>
      <c r="K77" s="806"/>
      <c r="L77" s="806"/>
      <c r="M77" s="806"/>
      <c r="N77" s="806"/>
      <c r="O77" s="806"/>
      <c r="P77" s="806"/>
      <c r="Q77" s="806"/>
      <c r="R77" s="806"/>
      <c r="S77" s="806"/>
      <c r="T77" s="806"/>
      <c r="U77" s="806"/>
      <c r="V77" s="806"/>
      <c r="W77" s="806"/>
      <c r="X77" s="806"/>
      <c r="Y77" s="806"/>
      <c r="Z77" s="806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8">
        <v>4680115881440</v>
      </c>
      <c r="E78" s="799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653</v>
      </c>
      <c r="Y78" s="784">
        <f>IFERROR(IF(X78="",0,CEILING((X78/$H78),1)*$H78),"")</f>
        <v>658.80000000000007</v>
      </c>
      <c r="Z78" s="36">
        <f>IFERROR(IF(Y78=0,"",ROUNDUP(Y78/H78,0)*0.02175),"")</f>
        <v>1.3267499999999999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682.02222222222213</v>
      </c>
      <c r="BN78" s="64">
        <f>IFERROR(Y78*I78/H78,"0")</f>
        <v>688.07999999999993</v>
      </c>
      <c r="BO78" s="64">
        <f>IFERROR(1/J78*(X78/H78),"0")</f>
        <v>1.0796957671957672</v>
      </c>
      <c r="BP78" s="64">
        <f>IFERROR(1/J78*(Y78/H78),"0")</f>
        <v>1.0892857142857142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8">
        <v>4680115882751</v>
      </c>
      <c r="E79" s="799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8">
        <v>4680115885950</v>
      </c>
      <c r="E80" s="799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38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8">
        <v>4680115881433</v>
      </c>
      <c r="E81" s="799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11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5"/>
      <c r="B82" s="806"/>
      <c r="C82" s="806"/>
      <c r="D82" s="806"/>
      <c r="E82" s="806"/>
      <c r="F82" s="806"/>
      <c r="G82" s="806"/>
      <c r="H82" s="806"/>
      <c r="I82" s="806"/>
      <c r="J82" s="806"/>
      <c r="K82" s="806"/>
      <c r="L82" s="806"/>
      <c r="M82" s="806"/>
      <c r="N82" s="806"/>
      <c r="O82" s="807"/>
      <c r="P82" s="804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60.462962962962962</v>
      </c>
      <c r="Y82" s="785">
        <f>IFERROR(Y78/H78,"0")+IFERROR(Y79/H79,"0")+IFERROR(Y80/H80,"0")+IFERROR(Y81/H81,"0")</f>
        <v>61</v>
      </c>
      <c r="Z82" s="785">
        <f>IFERROR(IF(Z78="",0,Z78),"0")+IFERROR(IF(Z79="",0,Z79),"0")+IFERROR(IF(Z80="",0,Z80),"0")+IFERROR(IF(Z81="",0,Z81),"0")</f>
        <v>1.3267499999999999</v>
      </c>
      <c r="AA82" s="786"/>
      <c r="AB82" s="786"/>
      <c r="AC82" s="786"/>
    </row>
    <row r="83" spans="1:68" x14ac:dyDescent="0.2">
      <c r="A83" s="806"/>
      <c r="B83" s="806"/>
      <c r="C83" s="806"/>
      <c r="D83" s="806"/>
      <c r="E83" s="806"/>
      <c r="F83" s="806"/>
      <c r="G83" s="806"/>
      <c r="H83" s="806"/>
      <c r="I83" s="806"/>
      <c r="J83" s="806"/>
      <c r="K83" s="806"/>
      <c r="L83" s="806"/>
      <c r="M83" s="806"/>
      <c r="N83" s="806"/>
      <c r="O83" s="807"/>
      <c r="P83" s="804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653</v>
      </c>
      <c r="Y83" s="785">
        <f>IFERROR(SUM(Y78:Y81),"0")</f>
        <v>658.80000000000007</v>
      </c>
      <c r="Z83" s="37"/>
      <c r="AA83" s="786"/>
      <c r="AB83" s="786"/>
      <c r="AC83" s="786"/>
    </row>
    <row r="84" spans="1:68" ht="14.25" customHeight="1" x14ac:dyDescent="0.25">
      <c r="A84" s="814" t="s">
        <v>64</v>
      </c>
      <c r="B84" s="806"/>
      <c r="C84" s="806"/>
      <c r="D84" s="806"/>
      <c r="E84" s="806"/>
      <c r="F84" s="806"/>
      <c r="G84" s="806"/>
      <c r="H84" s="806"/>
      <c r="I84" s="806"/>
      <c r="J84" s="806"/>
      <c r="K84" s="806"/>
      <c r="L84" s="806"/>
      <c r="M84" s="806"/>
      <c r="N84" s="806"/>
      <c r="O84" s="806"/>
      <c r="P84" s="806"/>
      <c r="Q84" s="806"/>
      <c r="R84" s="806"/>
      <c r="S84" s="806"/>
      <c r="T84" s="806"/>
      <c r="U84" s="806"/>
      <c r="V84" s="806"/>
      <c r="W84" s="806"/>
      <c r="X84" s="806"/>
      <c r="Y84" s="806"/>
      <c r="Z84" s="806"/>
      <c r="AA84" s="776"/>
      <c r="AB84" s="776"/>
      <c r="AC84" s="776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8">
        <v>4680115885066</v>
      </c>
      <c r="E85" s="799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8">
        <v>4680115885042</v>
      </c>
      <c r="E86" s="799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8">
        <v>4680115885080</v>
      </c>
      <c r="E87" s="799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8">
        <v>4680115885073</v>
      </c>
      <c r="E88" s="799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8">
        <v>4680115885059</v>
      </c>
      <c r="E89" s="799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18</v>
      </c>
      <c r="Y89" s="7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18.999999999999996</v>
      </c>
      <c r="BN89" s="64">
        <f t="shared" si="18"/>
        <v>18.999999999999996</v>
      </c>
      <c r="BO89" s="64">
        <f t="shared" si="19"/>
        <v>4.2735042735042736E-2</v>
      </c>
      <c r="BP89" s="64">
        <f t="shared" si="20"/>
        <v>4.2735042735042736E-2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8">
        <v>4680115885097</v>
      </c>
      <c r="E90" s="799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23</v>
      </c>
      <c r="Y90" s="784">
        <f t="shared" si="16"/>
        <v>23.400000000000002</v>
      </c>
      <c r="Z90" s="36">
        <f>IFERROR(IF(Y90=0,"",ROUNDUP(Y90/H90,0)*0.00502),"")</f>
        <v>6.5259999999999999E-2</v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24.277777777777775</v>
      </c>
      <c r="BN90" s="64">
        <f t="shared" si="18"/>
        <v>24.7</v>
      </c>
      <c r="BO90" s="64">
        <f t="shared" si="19"/>
        <v>5.4605887939221276E-2</v>
      </c>
      <c r="BP90" s="64">
        <f t="shared" si="20"/>
        <v>5.5555555555555559E-2</v>
      </c>
    </row>
    <row r="91" spans="1:68" x14ac:dyDescent="0.2">
      <c r="A91" s="805"/>
      <c r="B91" s="806"/>
      <c r="C91" s="806"/>
      <c r="D91" s="806"/>
      <c r="E91" s="806"/>
      <c r="F91" s="806"/>
      <c r="G91" s="806"/>
      <c r="H91" s="806"/>
      <c r="I91" s="806"/>
      <c r="J91" s="806"/>
      <c r="K91" s="806"/>
      <c r="L91" s="806"/>
      <c r="M91" s="806"/>
      <c r="N91" s="806"/>
      <c r="O91" s="807"/>
      <c r="P91" s="804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22.777777777777779</v>
      </c>
      <c r="Y91" s="785">
        <f>IFERROR(Y85/H85,"0")+IFERROR(Y86/H86,"0")+IFERROR(Y87/H87,"0")+IFERROR(Y88/H88,"0")+IFERROR(Y89/H89,"0")+IFERROR(Y90/H90,"0")</f>
        <v>23</v>
      </c>
      <c r="Z91" s="785">
        <f>IFERROR(IF(Z85="",0,Z85),"0")+IFERROR(IF(Z86="",0,Z86),"0")+IFERROR(IF(Z87="",0,Z87),"0")+IFERROR(IF(Z88="",0,Z88),"0")+IFERROR(IF(Z89="",0,Z89),"0")+IFERROR(IF(Z90="",0,Z90),"0")</f>
        <v>0.11546000000000001</v>
      </c>
      <c r="AA91" s="786"/>
      <c r="AB91" s="786"/>
      <c r="AC91" s="786"/>
    </row>
    <row r="92" spans="1:68" x14ac:dyDescent="0.2">
      <c r="A92" s="806"/>
      <c r="B92" s="806"/>
      <c r="C92" s="806"/>
      <c r="D92" s="806"/>
      <c r="E92" s="806"/>
      <c r="F92" s="806"/>
      <c r="G92" s="806"/>
      <c r="H92" s="806"/>
      <c r="I92" s="806"/>
      <c r="J92" s="806"/>
      <c r="K92" s="806"/>
      <c r="L92" s="806"/>
      <c r="M92" s="806"/>
      <c r="N92" s="806"/>
      <c r="O92" s="807"/>
      <c r="P92" s="804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41</v>
      </c>
      <c r="Y92" s="785">
        <f>IFERROR(SUM(Y85:Y90),"0")</f>
        <v>41.400000000000006</v>
      </c>
      <c r="Z92" s="37"/>
      <c r="AA92" s="786"/>
      <c r="AB92" s="786"/>
      <c r="AC92" s="786"/>
    </row>
    <row r="93" spans="1:68" ht="14.25" customHeight="1" x14ac:dyDescent="0.25">
      <c r="A93" s="814" t="s">
        <v>73</v>
      </c>
      <c r="B93" s="806"/>
      <c r="C93" s="806"/>
      <c r="D93" s="806"/>
      <c r="E93" s="806"/>
      <c r="F93" s="806"/>
      <c r="G93" s="806"/>
      <c r="H93" s="806"/>
      <c r="I93" s="806"/>
      <c r="J93" s="806"/>
      <c r="K93" s="806"/>
      <c r="L93" s="806"/>
      <c r="M93" s="806"/>
      <c r="N93" s="806"/>
      <c r="O93" s="806"/>
      <c r="P93" s="806"/>
      <c r="Q93" s="806"/>
      <c r="R93" s="806"/>
      <c r="S93" s="806"/>
      <c r="T93" s="806"/>
      <c r="U93" s="806"/>
      <c r="V93" s="806"/>
      <c r="W93" s="806"/>
      <c r="X93" s="806"/>
      <c r="Y93" s="806"/>
      <c r="Z93" s="806"/>
      <c r="AA93" s="776"/>
      <c r="AB93" s="776"/>
      <c r="AC93" s="776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8">
        <v>4680115881891</v>
      </c>
      <c r="E94" s="799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81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8">
        <v>4680115885769</v>
      </c>
      <c r="E95" s="799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166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8">
        <v>4680115884410</v>
      </c>
      <c r="E96" s="799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83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8">
        <v>4680115885929</v>
      </c>
      <c r="E97" s="799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39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8">
        <v>4680115884403</v>
      </c>
      <c r="E98" s="799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8">
        <v>4680115884311</v>
      </c>
      <c r="E99" s="799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5"/>
      <c r="B100" s="806"/>
      <c r="C100" s="806"/>
      <c r="D100" s="806"/>
      <c r="E100" s="806"/>
      <c r="F100" s="806"/>
      <c r="G100" s="806"/>
      <c r="H100" s="806"/>
      <c r="I100" s="806"/>
      <c r="J100" s="806"/>
      <c r="K100" s="806"/>
      <c r="L100" s="806"/>
      <c r="M100" s="806"/>
      <c r="N100" s="806"/>
      <c r="O100" s="807"/>
      <c r="P100" s="804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6"/>
      <c r="B101" s="806"/>
      <c r="C101" s="806"/>
      <c r="D101" s="806"/>
      <c r="E101" s="806"/>
      <c r="F101" s="806"/>
      <c r="G101" s="806"/>
      <c r="H101" s="806"/>
      <c r="I101" s="806"/>
      <c r="J101" s="806"/>
      <c r="K101" s="806"/>
      <c r="L101" s="806"/>
      <c r="M101" s="806"/>
      <c r="N101" s="806"/>
      <c r="O101" s="807"/>
      <c r="P101" s="804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4" t="s">
        <v>229</v>
      </c>
      <c r="B102" s="806"/>
      <c r="C102" s="806"/>
      <c r="D102" s="806"/>
      <c r="E102" s="806"/>
      <c r="F102" s="806"/>
      <c r="G102" s="806"/>
      <c r="H102" s="806"/>
      <c r="I102" s="806"/>
      <c r="J102" s="806"/>
      <c r="K102" s="806"/>
      <c r="L102" s="806"/>
      <c r="M102" s="806"/>
      <c r="N102" s="806"/>
      <c r="O102" s="806"/>
      <c r="P102" s="806"/>
      <c r="Q102" s="806"/>
      <c r="R102" s="806"/>
      <c r="S102" s="806"/>
      <c r="T102" s="806"/>
      <c r="U102" s="806"/>
      <c r="V102" s="806"/>
      <c r="W102" s="806"/>
      <c r="X102" s="806"/>
      <c r="Y102" s="806"/>
      <c r="Z102" s="806"/>
      <c r="AA102" s="776"/>
      <c r="AB102" s="776"/>
      <c r="AC102" s="776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8">
        <v>4680115881532</v>
      </c>
      <c r="E103" s="799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8">
        <v>4680115881532</v>
      </c>
      <c r="E104" s="799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52</v>
      </c>
      <c r="Y104" s="784">
        <f>IFERROR(IF(X104="",0,CEILING((X104/$H104),1)*$H104),"")</f>
        <v>58.800000000000004</v>
      </c>
      <c r="Z104" s="36">
        <f>IFERROR(IF(Y104=0,"",ROUNDUP(Y104/H104,0)*0.02175),"")</f>
        <v>0.15225</v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55.491428571428571</v>
      </c>
      <c r="BN104" s="64">
        <f>IFERROR(Y104*I104/H104,"0")</f>
        <v>62.748000000000005</v>
      </c>
      <c r="BO104" s="64">
        <f>IFERROR(1/J104*(X104/H104),"0")</f>
        <v>0.11054421768707481</v>
      </c>
      <c r="BP104" s="64">
        <f>IFERROR(1/J104*(Y104/H104),"0")</f>
        <v>0.125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8">
        <v>4680115881464</v>
      </c>
      <c r="E105" s="799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7</v>
      </c>
      <c r="Y105" s="784">
        <f>IFERROR(IF(X105="",0,CEILING((X105/$H105),1)*$H105),"")</f>
        <v>7.1999999999999993</v>
      </c>
      <c r="Z105" s="36">
        <f>IFERROR(IF(Y105=0,"",ROUNDUP(Y105/H105,0)*0.00902),"")</f>
        <v>2.7060000000000001E-2</v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7.6124999999999998</v>
      </c>
      <c r="BN105" s="64">
        <f>IFERROR(Y105*I105/H105,"0")</f>
        <v>7.8299999999999992</v>
      </c>
      <c r="BO105" s="64">
        <f>IFERROR(1/J105*(X105/H105),"0")</f>
        <v>2.2095959595959599E-2</v>
      </c>
      <c r="BP105" s="64">
        <f>IFERROR(1/J105*(Y105/H105),"0")</f>
        <v>2.2727272727272728E-2</v>
      </c>
    </row>
    <row r="106" spans="1:68" x14ac:dyDescent="0.2">
      <c r="A106" s="805"/>
      <c r="B106" s="806"/>
      <c r="C106" s="806"/>
      <c r="D106" s="806"/>
      <c r="E106" s="806"/>
      <c r="F106" s="806"/>
      <c r="G106" s="806"/>
      <c r="H106" s="806"/>
      <c r="I106" s="806"/>
      <c r="J106" s="806"/>
      <c r="K106" s="806"/>
      <c r="L106" s="806"/>
      <c r="M106" s="806"/>
      <c r="N106" s="806"/>
      <c r="O106" s="807"/>
      <c r="P106" s="804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9.1071428571428577</v>
      </c>
      <c r="Y106" s="785">
        <f>IFERROR(Y103/H103,"0")+IFERROR(Y104/H104,"0")+IFERROR(Y105/H105,"0")</f>
        <v>10</v>
      </c>
      <c r="Z106" s="785">
        <f>IFERROR(IF(Z103="",0,Z103),"0")+IFERROR(IF(Z104="",0,Z104),"0")+IFERROR(IF(Z105="",0,Z105),"0")</f>
        <v>0.17931</v>
      </c>
      <c r="AA106" s="786"/>
      <c r="AB106" s="786"/>
      <c r="AC106" s="786"/>
    </row>
    <row r="107" spans="1:68" x14ac:dyDescent="0.2">
      <c r="A107" s="806"/>
      <c r="B107" s="806"/>
      <c r="C107" s="806"/>
      <c r="D107" s="806"/>
      <c r="E107" s="806"/>
      <c r="F107" s="806"/>
      <c r="G107" s="806"/>
      <c r="H107" s="806"/>
      <c r="I107" s="806"/>
      <c r="J107" s="806"/>
      <c r="K107" s="806"/>
      <c r="L107" s="806"/>
      <c r="M107" s="806"/>
      <c r="N107" s="806"/>
      <c r="O107" s="807"/>
      <c r="P107" s="804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59</v>
      </c>
      <c r="Y107" s="785">
        <f>IFERROR(SUM(Y103:Y105),"0")</f>
        <v>66</v>
      </c>
      <c r="Z107" s="37"/>
      <c r="AA107" s="786"/>
      <c r="AB107" s="786"/>
      <c r="AC107" s="786"/>
    </row>
    <row r="108" spans="1:68" ht="16.5" customHeight="1" x14ac:dyDescent="0.25">
      <c r="A108" s="811" t="s">
        <v>237</v>
      </c>
      <c r="B108" s="806"/>
      <c r="C108" s="806"/>
      <c r="D108" s="806"/>
      <c r="E108" s="806"/>
      <c r="F108" s="806"/>
      <c r="G108" s="806"/>
      <c r="H108" s="806"/>
      <c r="I108" s="806"/>
      <c r="J108" s="806"/>
      <c r="K108" s="806"/>
      <c r="L108" s="806"/>
      <c r="M108" s="806"/>
      <c r="N108" s="806"/>
      <c r="O108" s="806"/>
      <c r="P108" s="806"/>
      <c r="Q108" s="806"/>
      <c r="R108" s="806"/>
      <c r="S108" s="806"/>
      <c r="T108" s="806"/>
      <c r="U108" s="806"/>
      <c r="V108" s="806"/>
      <c r="W108" s="806"/>
      <c r="X108" s="806"/>
      <c r="Y108" s="806"/>
      <c r="Z108" s="806"/>
      <c r="AA108" s="778"/>
      <c r="AB108" s="778"/>
      <c r="AC108" s="778"/>
    </row>
    <row r="109" spans="1:68" ht="14.25" customHeight="1" x14ac:dyDescent="0.25">
      <c r="A109" s="814" t="s">
        <v>124</v>
      </c>
      <c r="B109" s="806"/>
      <c r="C109" s="806"/>
      <c r="D109" s="806"/>
      <c r="E109" s="806"/>
      <c r="F109" s="806"/>
      <c r="G109" s="806"/>
      <c r="H109" s="806"/>
      <c r="I109" s="806"/>
      <c r="J109" s="806"/>
      <c r="K109" s="806"/>
      <c r="L109" s="806"/>
      <c r="M109" s="806"/>
      <c r="N109" s="806"/>
      <c r="O109" s="806"/>
      <c r="P109" s="806"/>
      <c r="Q109" s="806"/>
      <c r="R109" s="806"/>
      <c r="S109" s="806"/>
      <c r="T109" s="806"/>
      <c r="U109" s="806"/>
      <c r="V109" s="806"/>
      <c r="W109" s="806"/>
      <c r="X109" s="806"/>
      <c r="Y109" s="806"/>
      <c r="Z109" s="806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8">
        <v>4680115881327</v>
      </c>
      <c r="E110" s="799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8">
        <v>4680115881518</v>
      </c>
      <c r="E111" s="799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9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8">
        <v>4680115881303</v>
      </c>
      <c r="E112" s="799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108</v>
      </c>
      <c r="Y112" s="784">
        <f>IFERROR(IF(X112="",0,CEILING((X112/$H112),1)*$H112),"")</f>
        <v>108</v>
      </c>
      <c r="Z112" s="36">
        <f>IFERROR(IF(Y112=0,"",ROUNDUP(Y112/H112,0)*0.00902),"")</f>
        <v>0.21648000000000001</v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113.04</v>
      </c>
      <c r="BN112" s="64">
        <f>IFERROR(Y112*I112/H112,"0")</f>
        <v>113.04</v>
      </c>
      <c r="BO112" s="64">
        <f>IFERROR(1/J112*(X112/H112),"0")</f>
        <v>0.18181818181818182</v>
      </c>
      <c r="BP112" s="64">
        <f>IFERROR(1/J112*(Y112/H112),"0")</f>
        <v>0.18181818181818182</v>
      </c>
    </row>
    <row r="113" spans="1:68" x14ac:dyDescent="0.2">
      <c r="A113" s="805"/>
      <c r="B113" s="806"/>
      <c r="C113" s="806"/>
      <c r="D113" s="806"/>
      <c r="E113" s="806"/>
      <c r="F113" s="806"/>
      <c r="G113" s="806"/>
      <c r="H113" s="806"/>
      <c r="I113" s="806"/>
      <c r="J113" s="806"/>
      <c r="K113" s="806"/>
      <c r="L113" s="806"/>
      <c r="M113" s="806"/>
      <c r="N113" s="806"/>
      <c r="O113" s="807"/>
      <c r="P113" s="804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24</v>
      </c>
      <c r="Y113" s="785">
        <f>IFERROR(Y110/H110,"0")+IFERROR(Y111/H111,"0")+IFERROR(Y112/H112,"0")</f>
        <v>24</v>
      </c>
      <c r="Z113" s="785">
        <f>IFERROR(IF(Z110="",0,Z110),"0")+IFERROR(IF(Z111="",0,Z111),"0")+IFERROR(IF(Z112="",0,Z112),"0")</f>
        <v>0.21648000000000001</v>
      </c>
      <c r="AA113" s="786"/>
      <c r="AB113" s="786"/>
      <c r="AC113" s="786"/>
    </row>
    <row r="114" spans="1:68" x14ac:dyDescent="0.2">
      <c r="A114" s="806"/>
      <c r="B114" s="806"/>
      <c r="C114" s="806"/>
      <c r="D114" s="806"/>
      <c r="E114" s="806"/>
      <c r="F114" s="806"/>
      <c r="G114" s="806"/>
      <c r="H114" s="806"/>
      <c r="I114" s="806"/>
      <c r="J114" s="806"/>
      <c r="K114" s="806"/>
      <c r="L114" s="806"/>
      <c r="M114" s="806"/>
      <c r="N114" s="806"/>
      <c r="O114" s="807"/>
      <c r="P114" s="804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108</v>
      </c>
      <c r="Y114" s="785">
        <f>IFERROR(SUM(Y110:Y112),"0")</f>
        <v>108</v>
      </c>
      <c r="Z114" s="37"/>
      <c r="AA114" s="786"/>
      <c r="AB114" s="786"/>
      <c r="AC114" s="786"/>
    </row>
    <row r="115" spans="1:68" ht="14.25" customHeight="1" x14ac:dyDescent="0.25">
      <c r="A115" s="814" t="s">
        <v>73</v>
      </c>
      <c r="B115" s="806"/>
      <c r="C115" s="806"/>
      <c r="D115" s="806"/>
      <c r="E115" s="806"/>
      <c r="F115" s="806"/>
      <c r="G115" s="806"/>
      <c r="H115" s="806"/>
      <c r="I115" s="806"/>
      <c r="J115" s="806"/>
      <c r="K115" s="806"/>
      <c r="L115" s="806"/>
      <c r="M115" s="806"/>
      <c r="N115" s="806"/>
      <c r="O115" s="806"/>
      <c r="P115" s="806"/>
      <c r="Q115" s="806"/>
      <c r="R115" s="806"/>
      <c r="S115" s="806"/>
      <c r="T115" s="806"/>
      <c r="U115" s="806"/>
      <c r="V115" s="806"/>
      <c r="W115" s="806"/>
      <c r="X115" s="806"/>
      <c r="Y115" s="806"/>
      <c r="Z115" s="806"/>
      <c r="AA115" s="776"/>
      <c r="AB115" s="776"/>
      <c r="AC115" s="776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8">
        <v>4607091386967</v>
      </c>
      <c r="E116" s="799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8">
        <v>4607091386967</v>
      </c>
      <c r="E117" s="799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243</v>
      </c>
      <c r="Y117" s="784">
        <f t="shared" si="26"/>
        <v>243.60000000000002</v>
      </c>
      <c r="Z117" s="36">
        <f>IFERROR(IF(Y117=0,"",ROUNDUP(Y117/H117,0)*0.02175),"")</f>
        <v>0.63074999999999992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259.31571428571425</v>
      </c>
      <c r="BN117" s="64">
        <f t="shared" si="28"/>
        <v>259.95600000000002</v>
      </c>
      <c r="BO117" s="64">
        <f t="shared" si="29"/>
        <v>0.51658163265306112</v>
      </c>
      <c r="BP117" s="64">
        <f t="shared" si="30"/>
        <v>0.51785714285714279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8">
        <v>4607091385731</v>
      </c>
      <c r="E118" s="799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130</v>
      </c>
      <c r="Y118" s="784">
        <f t="shared" si="26"/>
        <v>132.30000000000001</v>
      </c>
      <c r="Z118" s="36">
        <f>IFERROR(IF(Y118=0,"",ROUNDUP(Y118/H118,0)*0.00753),"")</f>
        <v>0.36897000000000002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143.09629629629629</v>
      </c>
      <c r="BN118" s="64">
        <f t="shared" si="28"/>
        <v>145.62799999999999</v>
      </c>
      <c r="BO118" s="64">
        <f t="shared" si="29"/>
        <v>0.30864197530864196</v>
      </c>
      <c r="BP118" s="64">
        <f t="shared" si="30"/>
        <v>0.3141025641025641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8">
        <v>4680115880894</v>
      </c>
      <c r="E119" s="799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8">
        <v>4680115880214</v>
      </c>
      <c r="E120" s="799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230</v>
      </c>
      <c r="Y120" s="784">
        <f t="shared" si="26"/>
        <v>232.20000000000002</v>
      </c>
      <c r="Z120" s="36">
        <f>IFERROR(IF(Y120=0,"",ROUNDUP(Y120/H120,0)*0.00902),"")</f>
        <v>0.77571999999999997</v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254.53333333333333</v>
      </c>
      <c r="BN120" s="64">
        <f t="shared" si="28"/>
        <v>256.96800000000002</v>
      </c>
      <c r="BO120" s="64">
        <f t="shared" si="29"/>
        <v>0.64534231200897862</v>
      </c>
      <c r="BP120" s="64">
        <f t="shared" si="30"/>
        <v>0.65151515151515149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8">
        <v>4680115880214</v>
      </c>
      <c r="E121" s="799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989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5"/>
      <c r="B122" s="806"/>
      <c r="C122" s="806"/>
      <c r="D122" s="806"/>
      <c r="E122" s="806"/>
      <c r="F122" s="806"/>
      <c r="G122" s="806"/>
      <c r="H122" s="806"/>
      <c r="I122" s="806"/>
      <c r="J122" s="806"/>
      <c r="K122" s="806"/>
      <c r="L122" s="806"/>
      <c r="M122" s="806"/>
      <c r="N122" s="806"/>
      <c r="O122" s="807"/>
      <c r="P122" s="804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162.26190476190476</v>
      </c>
      <c r="Y122" s="785">
        <f>IFERROR(Y116/H116,"0")+IFERROR(Y117/H117,"0")+IFERROR(Y118/H118,"0")+IFERROR(Y119/H119,"0")+IFERROR(Y120/H120,"0")+IFERROR(Y121/H121,"0")</f>
        <v>164</v>
      </c>
      <c r="Z122" s="785">
        <f>IFERROR(IF(Z116="",0,Z116),"0")+IFERROR(IF(Z117="",0,Z117),"0")+IFERROR(IF(Z118="",0,Z118),"0")+IFERROR(IF(Z119="",0,Z119),"0")+IFERROR(IF(Z120="",0,Z120),"0")+IFERROR(IF(Z121="",0,Z121),"0")</f>
        <v>1.7754399999999999</v>
      </c>
      <c r="AA122" s="786"/>
      <c r="AB122" s="786"/>
      <c r="AC122" s="786"/>
    </row>
    <row r="123" spans="1:68" x14ac:dyDescent="0.2">
      <c r="A123" s="806"/>
      <c r="B123" s="806"/>
      <c r="C123" s="806"/>
      <c r="D123" s="806"/>
      <c r="E123" s="806"/>
      <c r="F123" s="806"/>
      <c r="G123" s="806"/>
      <c r="H123" s="806"/>
      <c r="I123" s="806"/>
      <c r="J123" s="806"/>
      <c r="K123" s="806"/>
      <c r="L123" s="806"/>
      <c r="M123" s="806"/>
      <c r="N123" s="806"/>
      <c r="O123" s="807"/>
      <c r="P123" s="804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603</v>
      </c>
      <c r="Y123" s="785">
        <f>IFERROR(SUM(Y116:Y121),"0")</f>
        <v>608.1</v>
      </c>
      <c r="Z123" s="37"/>
      <c r="AA123" s="786"/>
      <c r="AB123" s="786"/>
      <c r="AC123" s="786"/>
    </row>
    <row r="124" spans="1:68" ht="16.5" customHeight="1" x14ac:dyDescent="0.25">
      <c r="A124" s="811" t="s">
        <v>263</v>
      </c>
      <c r="B124" s="806"/>
      <c r="C124" s="806"/>
      <c r="D124" s="806"/>
      <c r="E124" s="806"/>
      <c r="F124" s="806"/>
      <c r="G124" s="806"/>
      <c r="H124" s="806"/>
      <c r="I124" s="806"/>
      <c r="J124" s="806"/>
      <c r="K124" s="806"/>
      <c r="L124" s="806"/>
      <c r="M124" s="806"/>
      <c r="N124" s="806"/>
      <c r="O124" s="806"/>
      <c r="P124" s="806"/>
      <c r="Q124" s="806"/>
      <c r="R124" s="806"/>
      <c r="S124" s="806"/>
      <c r="T124" s="806"/>
      <c r="U124" s="806"/>
      <c r="V124" s="806"/>
      <c r="W124" s="806"/>
      <c r="X124" s="806"/>
      <c r="Y124" s="806"/>
      <c r="Z124" s="806"/>
      <c r="AA124" s="778"/>
      <c r="AB124" s="778"/>
      <c r="AC124" s="778"/>
    </row>
    <row r="125" spans="1:68" ht="14.25" customHeight="1" x14ac:dyDescent="0.25">
      <c r="A125" s="814" t="s">
        <v>124</v>
      </c>
      <c r="B125" s="806"/>
      <c r="C125" s="806"/>
      <c r="D125" s="806"/>
      <c r="E125" s="806"/>
      <c r="F125" s="806"/>
      <c r="G125" s="806"/>
      <c r="H125" s="806"/>
      <c r="I125" s="806"/>
      <c r="J125" s="806"/>
      <c r="K125" s="806"/>
      <c r="L125" s="806"/>
      <c r="M125" s="806"/>
      <c r="N125" s="806"/>
      <c r="O125" s="806"/>
      <c r="P125" s="806"/>
      <c r="Q125" s="806"/>
      <c r="R125" s="806"/>
      <c r="S125" s="806"/>
      <c r="T125" s="806"/>
      <c r="U125" s="806"/>
      <c r="V125" s="806"/>
      <c r="W125" s="806"/>
      <c r="X125" s="806"/>
      <c r="Y125" s="806"/>
      <c r="Z125" s="806"/>
      <c r="AA125" s="776"/>
      <c r="AB125" s="776"/>
      <c r="AC125" s="776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8">
        <v>4680115882133</v>
      </c>
      <c r="E126" s="799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8">
        <v>4680115882133</v>
      </c>
      <c r="E127" s="799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8">
        <v>4680115880269</v>
      </c>
      <c r="E128" s="799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8">
        <v>4680115880429</v>
      </c>
      <c r="E129" s="799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43</v>
      </c>
      <c r="Y129" s="784">
        <f>IFERROR(IF(X129="",0,CEILING((X129/$H129),1)*$H129),"")</f>
        <v>45</v>
      </c>
      <c r="Z129" s="36">
        <f>IFERROR(IF(Y129=0,"",ROUNDUP(Y129/H129,0)*0.00902),"")</f>
        <v>9.0200000000000002E-2</v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45.006666666666668</v>
      </c>
      <c r="BN129" s="64">
        <f>IFERROR(Y129*I129/H129,"0")</f>
        <v>47.099999999999994</v>
      </c>
      <c r="BO129" s="64">
        <f>IFERROR(1/J129*(X129/H129),"0")</f>
        <v>7.2390572390572394E-2</v>
      </c>
      <c r="BP129" s="64">
        <f>IFERROR(1/J129*(Y129/H129),"0")</f>
        <v>7.575757575757576E-2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8">
        <v>4680115881457</v>
      </c>
      <c r="E130" s="799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9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5"/>
      <c r="B131" s="806"/>
      <c r="C131" s="806"/>
      <c r="D131" s="806"/>
      <c r="E131" s="806"/>
      <c r="F131" s="806"/>
      <c r="G131" s="806"/>
      <c r="H131" s="806"/>
      <c r="I131" s="806"/>
      <c r="J131" s="806"/>
      <c r="K131" s="806"/>
      <c r="L131" s="806"/>
      <c r="M131" s="806"/>
      <c r="N131" s="806"/>
      <c r="O131" s="807"/>
      <c r="P131" s="804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9.5555555555555554</v>
      </c>
      <c r="Y131" s="785">
        <f>IFERROR(Y126/H126,"0")+IFERROR(Y127/H127,"0")+IFERROR(Y128/H128,"0")+IFERROR(Y129/H129,"0")+IFERROR(Y130/H130,"0")</f>
        <v>10</v>
      </c>
      <c r="Z131" s="785">
        <f>IFERROR(IF(Z126="",0,Z126),"0")+IFERROR(IF(Z127="",0,Z127),"0")+IFERROR(IF(Z128="",0,Z128),"0")+IFERROR(IF(Z129="",0,Z129),"0")+IFERROR(IF(Z130="",0,Z130),"0")</f>
        <v>9.0200000000000002E-2</v>
      </c>
      <c r="AA131" s="786"/>
      <c r="AB131" s="786"/>
      <c r="AC131" s="786"/>
    </row>
    <row r="132" spans="1:68" x14ac:dyDescent="0.2">
      <c r="A132" s="806"/>
      <c r="B132" s="806"/>
      <c r="C132" s="806"/>
      <c r="D132" s="806"/>
      <c r="E132" s="806"/>
      <c r="F132" s="806"/>
      <c r="G132" s="806"/>
      <c r="H132" s="806"/>
      <c r="I132" s="806"/>
      <c r="J132" s="806"/>
      <c r="K132" s="806"/>
      <c r="L132" s="806"/>
      <c r="M132" s="806"/>
      <c r="N132" s="806"/>
      <c r="O132" s="807"/>
      <c r="P132" s="804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43</v>
      </c>
      <c r="Y132" s="785">
        <f>IFERROR(SUM(Y126:Y130),"0")</f>
        <v>45</v>
      </c>
      <c r="Z132" s="37"/>
      <c r="AA132" s="786"/>
      <c r="AB132" s="786"/>
      <c r="AC132" s="786"/>
    </row>
    <row r="133" spans="1:68" ht="14.25" customHeight="1" x14ac:dyDescent="0.25">
      <c r="A133" s="814" t="s">
        <v>182</v>
      </c>
      <c r="B133" s="806"/>
      <c r="C133" s="806"/>
      <c r="D133" s="806"/>
      <c r="E133" s="806"/>
      <c r="F133" s="806"/>
      <c r="G133" s="806"/>
      <c r="H133" s="806"/>
      <c r="I133" s="806"/>
      <c r="J133" s="806"/>
      <c r="K133" s="806"/>
      <c r="L133" s="806"/>
      <c r="M133" s="806"/>
      <c r="N133" s="806"/>
      <c r="O133" s="806"/>
      <c r="P133" s="806"/>
      <c r="Q133" s="806"/>
      <c r="R133" s="806"/>
      <c r="S133" s="806"/>
      <c r="T133" s="806"/>
      <c r="U133" s="806"/>
      <c r="V133" s="806"/>
      <c r="W133" s="806"/>
      <c r="X133" s="806"/>
      <c r="Y133" s="806"/>
      <c r="Z133" s="806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8">
        <v>4680115881488</v>
      </c>
      <c r="E134" s="799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6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59</v>
      </c>
      <c r="Y134" s="784">
        <f>IFERROR(IF(X134="",0,CEILING((X134/$H134),1)*$H134),"")</f>
        <v>64.800000000000011</v>
      </c>
      <c r="Z134" s="36">
        <f>IFERROR(IF(Y134=0,"",ROUNDUP(Y134/H134,0)*0.02175),"")</f>
        <v>0.1305</v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61.62222222222222</v>
      </c>
      <c r="BN134" s="64">
        <f>IFERROR(Y134*I134/H134,"0")</f>
        <v>67.680000000000007</v>
      </c>
      <c r="BO134" s="64">
        <f>IFERROR(1/J134*(X134/H134),"0")</f>
        <v>9.7552910052910044E-2</v>
      </c>
      <c r="BP134" s="64">
        <f>IFERROR(1/J134*(Y134/H134),"0")</f>
        <v>0.10714285714285715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8">
        <v>4680115881488</v>
      </c>
      <c r="E135" s="799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92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4301020346</v>
      </c>
      <c r="D136" s="798">
        <v>4680115882775</v>
      </c>
      <c r="E136" s="799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46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284</v>
      </c>
      <c r="C137" s="31">
        <v>4301020258</v>
      </c>
      <c r="D137" s="798">
        <v>4680115882775</v>
      </c>
      <c r="E137" s="799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110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8">
        <v>4680115880658</v>
      </c>
      <c r="E138" s="799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65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99</v>
      </c>
      <c r="Y138" s="784">
        <f>IFERROR(IF(X138="",0,CEILING((X138/$H138),1)*$H138),"")</f>
        <v>100.8</v>
      </c>
      <c r="Z138" s="36">
        <f>IFERROR(IF(Y138=0,"",ROUNDUP(Y138/H138,0)*0.00651),"")</f>
        <v>0.27342</v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106.42500000000001</v>
      </c>
      <c r="BN138" s="64">
        <f>IFERROR(Y138*I138/H138,"0")</f>
        <v>108.36000000000001</v>
      </c>
      <c r="BO138" s="64">
        <f>IFERROR(1/J138*(X138/H138),"0")</f>
        <v>0.22664835164835168</v>
      </c>
      <c r="BP138" s="64">
        <f>IFERROR(1/J138*(Y138/H138),"0")</f>
        <v>0.23076923076923078</v>
      </c>
    </row>
    <row r="139" spans="1:68" x14ac:dyDescent="0.2">
      <c r="A139" s="805"/>
      <c r="B139" s="806"/>
      <c r="C139" s="806"/>
      <c r="D139" s="806"/>
      <c r="E139" s="806"/>
      <c r="F139" s="806"/>
      <c r="G139" s="806"/>
      <c r="H139" s="806"/>
      <c r="I139" s="806"/>
      <c r="J139" s="806"/>
      <c r="K139" s="806"/>
      <c r="L139" s="806"/>
      <c r="M139" s="806"/>
      <c r="N139" s="806"/>
      <c r="O139" s="807"/>
      <c r="P139" s="804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46.712962962962962</v>
      </c>
      <c r="Y139" s="785">
        <f>IFERROR(Y134/H134,"0")+IFERROR(Y135/H135,"0")+IFERROR(Y136/H136,"0")+IFERROR(Y137/H137,"0")+IFERROR(Y138/H138,"0")</f>
        <v>48</v>
      </c>
      <c r="Z139" s="785">
        <f>IFERROR(IF(Z134="",0,Z134),"0")+IFERROR(IF(Z135="",0,Z135),"0")+IFERROR(IF(Z136="",0,Z136),"0")+IFERROR(IF(Z137="",0,Z137),"0")+IFERROR(IF(Z138="",0,Z138),"0")</f>
        <v>0.40392</v>
      </c>
      <c r="AA139" s="786"/>
      <c r="AB139" s="786"/>
      <c r="AC139" s="786"/>
    </row>
    <row r="140" spans="1:68" x14ac:dyDescent="0.2">
      <c r="A140" s="806"/>
      <c r="B140" s="806"/>
      <c r="C140" s="806"/>
      <c r="D140" s="806"/>
      <c r="E140" s="806"/>
      <c r="F140" s="806"/>
      <c r="G140" s="806"/>
      <c r="H140" s="806"/>
      <c r="I140" s="806"/>
      <c r="J140" s="806"/>
      <c r="K140" s="806"/>
      <c r="L140" s="806"/>
      <c r="M140" s="806"/>
      <c r="N140" s="806"/>
      <c r="O140" s="807"/>
      <c r="P140" s="804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158</v>
      </c>
      <c r="Y140" s="785">
        <f>IFERROR(SUM(Y134:Y138),"0")</f>
        <v>165.60000000000002</v>
      </c>
      <c r="Z140" s="37"/>
      <c r="AA140" s="786"/>
      <c r="AB140" s="786"/>
      <c r="AC140" s="786"/>
    </row>
    <row r="141" spans="1:68" ht="14.25" customHeight="1" x14ac:dyDescent="0.25">
      <c r="A141" s="814" t="s">
        <v>73</v>
      </c>
      <c r="B141" s="806"/>
      <c r="C141" s="806"/>
      <c r="D141" s="806"/>
      <c r="E141" s="806"/>
      <c r="F141" s="806"/>
      <c r="G141" s="806"/>
      <c r="H141" s="806"/>
      <c r="I141" s="806"/>
      <c r="J141" s="806"/>
      <c r="K141" s="806"/>
      <c r="L141" s="806"/>
      <c r="M141" s="806"/>
      <c r="N141" s="806"/>
      <c r="O141" s="806"/>
      <c r="P141" s="806"/>
      <c r="Q141" s="806"/>
      <c r="R141" s="806"/>
      <c r="S141" s="806"/>
      <c r="T141" s="806"/>
      <c r="U141" s="806"/>
      <c r="V141" s="806"/>
      <c r="W141" s="806"/>
      <c r="X141" s="806"/>
      <c r="Y141" s="806"/>
      <c r="Z141" s="806"/>
      <c r="AA141" s="776"/>
      <c r="AB141" s="776"/>
      <c r="AC141" s="776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8">
        <v>4607091385168</v>
      </c>
      <c r="E142" s="799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1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8">
        <v>4607091385168</v>
      </c>
      <c r="E143" s="799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346</v>
      </c>
      <c r="Y143" s="784">
        <f t="shared" si="31"/>
        <v>352.8</v>
      </c>
      <c r="Z143" s="36">
        <f>IFERROR(IF(Y143=0,"",ROUNDUP(Y143/H143,0)*0.02175),"")</f>
        <v>0.91349999999999998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368.9842857142857</v>
      </c>
      <c r="BN143" s="64">
        <f t="shared" si="33"/>
        <v>376.23599999999999</v>
      </c>
      <c r="BO143" s="64">
        <f t="shared" si="34"/>
        <v>0.73554421768707479</v>
      </c>
      <c r="BP143" s="64">
        <f t="shared" si="35"/>
        <v>0.75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8">
        <v>4680115884540</v>
      </c>
      <c r="E144" s="799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27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8">
        <v>4607091383256</v>
      </c>
      <c r="E145" s="799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9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8">
        <v>4607091385748</v>
      </c>
      <c r="E146" s="799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192</v>
      </c>
      <c r="Y146" s="784">
        <f t="shared" si="31"/>
        <v>194.4</v>
      </c>
      <c r="Z146" s="36">
        <f>IFERROR(IF(Y146=0,"",ROUNDUP(Y146/H146,0)*0.00753),"")</f>
        <v>0.54215999999999998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211.3422222222222</v>
      </c>
      <c r="BN146" s="64">
        <f t="shared" si="33"/>
        <v>213.98399999999998</v>
      </c>
      <c r="BO146" s="64">
        <f t="shared" si="34"/>
        <v>0.45584045584045574</v>
      </c>
      <c r="BP146" s="64">
        <f t="shared" si="35"/>
        <v>0.46153846153846151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8">
        <v>4680115884533</v>
      </c>
      <c r="E147" s="799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2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8">
        <v>4680115882645</v>
      </c>
      <c r="E148" s="799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5"/>
      <c r="B149" s="806"/>
      <c r="C149" s="806"/>
      <c r="D149" s="806"/>
      <c r="E149" s="806"/>
      <c r="F149" s="806"/>
      <c r="G149" s="806"/>
      <c r="H149" s="806"/>
      <c r="I149" s="806"/>
      <c r="J149" s="806"/>
      <c r="K149" s="806"/>
      <c r="L149" s="806"/>
      <c r="M149" s="806"/>
      <c r="N149" s="806"/>
      <c r="O149" s="807"/>
      <c r="P149" s="804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112.30158730158729</v>
      </c>
      <c r="Y149" s="785">
        <f>IFERROR(Y142/H142,"0")+IFERROR(Y143/H143,"0")+IFERROR(Y144/H144,"0")+IFERROR(Y145/H145,"0")+IFERROR(Y146/H146,"0")+IFERROR(Y147/H147,"0")+IFERROR(Y148/H148,"0")</f>
        <v>114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1.45566</v>
      </c>
      <c r="AA149" s="786"/>
      <c r="AB149" s="786"/>
      <c r="AC149" s="786"/>
    </row>
    <row r="150" spans="1:68" x14ac:dyDescent="0.2">
      <c r="A150" s="806"/>
      <c r="B150" s="806"/>
      <c r="C150" s="806"/>
      <c r="D150" s="806"/>
      <c r="E150" s="806"/>
      <c r="F150" s="806"/>
      <c r="G150" s="806"/>
      <c r="H150" s="806"/>
      <c r="I150" s="806"/>
      <c r="J150" s="806"/>
      <c r="K150" s="806"/>
      <c r="L150" s="806"/>
      <c r="M150" s="806"/>
      <c r="N150" s="806"/>
      <c r="O150" s="807"/>
      <c r="P150" s="804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538</v>
      </c>
      <c r="Y150" s="785">
        <f>IFERROR(SUM(Y142:Y148),"0")</f>
        <v>547.20000000000005</v>
      </c>
      <c r="Z150" s="37"/>
      <c r="AA150" s="786"/>
      <c r="AB150" s="786"/>
      <c r="AC150" s="786"/>
    </row>
    <row r="151" spans="1:68" ht="14.25" customHeight="1" x14ac:dyDescent="0.25">
      <c r="A151" s="814" t="s">
        <v>229</v>
      </c>
      <c r="B151" s="806"/>
      <c r="C151" s="806"/>
      <c r="D151" s="806"/>
      <c r="E151" s="806"/>
      <c r="F151" s="806"/>
      <c r="G151" s="806"/>
      <c r="H151" s="806"/>
      <c r="I151" s="806"/>
      <c r="J151" s="806"/>
      <c r="K151" s="806"/>
      <c r="L151" s="806"/>
      <c r="M151" s="806"/>
      <c r="N151" s="806"/>
      <c r="O151" s="806"/>
      <c r="P151" s="806"/>
      <c r="Q151" s="806"/>
      <c r="R151" s="806"/>
      <c r="S151" s="806"/>
      <c r="T151" s="806"/>
      <c r="U151" s="806"/>
      <c r="V151" s="806"/>
      <c r="W151" s="806"/>
      <c r="X151" s="806"/>
      <c r="Y151" s="806"/>
      <c r="Z151" s="806"/>
      <c r="AA151" s="776"/>
      <c r="AB151" s="776"/>
      <c r="AC151" s="776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8">
        <v>4680115882652</v>
      </c>
      <c r="E152" s="799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2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8">
        <v>4680115880238</v>
      </c>
      <c r="E153" s="799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805"/>
      <c r="B154" s="806"/>
      <c r="C154" s="806"/>
      <c r="D154" s="806"/>
      <c r="E154" s="806"/>
      <c r="F154" s="806"/>
      <c r="G154" s="806"/>
      <c r="H154" s="806"/>
      <c r="I154" s="806"/>
      <c r="J154" s="806"/>
      <c r="K154" s="806"/>
      <c r="L154" s="806"/>
      <c r="M154" s="806"/>
      <c r="N154" s="806"/>
      <c r="O154" s="807"/>
      <c r="P154" s="804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806"/>
      <c r="B155" s="806"/>
      <c r="C155" s="806"/>
      <c r="D155" s="806"/>
      <c r="E155" s="806"/>
      <c r="F155" s="806"/>
      <c r="G155" s="806"/>
      <c r="H155" s="806"/>
      <c r="I155" s="806"/>
      <c r="J155" s="806"/>
      <c r="K155" s="806"/>
      <c r="L155" s="806"/>
      <c r="M155" s="806"/>
      <c r="N155" s="806"/>
      <c r="O155" s="807"/>
      <c r="P155" s="804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11" t="s">
        <v>315</v>
      </c>
      <c r="B156" s="806"/>
      <c r="C156" s="806"/>
      <c r="D156" s="806"/>
      <c r="E156" s="806"/>
      <c r="F156" s="806"/>
      <c r="G156" s="806"/>
      <c r="H156" s="806"/>
      <c r="I156" s="806"/>
      <c r="J156" s="806"/>
      <c r="K156" s="806"/>
      <c r="L156" s="806"/>
      <c r="M156" s="806"/>
      <c r="N156" s="806"/>
      <c r="O156" s="806"/>
      <c r="P156" s="806"/>
      <c r="Q156" s="806"/>
      <c r="R156" s="806"/>
      <c r="S156" s="806"/>
      <c r="T156" s="806"/>
      <c r="U156" s="806"/>
      <c r="V156" s="806"/>
      <c r="W156" s="806"/>
      <c r="X156" s="806"/>
      <c r="Y156" s="806"/>
      <c r="Z156" s="806"/>
      <c r="AA156" s="778"/>
      <c r="AB156" s="778"/>
      <c r="AC156" s="778"/>
    </row>
    <row r="157" spans="1:68" ht="14.25" customHeight="1" x14ac:dyDescent="0.25">
      <c r="A157" s="814" t="s">
        <v>124</v>
      </c>
      <c r="B157" s="806"/>
      <c r="C157" s="806"/>
      <c r="D157" s="806"/>
      <c r="E157" s="806"/>
      <c r="F157" s="806"/>
      <c r="G157" s="806"/>
      <c r="H157" s="806"/>
      <c r="I157" s="806"/>
      <c r="J157" s="806"/>
      <c r="K157" s="806"/>
      <c r="L157" s="806"/>
      <c r="M157" s="806"/>
      <c r="N157" s="806"/>
      <c r="O157" s="806"/>
      <c r="P157" s="806"/>
      <c r="Q157" s="806"/>
      <c r="R157" s="806"/>
      <c r="S157" s="806"/>
      <c r="T157" s="806"/>
      <c r="U157" s="806"/>
      <c r="V157" s="806"/>
      <c r="W157" s="806"/>
      <c r="X157" s="806"/>
      <c r="Y157" s="806"/>
      <c r="Z157" s="806"/>
      <c r="AA157" s="776"/>
      <c r="AB157" s="776"/>
      <c r="AC157" s="776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8">
        <v>4680115882577</v>
      </c>
      <c r="E158" s="799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8">
        <v>4680115882577</v>
      </c>
      <c r="E159" s="799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05"/>
      <c r="B160" s="806"/>
      <c r="C160" s="806"/>
      <c r="D160" s="806"/>
      <c r="E160" s="806"/>
      <c r="F160" s="806"/>
      <c r="G160" s="806"/>
      <c r="H160" s="806"/>
      <c r="I160" s="806"/>
      <c r="J160" s="806"/>
      <c r="K160" s="806"/>
      <c r="L160" s="806"/>
      <c r="M160" s="806"/>
      <c r="N160" s="806"/>
      <c r="O160" s="807"/>
      <c r="P160" s="804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806"/>
      <c r="B161" s="806"/>
      <c r="C161" s="806"/>
      <c r="D161" s="806"/>
      <c r="E161" s="806"/>
      <c r="F161" s="806"/>
      <c r="G161" s="806"/>
      <c r="H161" s="806"/>
      <c r="I161" s="806"/>
      <c r="J161" s="806"/>
      <c r="K161" s="806"/>
      <c r="L161" s="806"/>
      <c r="M161" s="806"/>
      <c r="N161" s="806"/>
      <c r="O161" s="807"/>
      <c r="P161" s="804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4" t="s">
        <v>64</v>
      </c>
      <c r="B162" s="806"/>
      <c r="C162" s="806"/>
      <c r="D162" s="806"/>
      <c r="E162" s="806"/>
      <c r="F162" s="806"/>
      <c r="G162" s="806"/>
      <c r="H162" s="806"/>
      <c r="I162" s="806"/>
      <c r="J162" s="806"/>
      <c r="K162" s="806"/>
      <c r="L162" s="806"/>
      <c r="M162" s="806"/>
      <c r="N162" s="806"/>
      <c r="O162" s="806"/>
      <c r="P162" s="806"/>
      <c r="Q162" s="806"/>
      <c r="R162" s="806"/>
      <c r="S162" s="806"/>
      <c r="T162" s="806"/>
      <c r="U162" s="806"/>
      <c r="V162" s="806"/>
      <c r="W162" s="806"/>
      <c r="X162" s="806"/>
      <c r="Y162" s="806"/>
      <c r="Z162" s="806"/>
      <c r="AA162" s="776"/>
      <c r="AB162" s="776"/>
      <c r="AC162" s="776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8">
        <v>4680115883444</v>
      </c>
      <c r="E163" s="799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8">
        <v>4680115883444</v>
      </c>
      <c r="E164" s="799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5"/>
      <c r="B165" s="806"/>
      <c r="C165" s="806"/>
      <c r="D165" s="806"/>
      <c r="E165" s="806"/>
      <c r="F165" s="806"/>
      <c r="G165" s="806"/>
      <c r="H165" s="806"/>
      <c r="I165" s="806"/>
      <c r="J165" s="806"/>
      <c r="K165" s="806"/>
      <c r="L165" s="806"/>
      <c r="M165" s="806"/>
      <c r="N165" s="806"/>
      <c r="O165" s="807"/>
      <c r="P165" s="804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806"/>
      <c r="B166" s="806"/>
      <c r="C166" s="806"/>
      <c r="D166" s="806"/>
      <c r="E166" s="806"/>
      <c r="F166" s="806"/>
      <c r="G166" s="806"/>
      <c r="H166" s="806"/>
      <c r="I166" s="806"/>
      <c r="J166" s="806"/>
      <c r="K166" s="806"/>
      <c r="L166" s="806"/>
      <c r="M166" s="806"/>
      <c r="N166" s="806"/>
      <c r="O166" s="807"/>
      <c r="P166" s="804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4" t="s">
        <v>73</v>
      </c>
      <c r="B167" s="806"/>
      <c r="C167" s="806"/>
      <c r="D167" s="806"/>
      <c r="E167" s="806"/>
      <c r="F167" s="806"/>
      <c r="G167" s="806"/>
      <c r="H167" s="806"/>
      <c r="I167" s="806"/>
      <c r="J167" s="806"/>
      <c r="K167" s="806"/>
      <c r="L167" s="806"/>
      <c r="M167" s="806"/>
      <c r="N167" s="806"/>
      <c r="O167" s="806"/>
      <c r="P167" s="806"/>
      <c r="Q167" s="806"/>
      <c r="R167" s="806"/>
      <c r="S167" s="806"/>
      <c r="T167" s="806"/>
      <c r="U167" s="806"/>
      <c r="V167" s="806"/>
      <c r="W167" s="806"/>
      <c r="X167" s="806"/>
      <c r="Y167" s="806"/>
      <c r="Z167" s="806"/>
      <c r="AA167" s="776"/>
      <c r="AB167" s="776"/>
      <c r="AC167" s="776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8">
        <v>4680115882584</v>
      </c>
      <c r="E168" s="799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8">
        <v>4680115882584</v>
      </c>
      <c r="E169" s="799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0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805"/>
      <c r="B170" s="806"/>
      <c r="C170" s="806"/>
      <c r="D170" s="806"/>
      <c r="E170" s="806"/>
      <c r="F170" s="806"/>
      <c r="G170" s="806"/>
      <c r="H170" s="806"/>
      <c r="I170" s="806"/>
      <c r="J170" s="806"/>
      <c r="K170" s="806"/>
      <c r="L170" s="806"/>
      <c r="M170" s="806"/>
      <c r="N170" s="806"/>
      <c r="O170" s="807"/>
      <c r="P170" s="804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806"/>
      <c r="B171" s="806"/>
      <c r="C171" s="806"/>
      <c r="D171" s="806"/>
      <c r="E171" s="806"/>
      <c r="F171" s="806"/>
      <c r="G171" s="806"/>
      <c r="H171" s="806"/>
      <c r="I171" s="806"/>
      <c r="J171" s="806"/>
      <c r="K171" s="806"/>
      <c r="L171" s="806"/>
      <c r="M171" s="806"/>
      <c r="N171" s="806"/>
      <c r="O171" s="807"/>
      <c r="P171" s="804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11" t="s">
        <v>122</v>
      </c>
      <c r="B172" s="806"/>
      <c r="C172" s="806"/>
      <c r="D172" s="806"/>
      <c r="E172" s="806"/>
      <c r="F172" s="806"/>
      <c r="G172" s="806"/>
      <c r="H172" s="806"/>
      <c r="I172" s="806"/>
      <c r="J172" s="806"/>
      <c r="K172" s="806"/>
      <c r="L172" s="806"/>
      <c r="M172" s="806"/>
      <c r="N172" s="806"/>
      <c r="O172" s="806"/>
      <c r="P172" s="806"/>
      <c r="Q172" s="806"/>
      <c r="R172" s="806"/>
      <c r="S172" s="806"/>
      <c r="T172" s="806"/>
      <c r="U172" s="806"/>
      <c r="V172" s="806"/>
      <c r="W172" s="806"/>
      <c r="X172" s="806"/>
      <c r="Y172" s="806"/>
      <c r="Z172" s="806"/>
      <c r="AA172" s="778"/>
      <c r="AB172" s="778"/>
      <c r="AC172" s="778"/>
    </row>
    <row r="173" spans="1:68" ht="14.25" customHeight="1" x14ac:dyDescent="0.25">
      <c r="A173" s="814" t="s">
        <v>124</v>
      </c>
      <c r="B173" s="806"/>
      <c r="C173" s="806"/>
      <c r="D173" s="806"/>
      <c r="E173" s="806"/>
      <c r="F173" s="806"/>
      <c r="G173" s="806"/>
      <c r="H173" s="806"/>
      <c r="I173" s="806"/>
      <c r="J173" s="806"/>
      <c r="K173" s="806"/>
      <c r="L173" s="806"/>
      <c r="M173" s="806"/>
      <c r="N173" s="806"/>
      <c r="O173" s="806"/>
      <c r="P173" s="806"/>
      <c r="Q173" s="806"/>
      <c r="R173" s="806"/>
      <c r="S173" s="806"/>
      <c r="T173" s="806"/>
      <c r="U173" s="806"/>
      <c r="V173" s="806"/>
      <c r="W173" s="806"/>
      <c r="X173" s="806"/>
      <c r="Y173" s="806"/>
      <c r="Z173" s="806"/>
      <c r="AA173" s="776"/>
      <c r="AB173" s="776"/>
      <c r="AC173" s="776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8">
        <v>4607091384604</v>
      </c>
      <c r="E174" s="799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805"/>
      <c r="B175" s="806"/>
      <c r="C175" s="806"/>
      <c r="D175" s="806"/>
      <c r="E175" s="806"/>
      <c r="F175" s="806"/>
      <c r="G175" s="806"/>
      <c r="H175" s="806"/>
      <c r="I175" s="806"/>
      <c r="J175" s="806"/>
      <c r="K175" s="806"/>
      <c r="L175" s="806"/>
      <c r="M175" s="806"/>
      <c r="N175" s="806"/>
      <c r="O175" s="807"/>
      <c r="P175" s="804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806"/>
      <c r="B176" s="806"/>
      <c r="C176" s="806"/>
      <c r="D176" s="806"/>
      <c r="E176" s="806"/>
      <c r="F176" s="806"/>
      <c r="G176" s="806"/>
      <c r="H176" s="806"/>
      <c r="I176" s="806"/>
      <c r="J176" s="806"/>
      <c r="K176" s="806"/>
      <c r="L176" s="806"/>
      <c r="M176" s="806"/>
      <c r="N176" s="806"/>
      <c r="O176" s="807"/>
      <c r="P176" s="804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4" t="s">
        <v>64</v>
      </c>
      <c r="B177" s="806"/>
      <c r="C177" s="806"/>
      <c r="D177" s="806"/>
      <c r="E177" s="806"/>
      <c r="F177" s="806"/>
      <c r="G177" s="806"/>
      <c r="H177" s="806"/>
      <c r="I177" s="806"/>
      <c r="J177" s="806"/>
      <c r="K177" s="806"/>
      <c r="L177" s="806"/>
      <c r="M177" s="806"/>
      <c r="N177" s="806"/>
      <c r="O177" s="806"/>
      <c r="P177" s="806"/>
      <c r="Q177" s="806"/>
      <c r="R177" s="806"/>
      <c r="S177" s="806"/>
      <c r="T177" s="806"/>
      <c r="U177" s="806"/>
      <c r="V177" s="806"/>
      <c r="W177" s="806"/>
      <c r="X177" s="806"/>
      <c r="Y177" s="806"/>
      <c r="Z177" s="806"/>
      <c r="AA177" s="776"/>
      <c r="AB177" s="776"/>
      <c r="AC177" s="776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8">
        <v>4607091387667</v>
      </c>
      <c r="E178" s="799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9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8">
        <v>4607091387636</v>
      </c>
      <c r="E179" s="799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8">
        <v>4607091382426</v>
      </c>
      <c r="E180" s="799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8">
        <v>4607091386547</v>
      </c>
      <c r="E181" s="799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8">
        <v>4607091382464</v>
      </c>
      <c r="E182" s="799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805"/>
      <c r="B183" s="806"/>
      <c r="C183" s="806"/>
      <c r="D183" s="806"/>
      <c r="E183" s="806"/>
      <c r="F183" s="806"/>
      <c r="G183" s="806"/>
      <c r="H183" s="806"/>
      <c r="I183" s="806"/>
      <c r="J183" s="806"/>
      <c r="K183" s="806"/>
      <c r="L183" s="806"/>
      <c r="M183" s="806"/>
      <c r="N183" s="806"/>
      <c r="O183" s="807"/>
      <c r="P183" s="804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806"/>
      <c r="B184" s="806"/>
      <c r="C184" s="806"/>
      <c r="D184" s="806"/>
      <c r="E184" s="806"/>
      <c r="F184" s="806"/>
      <c r="G184" s="806"/>
      <c r="H184" s="806"/>
      <c r="I184" s="806"/>
      <c r="J184" s="806"/>
      <c r="K184" s="806"/>
      <c r="L184" s="806"/>
      <c r="M184" s="806"/>
      <c r="N184" s="806"/>
      <c r="O184" s="807"/>
      <c r="P184" s="804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4" t="s">
        <v>73</v>
      </c>
      <c r="B185" s="806"/>
      <c r="C185" s="806"/>
      <c r="D185" s="806"/>
      <c r="E185" s="806"/>
      <c r="F185" s="806"/>
      <c r="G185" s="806"/>
      <c r="H185" s="806"/>
      <c r="I185" s="806"/>
      <c r="J185" s="806"/>
      <c r="K185" s="806"/>
      <c r="L185" s="806"/>
      <c r="M185" s="806"/>
      <c r="N185" s="806"/>
      <c r="O185" s="806"/>
      <c r="P185" s="806"/>
      <c r="Q185" s="806"/>
      <c r="R185" s="806"/>
      <c r="S185" s="806"/>
      <c r="T185" s="806"/>
      <c r="U185" s="806"/>
      <c r="V185" s="806"/>
      <c r="W185" s="806"/>
      <c r="X185" s="806"/>
      <c r="Y185" s="806"/>
      <c r="Z185" s="806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8">
        <v>4607091385304</v>
      </c>
      <c r="E186" s="799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114</v>
      </c>
      <c r="Y186" s="784">
        <f>IFERROR(IF(X186="",0,CEILING((X186/$H186),1)*$H186),"")</f>
        <v>117.60000000000001</v>
      </c>
      <c r="Z186" s="36">
        <f>IFERROR(IF(Y186=0,"",ROUNDUP(Y186/H186,0)*0.02175),"")</f>
        <v>0.30449999999999999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121.65428571428572</v>
      </c>
      <c r="BN186" s="64">
        <f>IFERROR(Y186*I186/H186,"0")</f>
        <v>125.49600000000001</v>
      </c>
      <c r="BO186" s="64">
        <f>IFERROR(1/J186*(X186/H186),"0")</f>
        <v>0.2423469387755102</v>
      </c>
      <c r="BP186" s="64">
        <f>IFERROR(1/J186*(Y186/H186),"0")</f>
        <v>0.25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8">
        <v>4607091386264</v>
      </c>
      <c r="E187" s="799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8">
        <v>4607091385427</v>
      </c>
      <c r="E188" s="799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805"/>
      <c r="B189" s="806"/>
      <c r="C189" s="806"/>
      <c r="D189" s="806"/>
      <c r="E189" s="806"/>
      <c r="F189" s="806"/>
      <c r="G189" s="806"/>
      <c r="H189" s="806"/>
      <c r="I189" s="806"/>
      <c r="J189" s="806"/>
      <c r="K189" s="806"/>
      <c r="L189" s="806"/>
      <c r="M189" s="806"/>
      <c r="N189" s="806"/>
      <c r="O189" s="807"/>
      <c r="P189" s="804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13.571428571428571</v>
      </c>
      <c r="Y189" s="785">
        <f>IFERROR(Y186/H186,"0")+IFERROR(Y187/H187,"0")+IFERROR(Y188/H188,"0")</f>
        <v>14</v>
      </c>
      <c r="Z189" s="785">
        <f>IFERROR(IF(Z186="",0,Z186),"0")+IFERROR(IF(Z187="",0,Z187),"0")+IFERROR(IF(Z188="",0,Z188),"0")</f>
        <v>0.30449999999999999</v>
      </c>
      <c r="AA189" s="786"/>
      <c r="AB189" s="786"/>
      <c r="AC189" s="786"/>
    </row>
    <row r="190" spans="1:68" x14ac:dyDescent="0.2">
      <c r="A190" s="806"/>
      <c r="B190" s="806"/>
      <c r="C190" s="806"/>
      <c r="D190" s="806"/>
      <c r="E190" s="806"/>
      <c r="F190" s="806"/>
      <c r="G190" s="806"/>
      <c r="H190" s="806"/>
      <c r="I190" s="806"/>
      <c r="J190" s="806"/>
      <c r="K190" s="806"/>
      <c r="L190" s="806"/>
      <c r="M190" s="806"/>
      <c r="N190" s="806"/>
      <c r="O190" s="807"/>
      <c r="P190" s="804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114</v>
      </c>
      <c r="Y190" s="785">
        <f>IFERROR(SUM(Y186:Y188),"0")</f>
        <v>117.60000000000001</v>
      </c>
      <c r="Z190" s="37"/>
      <c r="AA190" s="786"/>
      <c r="AB190" s="786"/>
      <c r="AC190" s="786"/>
    </row>
    <row r="191" spans="1:68" ht="27.75" customHeight="1" x14ac:dyDescent="0.2">
      <c r="A191" s="812" t="s">
        <v>351</v>
      </c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3"/>
      <c r="P191" s="813"/>
      <c r="Q191" s="813"/>
      <c r="R191" s="813"/>
      <c r="S191" s="813"/>
      <c r="T191" s="813"/>
      <c r="U191" s="813"/>
      <c r="V191" s="813"/>
      <c r="W191" s="813"/>
      <c r="X191" s="813"/>
      <c r="Y191" s="813"/>
      <c r="Z191" s="813"/>
      <c r="AA191" s="48"/>
      <c r="AB191" s="48"/>
      <c r="AC191" s="48"/>
    </row>
    <row r="192" spans="1:68" ht="16.5" customHeight="1" x14ac:dyDescent="0.25">
      <c r="A192" s="811" t="s">
        <v>352</v>
      </c>
      <c r="B192" s="806"/>
      <c r="C192" s="806"/>
      <c r="D192" s="806"/>
      <c r="E192" s="806"/>
      <c r="F192" s="806"/>
      <c r="G192" s="806"/>
      <c r="H192" s="806"/>
      <c r="I192" s="806"/>
      <c r="J192" s="806"/>
      <c r="K192" s="806"/>
      <c r="L192" s="806"/>
      <c r="M192" s="806"/>
      <c r="N192" s="806"/>
      <c r="O192" s="806"/>
      <c r="P192" s="806"/>
      <c r="Q192" s="806"/>
      <c r="R192" s="806"/>
      <c r="S192" s="806"/>
      <c r="T192" s="806"/>
      <c r="U192" s="806"/>
      <c r="V192" s="806"/>
      <c r="W192" s="806"/>
      <c r="X192" s="806"/>
      <c r="Y192" s="806"/>
      <c r="Z192" s="806"/>
      <c r="AA192" s="778"/>
      <c r="AB192" s="778"/>
      <c r="AC192" s="778"/>
    </row>
    <row r="193" spans="1:68" ht="14.25" customHeight="1" x14ac:dyDescent="0.25">
      <c r="A193" s="814" t="s">
        <v>182</v>
      </c>
      <c r="B193" s="806"/>
      <c r="C193" s="806"/>
      <c r="D193" s="806"/>
      <c r="E193" s="806"/>
      <c r="F193" s="806"/>
      <c r="G193" s="806"/>
      <c r="H193" s="806"/>
      <c r="I193" s="806"/>
      <c r="J193" s="806"/>
      <c r="K193" s="806"/>
      <c r="L193" s="806"/>
      <c r="M193" s="806"/>
      <c r="N193" s="806"/>
      <c r="O193" s="806"/>
      <c r="P193" s="806"/>
      <c r="Q193" s="806"/>
      <c r="R193" s="806"/>
      <c r="S193" s="806"/>
      <c r="T193" s="806"/>
      <c r="U193" s="806"/>
      <c r="V193" s="806"/>
      <c r="W193" s="806"/>
      <c r="X193" s="806"/>
      <c r="Y193" s="806"/>
      <c r="Z193" s="806"/>
      <c r="AA193" s="776"/>
      <c r="AB193" s="776"/>
      <c r="AC193" s="776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8">
        <v>4680115886223</v>
      </c>
      <c r="E194" s="799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12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805"/>
      <c r="B195" s="806"/>
      <c r="C195" s="806"/>
      <c r="D195" s="806"/>
      <c r="E195" s="806"/>
      <c r="F195" s="806"/>
      <c r="G195" s="806"/>
      <c r="H195" s="806"/>
      <c r="I195" s="806"/>
      <c r="J195" s="806"/>
      <c r="K195" s="806"/>
      <c r="L195" s="806"/>
      <c r="M195" s="806"/>
      <c r="N195" s="806"/>
      <c r="O195" s="807"/>
      <c r="P195" s="804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806"/>
      <c r="B196" s="806"/>
      <c r="C196" s="806"/>
      <c r="D196" s="806"/>
      <c r="E196" s="806"/>
      <c r="F196" s="806"/>
      <c r="G196" s="806"/>
      <c r="H196" s="806"/>
      <c r="I196" s="806"/>
      <c r="J196" s="806"/>
      <c r="K196" s="806"/>
      <c r="L196" s="806"/>
      <c r="M196" s="806"/>
      <c r="N196" s="806"/>
      <c r="O196" s="807"/>
      <c r="P196" s="804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4" t="s">
        <v>64</v>
      </c>
      <c r="B197" s="806"/>
      <c r="C197" s="806"/>
      <c r="D197" s="806"/>
      <c r="E197" s="806"/>
      <c r="F197" s="806"/>
      <c r="G197" s="806"/>
      <c r="H197" s="806"/>
      <c r="I197" s="806"/>
      <c r="J197" s="806"/>
      <c r="K197" s="806"/>
      <c r="L197" s="806"/>
      <c r="M197" s="806"/>
      <c r="N197" s="806"/>
      <c r="O197" s="806"/>
      <c r="P197" s="806"/>
      <c r="Q197" s="806"/>
      <c r="R197" s="806"/>
      <c r="S197" s="806"/>
      <c r="T197" s="806"/>
      <c r="U197" s="806"/>
      <c r="V197" s="806"/>
      <c r="W197" s="806"/>
      <c r="X197" s="806"/>
      <c r="Y197" s="806"/>
      <c r="Z197" s="806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8">
        <v>4680115880993</v>
      </c>
      <c r="E198" s="799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225</v>
      </c>
      <c r="Y198" s="784">
        <f t="shared" ref="Y198:Y205" si="36">IFERROR(IF(X198="",0,CEILING((X198/$H198),1)*$H198),"")</f>
        <v>226.8</v>
      </c>
      <c r="Z198" s="36">
        <f>IFERROR(IF(Y198=0,"",ROUNDUP(Y198/H198,0)*0.00753),"")</f>
        <v>0.40662000000000004</v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238.92857142857142</v>
      </c>
      <c r="BN198" s="64">
        <f t="shared" ref="BN198:BN205" si="38">IFERROR(Y198*I198/H198,"0")</f>
        <v>240.84</v>
      </c>
      <c r="BO198" s="64">
        <f t="shared" ref="BO198:BO205" si="39">IFERROR(1/J198*(X198/H198),"0")</f>
        <v>0.34340659340659341</v>
      </c>
      <c r="BP198" s="64">
        <f t="shared" ref="BP198:BP205" si="40">IFERROR(1/J198*(Y198/H198),"0")</f>
        <v>0.34615384615384615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8">
        <v>4680115881761</v>
      </c>
      <c r="E199" s="799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8">
        <v>4680115881563</v>
      </c>
      <c r="E200" s="799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168</v>
      </c>
      <c r="Y200" s="784">
        <f t="shared" si="36"/>
        <v>168</v>
      </c>
      <c r="Z200" s="36">
        <f>IFERROR(IF(Y200=0,"",ROUNDUP(Y200/H200,0)*0.00753),"")</f>
        <v>0.30120000000000002</v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176</v>
      </c>
      <c r="BN200" s="64">
        <f t="shared" si="38"/>
        <v>176</v>
      </c>
      <c r="BO200" s="64">
        <f t="shared" si="39"/>
        <v>0.25641025641025639</v>
      </c>
      <c r="BP200" s="64">
        <f t="shared" si="40"/>
        <v>0.25641025641025639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8">
        <v>4680115880986</v>
      </c>
      <c r="E201" s="799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170</v>
      </c>
      <c r="Y201" s="784">
        <f t="shared" si="36"/>
        <v>170.1</v>
      </c>
      <c r="Z201" s="36">
        <f>IFERROR(IF(Y201=0,"",ROUNDUP(Y201/H201,0)*0.00502),"")</f>
        <v>0.40662000000000004</v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180.52380952380952</v>
      </c>
      <c r="BN201" s="64">
        <f t="shared" si="38"/>
        <v>180.63</v>
      </c>
      <c r="BO201" s="64">
        <f t="shared" si="39"/>
        <v>0.34595034595034596</v>
      </c>
      <c r="BP201" s="64">
        <f t="shared" si="40"/>
        <v>0.3461538461538462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8">
        <v>4680115881785</v>
      </c>
      <c r="E202" s="799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8">
        <v>4680115881679</v>
      </c>
      <c r="E203" s="799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153</v>
      </c>
      <c r="Y203" s="784">
        <f t="shared" si="36"/>
        <v>153.30000000000001</v>
      </c>
      <c r="Z203" s="36">
        <f>IFERROR(IF(Y203=0,"",ROUNDUP(Y203/H203,0)*0.00502),"")</f>
        <v>0.36646000000000001</v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160.28571428571428</v>
      </c>
      <c r="BN203" s="64">
        <f t="shared" si="38"/>
        <v>160.60000000000002</v>
      </c>
      <c r="BO203" s="64">
        <f t="shared" si="39"/>
        <v>0.31135531135531136</v>
      </c>
      <c r="BP203" s="64">
        <f t="shared" si="40"/>
        <v>0.31196581196581202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8">
        <v>4680115880191</v>
      </c>
      <c r="E204" s="799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8">
        <v>4680115883963</v>
      </c>
      <c r="E205" s="799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5"/>
      <c r="B206" s="806"/>
      <c r="C206" s="806"/>
      <c r="D206" s="806"/>
      <c r="E206" s="806"/>
      <c r="F206" s="806"/>
      <c r="G206" s="806"/>
      <c r="H206" s="806"/>
      <c r="I206" s="806"/>
      <c r="J206" s="806"/>
      <c r="K206" s="806"/>
      <c r="L206" s="806"/>
      <c r="M206" s="806"/>
      <c r="N206" s="806"/>
      <c r="O206" s="807"/>
      <c r="P206" s="804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247.38095238095235</v>
      </c>
      <c r="Y206" s="785">
        <f>IFERROR(Y198/H198,"0")+IFERROR(Y199/H199,"0")+IFERROR(Y200/H200,"0")+IFERROR(Y201/H201,"0")+IFERROR(Y202/H202,"0")+IFERROR(Y203/H203,"0")+IFERROR(Y204/H204,"0")+IFERROR(Y205/H205,"0")</f>
        <v>248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1.4809000000000001</v>
      </c>
      <c r="AA206" s="786"/>
      <c r="AB206" s="786"/>
      <c r="AC206" s="786"/>
    </row>
    <row r="207" spans="1:68" x14ac:dyDescent="0.2">
      <c r="A207" s="806"/>
      <c r="B207" s="806"/>
      <c r="C207" s="806"/>
      <c r="D207" s="806"/>
      <c r="E207" s="806"/>
      <c r="F207" s="806"/>
      <c r="G207" s="806"/>
      <c r="H207" s="806"/>
      <c r="I207" s="806"/>
      <c r="J207" s="806"/>
      <c r="K207" s="806"/>
      <c r="L207" s="806"/>
      <c r="M207" s="806"/>
      <c r="N207" s="806"/>
      <c r="O207" s="807"/>
      <c r="P207" s="804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716</v>
      </c>
      <c r="Y207" s="785">
        <f>IFERROR(SUM(Y198:Y205),"0")</f>
        <v>718.2</v>
      </c>
      <c r="Z207" s="37"/>
      <c r="AA207" s="786"/>
      <c r="AB207" s="786"/>
      <c r="AC207" s="786"/>
    </row>
    <row r="208" spans="1:68" ht="16.5" customHeight="1" x14ac:dyDescent="0.25">
      <c r="A208" s="811" t="s">
        <v>377</v>
      </c>
      <c r="B208" s="806"/>
      <c r="C208" s="806"/>
      <c r="D208" s="806"/>
      <c r="E208" s="806"/>
      <c r="F208" s="806"/>
      <c r="G208" s="806"/>
      <c r="H208" s="806"/>
      <c r="I208" s="806"/>
      <c r="J208" s="806"/>
      <c r="K208" s="806"/>
      <c r="L208" s="806"/>
      <c r="M208" s="806"/>
      <c r="N208" s="806"/>
      <c r="O208" s="806"/>
      <c r="P208" s="806"/>
      <c r="Q208" s="806"/>
      <c r="R208" s="806"/>
      <c r="S208" s="806"/>
      <c r="T208" s="806"/>
      <c r="U208" s="806"/>
      <c r="V208" s="806"/>
      <c r="W208" s="806"/>
      <c r="X208" s="806"/>
      <c r="Y208" s="806"/>
      <c r="Z208" s="806"/>
      <c r="AA208" s="778"/>
      <c r="AB208" s="778"/>
      <c r="AC208" s="778"/>
    </row>
    <row r="209" spans="1:68" ht="14.25" customHeight="1" x14ac:dyDescent="0.25">
      <c r="A209" s="814" t="s">
        <v>124</v>
      </c>
      <c r="B209" s="806"/>
      <c r="C209" s="806"/>
      <c r="D209" s="806"/>
      <c r="E209" s="806"/>
      <c r="F209" s="806"/>
      <c r="G209" s="806"/>
      <c r="H209" s="806"/>
      <c r="I209" s="806"/>
      <c r="J209" s="806"/>
      <c r="K209" s="806"/>
      <c r="L209" s="806"/>
      <c r="M209" s="806"/>
      <c r="N209" s="806"/>
      <c r="O209" s="806"/>
      <c r="P209" s="806"/>
      <c r="Q209" s="806"/>
      <c r="R209" s="806"/>
      <c r="S209" s="806"/>
      <c r="T209" s="806"/>
      <c r="U209" s="806"/>
      <c r="V209" s="806"/>
      <c r="W209" s="806"/>
      <c r="X209" s="806"/>
      <c r="Y209" s="806"/>
      <c r="Z209" s="806"/>
      <c r="AA209" s="776"/>
      <c r="AB209" s="776"/>
      <c r="AC209" s="776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8">
        <v>4680115881402</v>
      </c>
      <c r="E210" s="799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8">
        <v>4680115881396</v>
      </c>
      <c r="E211" s="799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5"/>
      <c r="B212" s="806"/>
      <c r="C212" s="806"/>
      <c r="D212" s="806"/>
      <c r="E212" s="806"/>
      <c r="F212" s="806"/>
      <c r="G212" s="806"/>
      <c r="H212" s="806"/>
      <c r="I212" s="806"/>
      <c r="J212" s="806"/>
      <c r="K212" s="806"/>
      <c r="L212" s="806"/>
      <c r="M212" s="806"/>
      <c r="N212" s="806"/>
      <c r="O212" s="807"/>
      <c r="P212" s="804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806"/>
      <c r="B213" s="806"/>
      <c r="C213" s="806"/>
      <c r="D213" s="806"/>
      <c r="E213" s="806"/>
      <c r="F213" s="806"/>
      <c r="G213" s="806"/>
      <c r="H213" s="806"/>
      <c r="I213" s="806"/>
      <c r="J213" s="806"/>
      <c r="K213" s="806"/>
      <c r="L213" s="806"/>
      <c r="M213" s="806"/>
      <c r="N213" s="806"/>
      <c r="O213" s="807"/>
      <c r="P213" s="804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4" t="s">
        <v>182</v>
      </c>
      <c r="B214" s="806"/>
      <c r="C214" s="806"/>
      <c r="D214" s="806"/>
      <c r="E214" s="806"/>
      <c r="F214" s="806"/>
      <c r="G214" s="806"/>
      <c r="H214" s="806"/>
      <c r="I214" s="806"/>
      <c r="J214" s="806"/>
      <c r="K214" s="806"/>
      <c r="L214" s="806"/>
      <c r="M214" s="806"/>
      <c r="N214" s="806"/>
      <c r="O214" s="806"/>
      <c r="P214" s="806"/>
      <c r="Q214" s="806"/>
      <c r="R214" s="806"/>
      <c r="S214" s="806"/>
      <c r="T214" s="806"/>
      <c r="U214" s="806"/>
      <c r="V214" s="806"/>
      <c r="W214" s="806"/>
      <c r="X214" s="806"/>
      <c r="Y214" s="806"/>
      <c r="Z214" s="806"/>
      <c r="AA214" s="776"/>
      <c r="AB214" s="776"/>
      <c r="AC214" s="776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8">
        <v>4680115882935</v>
      </c>
      <c r="E215" s="799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2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8">
        <v>4680115880764</v>
      </c>
      <c r="E216" s="799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41</v>
      </c>
      <c r="Y216" s="784">
        <f>IFERROR(IF(X216="",0,CEILING((X216/$H216),1)*$H216),"")</f>
        <v>42</v>
      </c>
      <c r="Z216" s="36">
        <f>IFERROR(IF(Y216=0,"",ROUNDUP(Y216/H216,0)*0.00651),"")</f>
        <v>0.13020000000000001</v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44.514285714285705</v>
      </c>
      <c r="BN216" s="64">
        <f>IFERROR(Y216*I216/H216,"0")</f>
        <v>45.599999999999994</v>
      </c>
      <c r="BO216" s="64">
        <f>IFERROR(1/J216*(X216/H216),"0")</f>
        <v>0.10727367870225013</v>
      </c>
      <c r="BP216" s="64">
        <f>IFERROR(1/J216*(Y216/H216),"0")</f>
        <v>0.1098901098901099</v>
      </c>
    </row>
    <row r="217" spans="1:68" x14ac:dyDescent="0.2">
      <c r="A217" s="805"/>
      <c r="B217" s="806"/>
      <c r="C217" s="806"/>
      <c r="D217" s="806"/>
      <c r="E217" s="806"/>
      <c r="F217" s="806"/>
      <c r="G217" s="806"/>
      <c r="H217" s="806"/>
      <c r="I217" s="806"/>
      <c r="J217" s="806"/>
      <c r="K217" s="806"/>
      <c r="L217" s="806"/>
      <c r="M217" s="806"/>
      <c r="N217" s="806"/>
      <c r="O217" s="807"/>
      <c r="P217" s="804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19.523809523809522</v>
      </c>
      <c r="Y217" s="785">
        <f>IFERROR(Y215/H215,"0")+IFERROR(Y216/H216,"0")</f>
        <v>20</v>
      </c>
      <c r="Z217" s="785">
        <f>IFERROR(IF(Z215="",0,Z215),"0")+IFERROR(IF(Z216="",0,Z216),"0")</f>
        <v>0.13020000000000001</v>
      </c>
      <c r="AA217" s="786"/>
      <c r="AB217" s="786"/>
      <c r="AC217" s="786"/>
    </row>
    <row r="218" spans="1:68" x14ac:dyDescent="0.2">
      <c r="A218" s="806"/>
      <c r="B218" s="806"/>
      <c r="C218" s="806"/>
      <c r="D218" s="806"/>
      <c r="E218" s="806"/>
      <c r="F218" s="806"/>
      <c r="G218" s="806"/>
      <c r="H218" s="806"/>
      <c r="I218" s="806"/>
      <c r="J218" s="806"/>
      <c r="K218" s="806"/>
      <c r="L218" s="806"/>
      <c r="M218" s="806"/>
      <c r="N218" s="806"/>
      <c r="O218" s="807"/>
      <c r="P218" s="804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41</v>
      </c>
      <c r="Y218" s="785">
        <f>IFERROR(SUM(Y215:Y216),"0")</f>
        <v>42</v>
      </c>
      <c r="Z218" s="37"/>
      <c r="AA218" s="786"/>
      <c r="AB218" s="786"/>
      <c r="AC218" s="786"/>
    </row>
    <row r="219" spans="1:68" ht="14.25" customHeight="1" x14ac:dyDescent="0.25">
      <c r="A219" s="814" t="s">
        <v>64</v>
      </c>
      <c r="B219" s="806"/>
      <c r="C219" s="806"/>
      <c r="D219" s="806"/>
      <c r="E219" s="806"/>
      <c r="F219" s="806"/>
      <c r="G219" s="806"/>
      <c r="H219" s="806"/>
      <c r="I219" s="806"/>
      <c r="J219" s="806"/>
      <c r="K219" s="806"/>
      <c r="L219" s="806"/>
      <c r="M219" s="806"/>
      <c r="N219" s="806"/>
      <c r="O219" s="806"/>
      <c r="P219" s="806"/>
      <c r="Q219" s="806"/>
      <c r="R219" s="806"/>
      <c r="S219" s="806"/>
      <c r="T219" s="806"/>
      <c r="U219" s="806"/>
      <c r="V219" s="806"/>
      <c r="W219" s="806"/>
      <c r="X219" s="806"/>
      <c r="Y219" s="806"/>
      <c r="Z219" s="806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8">
        <v>4680115882683</v>
      </c>
      <c r="E220" s="799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2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500</v>
      </c>
      <c r="Y220" s="784">
        <f t="shared" ref="Y220:Y227" si="41">IFERROR(IF(X220="",0,CEILING((X220/$H220),1)*$H220),"")</f>
        <v>502.20000000000005</v>
      </c>
      <c r="Z220" s="36">
        <f>IFERROR(IF(Y220=0,"",ROUNDUP(Y220/H220,0)*0.00902),"")</f>
        <v>0.83886000000000005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519.44444444444446</v>
      </c>
      <c r="BN220" s="64">
        <f t="shared" ref="BN220:BN227" si="43">IFERROR(Y220*I220/H220,"0")</f>
        <v>521.73</v>
      </c>
      <c r="BO220" s="64">
        <f t="shared" ref="BO220:BO227" si="44">IFERROR(1/J220*(X220/H220),"0")</f>
        <v>0.70145903479236804</v>
      </c>
      <c r="BP220" s="64">
        <f t="shared" ref="BP220:BP227" si="45">IFERROR(1/J220*(Y220/H220),"0")</f>
        <v>0.70454545454545459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8">
        <v>4680115882690</v>
      </c>
      <c r="E221" s="799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2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350</v>
      </c>
      <c r="Y221" s="784">
        <f t="shared" si="41"/>
        <v>351</v>
      </c>
      <c r="Z221" s="36">
        <f>IFERROR(IF(Y221=0,"",ROUNDUP(Y221/H221,0)*0.00902),"")</f>
        <v>0.58630000000000004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363.61111111111109</v>
      </c>
      <c r="BN221" s="64">
        <f t="shared" si="43"/>
        <v>364.65</v>
      </c>
      <c r="BO221" s="64">
        <f t="shared" si="44"/>
        <v>0.49102132435465767</v>
      </c>
      <c r="BP221" s="64">
        <f t="shared" si="45"/>
        <v>0.49242424242424243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8">
        <v>4680115882669</v>
      </c>
      <c r="E222" s="799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8">
        <v>4680115882676</v>
      </c>
      <c r="E223" s="799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500</v>
      </c>
      <c r="Y223" s="784">
        <f t="shared" si="41"/>
        <v>502.20000000000005</v>
      </c>
      <c r="Z223" s="36">
        <f>IFERROR(IF(Y223=0,"",ROUNDUP(Y223/H223,0)*0.00902),"")</f>
        <v>0.83886000000000005</v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519.44444444444446</v>
      </c>
      <c r="BN223" s="64">
        <f t="shared" si="43"/>
        <v>521.73</v>
      </c>
      <c r="BO223" s="64">
        <f t="shared" si="44"/>
        <v>0.70145903479236804</v>
      </c>
      <c r="BP223" s="64">
        <f t="shared" si="45"/>
        <v>0.70454545454545459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8">
        <v>4680115884014</v>
      </c>
      <c r="E224" s="799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8">
        <v>4680115884007</v>
      </c>
      <c r="E225" s="799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8">
        <v>4680115884038</v>
      </c>
      <c r="E226" s="799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8">
        <v>4680115884021</v>
      </c>
      <c r="E227" s="799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805"/>
      <c r="B228" s="806"/>
      <c r="C228" s="806"/>
      <c r="D228" s="806"/>
      <c r="E228" s="806"/>
      <c r="F228" s="806"/>
      <c r="G228" s="806"/>
      <c r="H228" s="806"/>
      <c r="I228" s="806"/>
      <c r="J228" s="806"/>
      <c r="K228" s="806"/>
      <c r="L228" s="806"/>
      <c r="M228" s="806"/>
      <c r="N228" s="806"/>
      <c r="O228" s="807"/>
      <c r="P228" s="804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249.99999999999997</v>
      </c>
      <c r="Y228" s="785">
        <f>IFERROR(Y220/H220,"0")+IFERROR(Y221/H221,"0")+IFERROR(Y222/H222,"0")+IFERROR(Y223/H223,"0")+IFERROR(Y224/H224,"0")+IFERROR(Y225/H225,"0")+IFERROR(Y226/H226,"0")+IFERROR(Y227/H227,"0")</f>
        <v>251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2.2640199999999999</v>
      </c>
      <c r="AA228" s="786"/>
      <c r="AB228" s="786"/>
      <c r="AC228" s="786"/>
    </row>
    <row r="229" spans="1:68" x14ac:dyDescent="0.2">
      <c r="A229" s="806"/>
      <c r="B229" s="806"/>
      <c r="C229" s="806"/>
      <c r="D229" s="806"/>
      <c r="E229" s="806"/>
      <c r="F229" s="806"/>
      <c r="G229" s="806"/>
      <c r="H229" s="806"/>
      <c r="I229" s="806"/>
      <c r="J229" s="806"/>
      <c r="K229" s="806"/>
      <c r="L229" s="806"/>
      <c r="M229" s="806"/>
      <c r="N229" s="806"/>
      <c r="O229" s="807"/>
      <c r="P229" s="804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1350</v>
      </c>
      <c r="Y229" s="785">
        <f>IFERROR(SUM(Y220:Y227),"0")</f>
        <v>1355.4</v>
      </c>
      <c r="Z229" s="37"/>
      <c r="AA229" s="786"/>
      <c r="AB229" s="786"/>
      <c r="AC229" s="786"/>
    </row>
    <row r="230" spans="1:68" ht="14.25" customHeight="1" x14ac:dyDescent="0.25">
      <c r="A230" s="814" t="s">
        <v>73</v>
      </c>
      <c r="B230" s="806"/>
      <c r="C230" s="806"/>
      <c r="D230" s="806"/>
      <c r="E230" s="806"/>
      <c r="F230" s="806"/>
      <c r="G230" s="806"/>
      <c r="H230" s="806"/>
      <c r="I230" s="806"/>
      <c r="J230" s="806"/>
      <c r="K230" s="806"/>
      <c r="L230" s="806"/>
      <c r="M230" s="806"/>
      <c r="N230" s="806"/>
      <c r="O230" s="806"/>
      <c r="P230" s="806"/>
      <c r="Q230" s="806"/>
      <c r="R230" s="806"/>
      <c r="S230" s="806"/>
      <c r="T230" s="806"/>
      <c r="U230" s="806"/>
      <c r="V230" s="806"/>
      <c r="W230" s="806"/>
      <c r="X230" s="806"/>
      <c r="Y230" s="806"/>
      <c r="Z230" s="806"/>
      <c r="AA230" s="776"/>
      <c r="AB230" s="776"/>
      <c r="AC230" s="776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8">
        <v>4680115881594</v>
      </c>
      <c r="E231" s="799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2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8">
        <v>4680115880962</v>
      </c>
      <c r="E232" s="799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258</v>
      </c>
      <c r="Y232" s="784">
        <f t="shared" si="46"/>
        <v>265.2</v>
      </c>
      <c r="Z232" s="36">
        <f>IFERROR(IF(Y232=0,"",ROUNDUP(Y232/H232,0)*0.02175),"")</f>
        <v>0.73949999999999994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276.65538461538466</v>
      </c>
      <c r="BN232" s="64">
        <f t="shared" si="48"/>
        <v>284.37600000000003</v>
      </c>
      <c r="BO232" s="64">
        <f t="shared" si="49"/>
        <v>0.59065934065934067</v>
      </c>
      <c r="BP232" s="64">
        <f t="shared" si="50"/>
        <v>0.6071428571428571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8">
        <v>4680115881617</v>
      </c>
      <c r="E233" s="799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4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8">
        <v>4680115880573</v>
      </c>
      <c r="E234" s="799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2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997</v>
      </c>
      <c r="Y234" s="784">
        <f t="shared" si="46"/>
        <v>1000.4999999999999</v>
      </c>
      <c r="Z234" s="36">
        <f>IFERROR(IF(Y234=0,"",ROUNDUP(Y234/H234,0)*0.02175),"")</f>
        <v>2.5012499999999998</v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1061.6331034482757</v>
      </c>
      <c r="BN234" s="64">
        <f t="shared" si="48"/>
        <v>1065.3599999999999</v>
      </c>
      <c r="BO234" s="64">
        <f t="shared" si="49"/>
        <v>2.0463875205254514</v>
      </c>
      <c r="BP234" s="64">
        <f t="shared" si="50"/>
        <v>2.0535714285714284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8">
        <v>4680115882195</v>
      </c>
      <c r="E235" s="799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02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126</v>
      </c>
      <c r="Y235" s="784">
        <f t="shared" si="46"/>
        <v>127.19999999999999</v>
      </c>
      <c r="Z235" s="36">
        <f t="shared" ref="Z235:Z241" si="51">IFERROR(IF(Y235=0,"",ROUNDUP(Y235/H235,0)*0.00753),"")</f>
        <v>0.39909</v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141.22499999999999</v>
      </c>
      <c r="BN235" s="64">
        <f t="shared" si="48"/>
        <v>142.57</v>
      </c>
      <c r="BO235" s="64">
        <f t="shared" si="49"/>
        <v>0.33653846153846151</v>
      </c>
      <c r="BP235" s="64">
        <f t="shared" si="50"/>
        <v>0.33974358974358976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8">
        <v>4680115882607</v>
      </c>
      <c r="E236" s="799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8">
        <v>4680115880092</v>
      </c>
      <c r="E237" s="799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352</v>
      </c>
      <c r="Y237" s="784">
        <f t="shared" si="46"/>
        <v>352.8</v>
      </c>
      <c r="Z237" s="36">
        <f t="shared" si="51"/>
        <v>1.1069100000000001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391.89333333333337</v>
      </c>
      <c r="BN237" s="64">
        <f t="shared" si="48"/>
        <v>392.78400000000005</v>
      </c>
      <c r="BO237" s="64">
        <f t="shared" si="49"/>
        <v>0.94017094017094027</v>
      </c>
      <c r="BP237" s="64">
        <f t="shared" si="50"/>
        <v>0.94230769230769229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8">
        <v>4680115880221</v>
      </c>
      <c r="E238" s="799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368</v>
      </c>
      <c r="Y238" s="784">
        <f t="shared" si="46"/>
        <v>369.59999999999997</v>
      </c>
      <c r="Z238" s="36">
        <f t="shared" si="51"/>
        <v>1.1596200000000001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409.70666666666671</v>
      </c>
      <c r="BN238" s="64">
        <f t="shared" si="48"/>
        <v>411.488</v>
      </c>
      <c r="BO238" s="64">
        <f t="shared" si="49"/>
        <v>0.98290598290598297</v>
      </c>
      <c r="BP238" s="64">
        <f t="shared" si="50"/>
        <v>0.98717948717948711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8">
        <v>4680115882942</v>
      </c>
      <c r="E239" s="799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8">
        <v>4680115880504</v>
      </c>
      <c r="E240" s="799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70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163</v>
      </c>
      <c r="Y240" s="784">
        <f t="shared" si="46"/>
        <v>163.19999999999999</v>
      </c>
      <c r="Z240" s="36">
        <f t="shared" si="51"/>
        <v>0.51204000000000005</v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181.47333333333333</v>
      </c>
      <c r="BN240" s="64">
        <f t="shared" si="48"/>
        <v>181.696</v>
      </c>
      <c r="BO240" s="64">
        <f t="shared" si="49"/>
        <v>0.43536324786324787</v>
      </c>
      <c r="BP240" s="64">
        <f t="shared" si="50"/>
        <v>0.4358974358974359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8">
        <v>4680115882164</v>
      </c>
      <c r="E241" s="799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124</v>
      </c>
      <c r="Y241" s="784">
        <f t="shared" si="46"/>
        <v>124.8</v>
      </c>
      <c r="Z241" s="36">
        <f t="shared" si="51"/>
        <v>0.39156000000000002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138.36333333333334</v>
      </c>
      <c r="BN241" s="64">
        <f t="shared" si="48"/>
        <v>139.256</v>
      </c>
      <c r="BO241" s="64">
        <f t="shared" si="49"/>
        <v>0.33119658119658124</v>
      </c>
      <c r="BP241" s="64">
        <f t="shared" si="50"/>
        <v>0.33333333333333331</v>
      </c>
    </row>
    <row r="242" spans="1:68" x14ac:dyDescent="0.2">
      <c r="A242" s="805"/>
      <c r="B242" s="806"/>
      <c r="C242" s="806"/>
      <c r="D242" s="806"/>
      <c r="E242" s="806"/>
      <c r="F242" s="806"/>
      <c r="G242" s="806"/>
      <c r="H242" s="806"/>
      <c r="I242" s="806"/>
      <c r="J242" s="806"/>
      <c r="K242" s="806"/>
      <c r="L242" s="806"/>
      <c r="M242" s="806"/>
      <c r="N242" s="806"/>
      <c r="O242" s="807"/>
      <c r="P242" s="804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619.7579575596817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623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6.8099700000000007</v>
      </c>
      <c r="AA242" s="786"/>
      <c r="AB242" s="786"/>
      <c r="AC242" s="786"/>
    </row>
    <row r="243" spans="1:68" x14ac:dyDescent="0.2">
      <c r="A243" s="806"/>
      <c r="B243" s="806"/>
      <c r="C243" s="806"/>
      <c r="D243" s="806"/>
      <c r="E243" s="806"/>
      <c r="F243" s="806"/>
      <c r="G243" s="806"/>
      <c r="H243" s="806"/>
      <c r="I243" s="806"/>
      <c r="J243" s="806"/>
      <c r="K243" s="806"/>
      <c r="L243" s="806"/>
      <c r="M243" s="806"/>
      <c r="N243" s="806"/>
      <c r="O243" s="807"/>
      <c r="P243" s="804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2388</v>
      </c>
      <c r="Y243" s="785">
        <f>IFERROR(SUM(Y231:Y241),"0")</f>
        <v>2403.2999999999997</v>
      </c>
      <c r="Z243" s="37"/>
      <c r="AA243" s="786"/>
      <c r="AB243" s="786"/>
      <c r="AC243" s="786"/>
    </row>
    <row r="244" spans="1:68" ht="14.25" customHeight="1" x14ac:dyDescent="0.25">
      <c r="A244" s="814" t="s">
        <v>229</v>
      </c>
      <c r="B244" s="806"/>
      <c r="C244" s="806"/>
      <c r="D244" s="806"/>
      <c r="E244" s="806"/>
      <c r="F244" s="806"/>
      <c r="G244" s="806"/>
      <c r="H244" s="806"/>
      <c r="I244" s="806"/>
      <c r="J244" s="806"/>
      <c r="K244" s="806"/>
      <c r="L244" s="806"/>
      <c r="M244" s="806"/>
      <c r="N244" s="806"/>
      <c r="O244" s="806"/>
      <c r="P244" s="806"/>
      <c r="Q244" s="806"/>
      <c r="R244" s="806"/>
      <c r="S244" s="806"/>
      <c r="T244" s="806"/>
      <c r="U244" s="806"/>
      <c r="V244" s="806"/>
      <c r="W244" s="806"/>
      <c r="X244" s="806"/>
      <c r="Y244" s="806"/>
      <c r="Z244" s="806"/>
      <c r="AA244" s="776"/>
      <c r="AB244" s="776"/>
      <c r="AC244" s="776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8">
        <v>4680115882874</v>
      </c>
      <c r="E245" s="799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8">
        <v>4680115882874</v>
      </c>
      <c r="E246" s="799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0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8">
        <v>4680115884434</v>
      </c>
      <c r="E247" s="799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8">
        <v>4680115880818</v>
      </c>
      <c r="E248" s="799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8">
        <v>4680115880801</v>
      </c>
      <c r="E249" s="799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805"/>
      <c r="B250" s="806"/>
      <c r="C250" s="806"/>
      <c r="D250" s="806"/>
      <c r="E250" s="806"/>
      <c r="F250" s="806"/>
      <c r="G250" s="806"/>
      <c r="H250" s="806"/>
      <c r="I250" s="806"/>
      <c r="J250" s="806"/>
      <c r="K250" s="806"/>
      <c r="L250" s="806"/>
      <c r="M250" s="806"/>
      <c r="N250" s="806"/>
      <c r="O250" s="807"/>
      <c r="P250" s="804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806"/>
      <c r="B251" s="806"/>
      <c r="C251" s="806"/>
      <c r="D251" s="806"/>
      <c r="E251" s="806"/>
      <c r="F251" s="806"/>
      <c r="G251" s="806"/>
      <c r="H251" s="806"/>
      <c r="I251" s="806"/>
      <c r="J251" s="806"/>
      <c r="K251" s="806"/>
      <c r="L251" s="806"/>
      <c r="M251" s="806"/>
      <c r="N251" s="806"/>
      <c r="O251" s="807"/>
      <c r="P251" s="804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11" t="s">
        <v>453</v>
      </c>
      <c r="B252" s="806"/>
      <c r="C252" s="806"/>
      <c r="D252" s="806"/>
      <c r="E252" s="806"/>
      <c r="F252" s="806"/>
      <c r="G252" s="806"/>
      <c r="H252" s="806"/>
      <c r="I252" s="806"/>
      <c r="J252" s="806"/>
      <c r="K252" s="806"/>
      <c r="L252" s="806"/>
      <c r="M252" s="806"/>
      <c r="N252" s="806"/>
      <c r="O252" s="806"/>
      <c r="P252" s="806"/>
      <c r="Q252" s="806"/>
      <c r="R252" s="806"/>
      <c r="S252" s="806"/>
      <c r="T252" s="806"/>
      <c r="U252" s="806"/>
      <c r="V252" s="806"/>
      <c r="W252" s="806"/>
      <c r="X252" s="806"/>
      <c r="Y252" s="806"/>
      <c r="Z252" s="806"/>
      <c r="AA252" s="778"/>
      <c r="AB252" s="778"/>
      <c r="AC252" s="778"/>
    </row>
    <row r="253" spans="1:68" ht="14.25" customHeight="1" x14ac:dyDescent="0.25">
      <c r="A253" s="814" t="s">
        <v>124</v>
      </c>
      <c r="B253" s="806"/>
      <c r="C253" s="806"/>
      <c r="D253" s="806"/>
      <c r="E253" s="806"/>
      <c r="F253" s="806"/>
      <c r="G253" s="806"/>
      <c r="H253" s="806"/>
      <c r="I253" s="806"/>
      <c r="J253" s="806"/>
      <c r="K253" s="806"/>
      <c r="L253" s="806"/>
      <c r="M253" s="806"/>
      <c r="N253" s="806"/>
      <c r="O253" s="806"/>
      <c r="P253" s="806"/>
      <c r="Q253" s="806"/>
      <c r="R253" s="806"/>
      <c r="S253" s="806"/>
      <c r="T253" s="806"/>
      <c r="U253" s="806"/>
      <c r="V253" s="806"/>
      <c r="W253" s="806"/>
      <c r="X253" s="806"/>
      <c r="Y253" s="806"/>
      <c r="Z253" s="806"/>
      <c r="AA253" s="776"/>
      <c r="AB253" s="776"/>
      <c r="AC253" s="776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8">
        <v>4680115884274</v>
      </c>
      <c r="E254" s="799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8">
        <v>4680115884274</v>
      </c>
      <c r="E255" s="799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8">
        <v>4680115884298</v>
      </c>
      <c r="E256" s="799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8">
        <v>4680115884250</v>
      </c>
      <c r="E257" s="799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3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8">
        <v>4680115884250</v>
      </c>
      <c r="E258" s="799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8">
        <v>4680115884281</v>
      </c>
      <c r="E259" s="799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8">
        <v>4680115884199</v>
      </c>
      <c r="E260" s="799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8">
        <v>4680115884267</v>
      </c>
      <c r="E261" s="799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805"/>
      <c r="B262" s="806"/>
      <c r="C262" s="806"/>
      <c r="D262" s="806"/>
      <c r="E262" s="806"/>
      <c r="F262" s="806"/>
      <c r="G262" s="806"/>
      <c r="H262" s="806"/>
      <c r="I262" s="806"/>
      <c r="J262" s="806"/>
      <c r="K262" s="806"/>
      <c r="L262" s="806"/>
      <c r="M262" s="806"/>
      <c r="N262" s="806"/>
      <c r="O262" s="807"/>
      <c r="P262" s="804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806"/>
      <c r="B263" s="806"/>
      <c r="C263" s="806"/>
      <c r="D263" s="806"/>
      <c r="E263" s="806"/>
      <c r="F263" s="806"/>
      <c r="G263" s="806"/>
      <c r="H263" s="806"/>
      <c r="I263" s="806"/>
      <c r="J263" s="806"/>
      <c r="K263" s="806"/>
      <c r="L263" s="806"/>
      <c r="M263" s="806"/>
      <c r="N263" s="806"/>
      <c r="O263" s="807"/>
      <c r="P263" s="804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11" t="s">
        <v>473</v>
      </c>
      <c r="B264" s="806"/>
      <c r="C264" s="806"/>
      <c r="D264" s="806"/>
      <c r="E264" s="806"/>
      <c r="F264" s="806"/>
      <c r="G264" s="806"/>
      <c r="H264" s="806"/>
      <c r="I264" s="806"/>
      <c r="J264" s="806"/>
      <c r="K264" s="806"/>
      <c r="L264" s="806"/>
      <c r="M264" s="806"/>
      <c r="N264" s="806"/>
      <c r="O264" s="806"/>
      <c r="P264" s="806"/>
      <c r="Q264" s="806"/>
      <c r="R264" s="806"/>
      <c r="S264" s="806"/>
      <c r="T264" s="806"/>
      <c r="U264" s="806"/>
      <c r="V264" s="806"/>
      <c r="W264" s="806"/>
      <c r="X264" s="806"/>
      <c r="Y264" s="806"/>
      <c r="Z264" s="806"/>
      <c r="AA264" s="778"/>
      <c r="AB264" s="778"/>
      <c r="AC264" s="778"/>
    </row>
    <row r="265" spans="1:68" ht="14.25" customHeight="1" x14ac:dyDescent="0.25">
      <c r="A265" s="814" t="s">
        <v>124</v>
      </c>
      <c r="B265" s="806"/>
      <c r="C265" s="806"/>
      <c r="D265" s="806"/>
      <c r="E265" s="806"/>
      <c r="F265" s="806"/>
      <c r="G265" s="806"/>
      <c r="H265" s="806"/>
      <c r="I265" s="806"/>
      <c r="J265" s="806"/>
      <c r="K265" s="806"/>
      <c r="L265" s="806"/>
      <c r="M265" s="806"/>
      <c r="N265" s="806"/>
      <c r="O265" s="806"/>
      <c r="P265" s="806"/>
      <c r="Q265" s="806"/>
      <c r="R265" s="806"/>
      <c r="S265" s="806"/>
      <c r="T265" s="806"/>
      <c r="U265" s="806"/>
      <c r="V265" s="806"/>
      <c r="W265" s="806"/>
      <c r="X265" s="806"/>
      <c r="Y265" s="806"/>
      <c r="Z265" s="806"/>
      <c r="AA265" s="776"/>
      <c r="AB265" s="776"/>
      <c r="AC265" s="776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8">
        <v>4680115884137</v>
      </c>
      <c r="E266" s="799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1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8">
        <v>4680115884137</v>
      </c>
      <c r="E267" s="799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8">
        <v>4680115884236</v>
      </c>
      <c r="E268" s="799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8">
        <v>4680115884175</v>
      </c>
      <c r="E269" s="799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945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8">
        <v>4680115884175</v>
      </c>
      <c r="E270" s="799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8">
        <v>4680115884144</v>
      </c>
      <c r="E271" s="799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8">
        <v>4680115885288</v>
      </c>
      <c r="E272" s="799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8">
        <v>4680115884182</v>
      </c>
      <c r="E273" s="799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8">
        <v>4680115884205</v>
      </c>
      <c r="E274" s="799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805"/>
      <c r="B275" s="806"/>
      <c r="C275" s="806"/>
      <c r="D275" s="806"/>
      <c r="E275" s="806"/>
      <c r="F275" s="806"/>
      <c r="G275" s="806"/>
      <c r="H275" s="806"/>
      <c r="I275" s="806"/>
      <c r="J275" s="806"/>
      <c r="K275" s="806"/>
      <c r="L275" s="806"/>
      <c r="M275" s="806"/>
      <c r="N275" s="806"/>
      <c r="O275" s="807"/>
      <c r="P275" s="804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806"/>
      <c r="B276" s="806"/>
      <c r="C276" s="806"/>
      <c r="D276" s="806"/>
      <c r="E276" s="806"/>
      <c r="F276" s="806"/>
      <c r="G276" s="806"/>
      <c r="H276" s="806"/>
      <c r="I276" s="806"/>
      <c r="J276" s="806"/>
      <c r="K276" s="806"/>
      <c r="L276" s="806"/>
      <c r="M276" s="806"/>
      <c r="N276" s="806"/>
      <c r="O276" s="807"/>
      <c r="P276" s="804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4" t="s">
        <v>182</v>
      </c>
      <c r="B277" s="806"/>
      <c r="C277" s="806"/>
      <c r="D277" s="806"/>
      <c r="E277" s="806"/>
      <c r="F277" s="806"/>
      <c r="G277" s="806"/>
      <c r="H277" s="806"/>
      <c r="I277" s="806"/>
      <c r="J277" s="806"/>
      <c r="K277" s="806"/>
      <c r="L277" s="806"/>
      <c r="M277" s="806"/>
      <c r="N277" s="806"/>
      <c r="O277" s="806"/>
      <c r="P277" s="806"/>
      <c r="Q277" s="806"/>
      <c r="R277" s="806"/>
      <c r="S277" s="806"/>
      <c r="T277" s="806"/>
      <c r="U277" s="806"/>
      <c r="V277" s="806"/>
      <c r="W277" s="806"/>
      <c r="X277" s="806"/>
      <c r="Y277" s="806"/>
      <c r="Z277" s="806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8">
        <v>4680115885721</v>
      </c>
      <c r="E278" s="799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898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805"/>
      <c r="B279" s="806"/>
      <c r="C279" s="806"/>
      <c r="D279" s="806"/>
      <c r="E279" s="806"/>
      <c r="F279" s="806"/>
      <c r="G279" s="806"/>
      <c r="H279" s="806"/>
      <c r="I279" s="806"/>
      <c r="J279" s="806"/>
      <c r="K279" s="806"/>
      <c r="L279" s="806"/>
      <c r="M279" s="806"/>
      <c r="N279" s="806"/>
      <c r="O279" s="807"/>
      <c r="P279" s="804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806"/>
      <c r="B280" s="806"/>
      <c r="C280" s="806"/>
      <c r="D280" s="806"/>
      <c r="E280" s="806"/>
      <c r="F280" s="806"/>
      <c r="G280" s="806"/>
      <c r="H280" s="806"/>
      <c r="I280" s="806"/>
      <c r="J280" s="806"/>
      <c r="K280" s="806"/>
      <c r="L280" s="806"/>
      <c r="M280" s="806"/>
      <c r="N280" s="806"/>
      <c r="O280" s="807"/>
      <c r="P280" s="804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11" t="s">
        <v>499</v>
      </c>
      <c r="B281" s="806"/>
      <c r="C281" s="806"/>
      <c r="D281" s="806"/>
      <c r="E281" s="806"/>
      <c r="F281" s="806"/>
      <c r="G281" s="806"/>
      <c r="H281" s="806"/>
      <c r="I281" s="806"/>
      <c r="J281" s="806"/>
      <c r="K281" s="806"/>
      <c r="L281" s="806"/>
      <c r="M281" s="806"/>
      <c r="N281" s="806"/>
      <c r="O281" s="806"/>
      <c r="P281" s="806"/>
      <c r="Q281" s="806"/>
      <c r="R281" s="806"/>
      <c r="S281" s="806"/>
      <c r="T281" s="806"/>
      <c r="U281" s="806"/>
      <c r="V281" s="806"/>
      <c r="W281" s="806"/>
      <c r="X281" s="806"/>
      <c r="Y281" s="806"/>
      <c r="Z281" s="806"/>
      <c r="AA281" s="778"/>
      <c r="AB281" s="778"/>
      <c r="AC281" s="778"/>
    </row>
    <row r="282" spans="1:68" ht="14.25" customHeight="1" x14ac:dyDescent="0.25">
      <c r="A282" s="814" t="s">
        <v>124</v>
      </c>
      <c r="B282" s="806"/>
      <c r="C282" s="806"/>
      <c r="D282" s="806"/>
      <c r="E282" s="806"/>
      <c r="F282" s="806"/>
      <c r="G282" s="806"/>
      <c r="H282" s="806"/>
      <c r="I282" s="806"/>
      <c r="J282" s="806"/>
      <c r="K282" s="806"/>
      <c r="L282" s="806"/>
      <c r="M282" s="806"/>
      <c r="N282" s="806"/>
      <c r="O282" s="806"/>
      <c r="P282" s="806"/>
      <c r="Q282" s="806"/>
      <c r="R282" s="806"/>
      <c r="S282" s="806"/>
      <c r="T282" s="806"/>
      <c r="U282" s="806"/>
      <c r="V282" s="806"/>
      <c r="W282" s="806"/>
      <c r="X282" s="806"/>
      <c r="Y282" s="806"/>
      <c r="Z282" s="806"/>
      <c r="AA282" s="776"/>
      <c r="AB282" s="776"/>
      <c r="AC282" s="776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8">
        <v>4607091387452</v>
      </c>
      <c r="E283" s="799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8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8">
        <v>4680115885837</v>
      </c>
      <c r="E284" s="799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8">
        <v>4680115885806</v>
      </c>
      <c r="E285" s="799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56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8">
        <v>4680115885806</v>
      </c>
      <c r="E286" s="799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8">
        <v>4607091385984</v>
      </c>
      <c r="E287" s="799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1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8">
        <v>4680115885851</v>
      </c>
      <c r="E288" s="799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8">
        <v>4607091387469</v>
      </c>
      <c r="E289" s="799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1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8">
        <v>4680115885844</v>
      </c>
      <c r="E290" s="799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2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8">
        <v>4607091387438</v>
      </c>
      <c r="E291" s="799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8">
        <v>4680115885820</v>
      </c>
      <c r="E292" s="799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805"/>
      <c r="B293" s="806"/>
      <c r="C293" s="806"/>
      <c r="D293" s="806"/>
      <c r="E293" s="806"/>
      <c r="F293" s="806"/>
      <c r="G293" s="806"/>
      <c r="H293" s="806"/>
      <c r="I293" s="806"/>
      <c r="J293" s="806"/>
      <c r="K293" s="806"/>
      <c r="L293" s="806"/>
      <c r="M293" s="806"/>
      <c r="N293" s="806"/>
      <c r="O293" s="807"/>
      <c r="P293" s="804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806"/>
      <c r="B294" s="806"/>
      <c r="C294" s="806"/>
      <c r="D294" s="806"/>
      <c r="E294" s="806"/>
      <c r="F294" s="806"/>
      <c r="G294" s="806"/>
      <c r="H294" s="806"/>
      <c r="I294" s="806"/>
      <c r="J294" s="806"/>
      <c r="K294" s="806"/>
      <c r="L294" s="806"/>
      <c r="M294" s="806"/>
      <c r="N294" s="806"/>
      <c r="O294" s="807"/>
      <c r="P294" s="804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11" t="s">
        <v>528</v>
      </c>
      <c r="B295" s="806"/>
      <c r="C295" s="806"/>
      <c r="D295" s="806"/>
      <c r="E295" s="806"/>
      <c r="F295" s="806"/>
      <c r="G295" s="806"/>
      <c r="H295" s="806"/>
      <c r="I295" s="806"/>
      <c r="J295" s="806"/>
      <c r="K295" s="806"/>
      <c r="L295" s="806"/>
      <c r="M295" s="806"/>
      <c r="N295" s="806"/>
      <c r="O295" s="806"/>
      <c r="P295" s="806"/>
      <c r="Q295" s="806"/>
      <c r="R295" s="806"/>
      <c r="S295" s="806"/>
      <c r="T295" s="806"/>
      <c r="U295" s="806"/>
      <c r="V295" s="806"/>
      <c r="W295" s="806"/>
      <c r="X295" s="806"/>
      <c r="Y295" s="806"/>
      <c r="Z295" s="806"/>
      <c r="AA295" s="778"/>
      <c r="AB295" s="778"/>
      <c r="AC295" s="778"/>
    </row>
    <row r="296" spans="1:68" ht="14.25" customHeight="1" x14ac:dyDescent="0.25">
      <c r="A296" s="814" t="s">
        <v>124</v>
      </c>
      <c r="B296" s="806"/>
      <c r="C296" s="806"/>
      <c r="D296" s="806"/>
      <c r="E296" s="806"/>
      <c r="F296" s="806"/>
      <c r="G296" s="806"/>
      <c r="H296" s="806"/>
      <c r="I296" s="806"/>
      <c r="J296" s="806"/>
      <c r="K296" s="806"/>
      <c r="L296" s="806"/>
      <c r="M296" s="806"/>
      <c r="N296" s="806"/>
      <c r="O296" s="806"/>
      <c r="P296" s="806"/>
      <c r="Q296" s="806"/>
      <c r="R296" s="806"/>
      <c r="S296" s="806"/>
      <c r="T296" s="806"/>
      <c r="U296" s="806"/>
      <c r="V296" s="806"/>
      <c r="W296" s="806"/>
      <c r="X296" s="806"/>
      <c r="Y296" s="806"/>
      <c r="Z296" s="806"/>
      <c r="AA296" s="776"/>
      <c r="AB296" s="776"/>
      <c r="AC296" s="776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8">
        <v>4680115885707</v>
      </c>
      <c r="E297" s="799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5"/>
      <c r="B298" s="806"/>
      <c r="C298" s="806"/>
      <c r="D298" s="806"/>
      <c r="E298" s="806"/>
      <c r="F298" s="806"/>
      <c r="G298" s="806"/>
      <c r="H298" s="806"/>
      <c r="I298" s="806"/>
      <c r="J298" s="806"/>
      <c r="K298" s="806"/>
      <c r="L298" s="806"/>
      <c r="M298" s="806"/>
      <c r="N298" s="806"/>
      <c r="O298" s="807"/>
      <c r="P298" s="804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806"/>
      <c r="B299" s="806"/>
      <c r="C299" s="806"/>
      <c r="D299" s="806"/>
      <c r="E299" s="806"/>
      <c r="F299" s="806"/>
      <c r="G299" s="806"/>
      <c r="H299" s="806"/>
      <c r="I299" s="806"/>
      <c r="J299" s="806"/>
      <c r="K299" s="806"/>
      <c r="L299" s="806"/>
      <c r="M299" s="806"/>
      <c r="N299" s="806"/>
      <c r="O299" s="807"/>
      <c r="P299" s="804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11" t="s">
        <v>531</v>
      </c>
      <c r="B300" s="806"/>
      <c r="C300" s="806"/>
      <c r="D300" s="806"/>
      <c r="E300" s="806"/>
      <c r="F300" s="806"/>
      <c r="G300" s="806"/>
      <c r="H300" s="806"/>
      <c r="I300" s="806"/>
      <c r="J300" s="806"/>
      <c r="K300" s="806"/>
      <c r="L300" s="806"/>
      <c r="M300" s="806"/>
      <c r="N300" s="806"/>
      <c r="O300" s="806"/>
      <c r="P300" s="806"/>
      <c r="Q300" s="806"/>
      <c r="R300" s="806"/>
      <c r="S300" s="806"/>
      <c r="T300" s="806"/>
      <c r="U300" s="806"/>
      <c r="V300" s="806"/>
      <c r="W300" s="806"/>
      <c r="X300" s="806"/>
      <c r="Y300" s="806"/>
      <c r="Z300" s="806"/>
      <c r="AA300" s="778"/>
      <c r="AB300" s="778"/>
      <c r="AC300" s="778"/>
    </row>
    <row r="301" spans="1:68" ht="14.25" customHeight="1" x14ac:dyDescent="0.25">
      <c r="A301" s="814" t="s">
        <v>124</v>
      </c>
      <c r="B301" s="806"/>
      <c r="C301" s="806"/>
      <c r="D301" s="806"/>
      <c r="E301" s="806"/>
      <c r="F301" s="806"/>
      <c r="G301" s="806"/>
      <c r="H301" s="806"/>
      <c r="I301" s="806"/>
      <c r="J301" s="806"/>
      <c r="K301" s="806"/>
      <c r="L301" s="806"/>
      <c r="M301" s="806"/>
      <c r="N301" s="806"/>
      <c r="O301" s="806"/>
      <c r="P301" s="806"/>
      <c r="Q301" s="806"/>
      <c r="R301" s="806"/>
      <c r="S301" s="806"/>
      <c r="T301" s="806"/>
      <c r="U301" s="806"/>
      <c r="V301" s="806"/>
      <c r="W301" s="806"/>
      <c r="X301" s="806"/>
      <c r="Y301" s="806"/>
      <c r="Z301" s="806"/>
      <c r="AA301" s="776"/>
      <c r="AB301" s="776"/>
      <c r="AC301" s="776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8">
        <v>4607091383423</v>
      </c>
      <c r="E302" s="799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8">
        <v>4680115885691</v>
      </c>
      <c r="E303" s="799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8">
        <v>4680115885660</v>
      </c>
      <c r="E304" s="799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805"/>
      <c r="B305" s="806"/>
      <c r="C305" s="806"/>
      <c r="D305" s="806"/>
      <c r="E305" s="806"/>
      <c r="F305" s="806"/>
      <c r="G305" s="806"/>
      <c r="H305" s="806"/>
      <c r="I305" s="806"/>
      <c r="J305" s="806"/>
      <c r="K305" s="806"/>
      <c r="L305" s="806"/>
      <c r="M305" s="806"/>
      <c r="N305" s="806"/>
      <c r="O305" s="807"/>
      <c r="P305" s="804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806"/>
      <c r="B306" s="806"/>
      <c r="C306" s="806"/>
      <c r="D306" s="806"/>
      <c r="E306" s="806"/>
      <c r="F306" s="806"/>
      <c r="G306" s="806"/>
      <c r="H306" s="806"/>
      <c r="I306" s="806"/>
      <c r="J306" s="806"/>
      <c r="K306" s="806"/>
      <c r="L306" s="806"/>
      <c r="M306" s="806"/>
      <c r="N306" s="806"/>
      <c r="O306" s="807"/>
      <c r="P306" s="804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11" t="s">
        <v>540</v>
      </c>
      <c r="B307" s="806"/>
      <c r="C307" s="806"/>
      <c r="D307" s="806"/>
      <c r="E307" s="806"/>
      <c r="F307" s="806"/>
      <c r="G307" s="806"/>
      <c r="H307" s="806"/>
      <c r="I307" s="806"/>
      <c r="J307" s="806"/>
      <c r="K307" s="806"/>
      <c r="L307" s="806"/>
      <c r="M307" s="806"/>
      <c r="N307" s="806"/>
      <c r="O307" s="806"/>
      <c r="P307" s="806"/>
      <c r="Q307" s="806"/>
      <c r="R307" s="806"/>
      <c r="S307" s="806"/>
      <c r="T307" s="806"/>
      <c r="U307" s="806"/>
      <c r="V307" s="806"/>
      <c r="W307" s="806"/>
      <c r="X307" s="806"/>
      <c r="Y307" s="806"/>
      <c r="Z307" s="806"/>
      <c r="AA307" s="778"/>
      <c r="AB307" s="778"/>
      <c r="AC307" s="778"/>
    </row>
    <row r="308" spans="1:68" ht="14.25" customHeight="1" x14ac:dyDescent="0.25">
      <c r="A308" s="814" t="s">
        <v>73</v>
      </c>
      <c r="B308" s="806"/>
      <c r="C308" s="806"/>
      <c r="D308" s="806"/>
      <c r="E308" s="806"/>
      <c r="F308" s="806"/>
      <c r="G308" s="806"/>
      <c r="H308" s="806"/>
      <c r="I308" s="806"/>
      <c r="J308" s="806"/>
      <c r="K308" s="806"/>
      <c r="L308" s="806"/>
      <c r="M308" s="806"/>
      <c r="N308" s="806"/>
      <c r="O308" s="806"/>
      <c r="P308" s="806"/>
      <c r="Q308" s="806"/>
      <c r="R308" s="806"/>
      <c r="S308" s="806"/>
      <c r="T308" s="806"/>
      <c r="U308" s="806"/>
      <c r="V308" s="806"/>
      <c r="W308" s="806"/>
      <c r="X308" s="806"/>
      <c r="Y308" s="806"/>
      <c r="Z308" s="806"/>
      <c r="AA308" s="776"/>
      <c r="AB308" s="776"/>
      <c r="AC308" s="776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8">
        <v>4680115881556</v>
      </c>
      <c r="E309" s="799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8">
        <v>4680115881037</v>
      </c>
      <c r="E310" s="799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8">
        <v>4680115886186</v>
      </c>
      <c r="E311" s="799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51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8">
        <v>4680115881228</v>
      </c>
      <c r="E312" s="799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07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101</v>
      </c>
      <c r="Y312" s="784">
        <f t="shared" si="67"/>
        <v>103.2</v>
      </c>
      <c r="Z312" s="36">
        <f>IFERROR(IF(Y312=0,"",ROUNDUP(Y312/H312,0)*0.00753),"")</f>
        <v>0.32379000000000002</v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112.44666666666667</v>
      </c>
      <c r="BN312" s="64">
        <f t="shared" si="69"/>
        <v>114.89600000000002</v>
      </c>
      <c r="BO312" s="64">
        <f t="shared" si="70"/>
        <v>0.26976495726495725</v>
      </c>
      <c r="BP312" s="64">
        <f t="shared" si="71"/>
        <v>0.27564102564102561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8">
        <v>4680115881211</v>
      </c>
      <c r="E313" s="799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85</v>
      </c>
      <c r="Y313" s="784">
        <f t="shared" si="67"/>
        <v>86.399999999999991</v>
      </c>
      <c r="Z313" s="36">
        <f>IFERROR(IF(Y313=0,"",ROUNDUP(Y313/H313,0)*0.00753),"")</f>
        <v>0.27107999999999999</v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92.083333333333343</v>
      </c>
      <c r="BN313" s="64">
        <f t="shared" si="69"/>
        <v>93.6</v>
      </c>
      <c r="BO313" s="64">
        <f t="shared" si="70"/>
        <v>0.22702991452991456</v>
      </c>
      <c r="BP313" s="64">
        <f t="shared" si="71"/>
        <v>0.23076923076923075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8">
        <v>4680115881020</v>
      </c>
      <c r="E314" s="799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3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5"/>
      <c r="B315" s="806"/>
      <c r="C315" s="806"/>
      <c r="D315" s="806"/>
      <c r="E315" s="806"/>
      <c r="F315" s="806"/>
      <c r="G315" s="806"/>
      <c r="H315" s="806"/>
      <c r="I315" s="806"/>
      <c r="J315" s="806"/>
      <c r="K315" s="806"/>
      <c r="L315" s="806"/>
      <c r="M315" s="806"/>
      <c r="N315" s="806"/>
      <c r="O315" s="807"/>
      <c r="P315" s="804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77.5</v>
      </c>
      <c r="Y315" s="785">
        <f>IFERROR(Y309/H309,"0")+IFERROR(Y310/H310,"0")+IFERROR(Y311/H311,"0")+IFERROR(Y312/H312,"0")+IFERROR(Y313/H313,"0")+IFERROR(Y314/H314,"0")</f>
        <v>79</v>
      </c>
      <c r="Z315" s="785">
        <f>IFERROR(IF(Z309="",0,Z309),"0")+IFERROR(IF(Z310="",0,Z310),"0")+IFERROR(IF(Z311="",0,Z311),"0")+IFERROR(IF(Z312="",0,Z312),"0")+IFERROR(IF(Z313="",0,Z313),"0")+IFERROR(IF(Z314="",0,Z314),"0")</f>
        <v>0.59487000000000001</v>
      </c>
      <c r="AA315" s="786"/>
      <c r="AB315" s="786"/>
      <c r="AC315" s="786"/>
    </row>
    <row r="316" spans="1:68" x14ac:dyDescent="0.2">
      <c r="A316" s="806"/>
      <c r="B316" s="806"/>
      <c r="C316" s="806"/>
      <c r="D316" s="806"/>
      <c r="E316" s="806"/>
      <c r="F316" s="806"/>
      <c r="G316" s="806"/>
      <c r="H316" s="806"/>
      <c r="I316" s="806"/>
      <c r="J316" s="806"/>
      <c r="K316" s="806"/>
      <c r="L316" s="806"/>
      <c r="M316" s="806"/>
      <c r="N316" s="806"/>
      <c r="O316" s="807"/>
      <c r="P316" s="804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186</v>
      </c>
      <c r="Y316" s="785">
        <f>IFERROR(SUM(Y309:Y314),"0")</f>
        <v>189.6</v>
      </c>
      <c r="Z316" s="37"/>
      <c r="AA316" s="786"/>
      <c r="AB316" s="786"/>
      <c r="AC316" s="786"/>
    </row>
    <row r="317" spans="1:68" ht="16.5" customHeight="1" x14ac:dyDescent="0.25">
      <c r="A317" s="811" t="s">
        <v>559</v>
      </c>
      <c r="B317" s="806"/>
      <c r="C317" s="806"/>
      <c r="D317" s="806"/>
      <c r="E317" s="806"/>
      <c r="F317" s="806"/>
      <c r="G317" s="806"/>
      <c r="H317" s="806"/>
      <c r="I317" s="806"/>
      <c r="J317" s="806"/>
      <c r="K317" s="806"/>
      <c r="L317" s="806"/>
      <c r="M317" s="806"/>
      <c r="N317" s="806"/>
      <c r="O317" s="806"/>
      <c r="P317" s="806"/>
      <c r="Q317" s="806"/>
      <c r="R317" s="806"/>
      <c r="S317" s="806"/>
      <c r="T317" s="806"/>
      <c r="U317" s="806"/>
      <c r="V317" s="806"/>
      <c r="W317" s="806"/>
      <c r="X317" s="806"/>
      <c r="Y317" s="806"/>
      <c r="Z317" s="806"/>
      <c r="AA317" s="778"/>
      <c r="AB317" s="778"/>
      <c r="AC317" s="778"/>
    </row>
    <row r="318" spans="1:68" ht="14.25" customHeight="1" x14ac:dyDescent="0.25">
      <c r="A318" s="814" t="s">
        <v>124</v>
      </c>
      <c r="B318" s="806"/>
      <c r="C318" s="806"/>
      <c r="D318" s="806"/>
      <c r="E318" s="806"/>
      <c r="F318" s="806"/>
      <c r="G318" s="806"/>
      <c r="H318" s="806"/>
      <c r="I318" s="806"/>
      <c r="J318" s="806"/>
      <c r="K318" s="806"/>
      <c r="L318" s="806"/>
      <c r="M318" s="806"/>
      <c r="N318" s="806"/>
      <c r="O318" s="806"/>
      <c r="P318" s="806"/>
      <c r="Q318" s="806"/>
      <c r="R318" s="806"/>
      <c r="S318" s="806"/>
      <c r="T318" s="806"/>
      <c r="U318" s="806"/>
      <c r="V318" s="806"/>
      <c r="W318" s="806"/>
      <c r="X318" s="806"/>
      <c r="Y318" s="806"/>
      <c r="Z318" s="806"/>
      <c r="AA318" s="776"/>
      <c r="AB318" s="776"/>
      <c r="AC318" s="776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8">
        <v>4607091389296</v>
      </c>
      <c r="E319" s="799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2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5"/>
      <c r="B320" s="806"/>
      <c r="C320" s="806"/>
      <c r="D320" s="806"/>
      <c r="E320" s="806"/>
      <c r="F320" s="806"/>
      <c r="G320" s="806"/>
      <c r="H320" s="806"/>
      <c r="I320" s="806"/>
      <c r="J320" s="806"/>
      <c r="K320" s="806"/>
      <c r="L320" s="806"/>
      <c r="M320" s="806"/>
      <c r="N320" s="806"/>
      <c r="O320" s="807"/>
      <c r="P320" s="804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806"/>
      <c r="B321" s="806"/>
      <c r="C321" s="806"/>
      <c r="D321" s="806"/>
      <c r="E321" s="806"/>
      <c r="F321" s="806"/>
      <c r="G321" s="806"/>
      <c r="H321" s="806"/>
      <c r="I321" s="806"/>
      <c r="J321" s="806"/>
      <c r="K321" s="806"/>
      <c r="L321" s="806"/>
      <c r="M321" s="806"/>
      <c r="N321" s="806"/>
      <c r="O321" s="807"/>
      <c r="P321" s="804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4" t="s">
        <v>64</v>
      </c>
      <c r="B322" s="806"/>
      <c r="C322" s="806"/>
      <c r="D322" s="806"/>
      <c r="E322" s="806"/>
      <c r="F322" s="806"/>
      <c r="G322" s="806"/>
      <c r="H322" s="806"/>
      <c r="I322" s="806"/>
      <c r="J322" s="806"/>
      <c r="K322" s="806"/>
      <c r="L322" s="806"/>
      <c r="M322" s="806"/>
      <c r="N322" s="806"/>
      <c r="O322" s="806"/>
      <c r="P322" s="806"/>
      <c r="Q322" s="806"/>
      <c r="R322" s="806"/>
      <c r="S322" s="806"/>
      <c r="T322" s="806"/>
      <c r="U322" s="806"/>
      <c r="V322" s="806"/>
      <c r="W322" s="806"/>
      <c r="X322" s="806"/>
      <c r="Y322" s="806"/>
      <c r="Z322" s="806"/>
      <c r="AA322" s="776"/>
      <c r="AB322" s="776"/>
      <c r="AC322" s="776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8">
        <v>4680115880344</v>
      </c>
      <c r="E323" s="799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5"/>
      <c r="B324" s="806"/>
      <c r="C324" s="806"/>
      <c r="D324" s="806"/>
      <c r="E324" s="806"/>
      <c r="F324" s="806"/>
      <c r="G324" s="806"/>
      <c r="H324" s="806"/>
      <c r="I324" s="806"/>
      <c r="J324" s="806"/>
      <c r="K324" s="806"/>
      <c r="L324" s="806"/>
      <c r="M324" s="806"/>
      <c r="N324" s="806"/>
      <c r="O324" s="807"/>
      <c r="P324" s="804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806"/>
      <c r="B325" s="806"/>
      <c r="C325" s="806"/>
      <c r="D325" s="806"/>
      <c r="E325" s="806"/>
      <c r="F325" s="806"/>
      <c r="G325" s="806"/>
      <c r="H325" s="806"/>
      <c r="I325" s="806"/>
      <c r="J325" s="806"/>
      <c r="K325" s="806"/>
      <c r="L325" s="806"/>
      <c r="M325" s="806"/>
      <c r="N325" s="806"/>
      <c r="O325" s="807"/>
      <c r="P325" s="804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4" t="s">
        <v>73</v>
      </c>
      <c r="B326" s="806"/>
      <c r="C326" s="806"/>
      <c r="D326" s="806"/>
      <c r="E326" s="806"/>
      <c r="F326" s="806"/>
      <c r="G326" s="806"/>
      <c r="H326" s="806"/>
      <c r="I326" s="806"/>
      <c r="J326" s="806"/>
      <c r="K326" s="806"/>
      <c r="L326" s="806"/>
      <c r="M326" s="806"/>
      <c r="N326" s="806"/>
      <c r="O326" s="806"/>
      <c r="P326" s="806"/>
      <c r="Q326" s="806"/>
      <c r="R326" s="806"/>
      <c r="S326" s="806"/>
      <c r="T326" s="806"/>
      <c r="U326" s="806"/>
      <c r="V326" s="806"/>
      <c r="W326" s="806"/>
      <c r="X326" s="806"/>
      <c r="Y326" s="806"/>
      <c r="Z326" s="806"/>
      <c r="AA326" s="776"/>
      <c r="AB326" s="776"/>
      <c r="AC326" s="776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8">
        <v>4680115884618</v>
      </c>
      <c r="E327" s="799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805"/>
      <c r="B328" s="806"/>
      <c r="C328" s="806"/>
      <c r="D328" s="806"/>
      <c r="E328" s="806"/>
      <c r="F328" s="806"/>
      <c r="G328" s="806"/>
      <c r="H328" s="806"/>
      <c r="I328" s="806"/>
      <c r="J328" s="806"/>
      <c r="K328" s="806"/>
      <c r="L328" s="806"/>
      <c r="M328" s="806"/>
      <c r="N328" s="806"/>
      <c r="O328" s="807"/>
      <c r="P328" s="804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806"/>
      <c r="B329" s="806"/>
      <c r="C329" s="806"/>
      <c r="D329" s="806"/>
      <c r="E329" s="806"/>
      <c r="F329" s="806"/>
      <c r="G329" s="806"/>
      <c r="H329" s="806"/>
      <c r="I329" s="806"/>
      <c r="J329" s="806"/>
      <c r="K329" s="806"/>
      <c r="L329" s="806"/>
      <c r="M329" s="806"/>
      <c r="N329" s="806"/>
      <c r="O329" s="807"/>
      <c r="P329" s="804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11" t="s">
        <v>569</v>
      </c>
      <c r="B330" s="806"/>
      <c r="C330" s="806"/>
      <c r="D330" s="806"/>
      <c r="E330" s="806"/>
      <c r="F330" s="806"/>
      <c r="G330" s="806"/>
      <c r="H330" s="806"/>
      <c r="I330" s="806"/>
      <c r="J330" s="806"/>
      <c r="K330" s="806"/>
      <c r="L330" s="806"/>
      <c r="M330" s="806"/>
      <c r="N330" s="806"/>
      <c r="O330" s="806"/>
      <c r="P330" s="806"/>
      <c r="Q330" s="806"/>
      <c r="R330" s="806"/>
      <c r="S330" s="806"/>
      <c r="T330" s="806"/>
      <c r="U330" s="806"/>
      <c r="V330" s="806"/>
      <c r="W330" s="806"/>
      <c r="X330" s="806"/>
      <c r="Y330" s="806"/>
      <c r="Z330" s="806"/>
      <c r="AA330" s="778"/>
      <c r="AB330" s="778"/>
      <c r="AC330" s="778"/>
    </row>
    <row r="331" spans="1:68" ht="14.25" customHeight="1" x14ac:dyDescent="0.25">
      <c r="A331" s="814" t="s">
        <v>124</v>
      </c>
      <c r="B331" s="806"/>
      <c r="C331" s="806"/>
      <c r="D331" s="806"/>
      <c r="E331" s="806"/>
      <c r="F331" s="806"/>
      <c r="G331" s="806"/>
      <c r="H331" s="806"/>
      <c r="I331" s="806"/>
      <c r="J331" s="806"/>
      <c r="K331" s="806"/>
      <c r="L331" s="806"/>
      <c r="M331" s="806"/>
      <c r="N331" s="806"/>
      <c r="O331" s="806"/>
      <c r="P331" s="806"/>
      <c r="Q331" s="806"/>
      <c r="R331" s="806"/>
      <c r="S331" s="806"/>
      <c r="T331" s="806"/>
      <c r="U331" s="806"/>
      <c r="V331" s="806"/>
      <c r="W331" s="806"/>
      <c r="X331" s="806"/>
      <c r="Y331" s="806"/>
      <c r="Z331" s="806"/>
      <c r="AA331" s="776"/>
      <c r="AB331" s="776"/>
      <c r="AC331" s="776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8">
        <v>4607091389807</v>
      </c>
      <c r="E332" s="799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5"/>
      <c r="B333" s="806"/>
      <c r="C333" s="806"/>
      <c r="D333" s="806"/>
      <c r="E333" s="806"/>
      <c r="F333" s="806"/>
      <c r="G333" s="806"/>
      <c r="H333" s="806"/>
      <c r="I333" s="806"/>
      <c r="J333" s="806"/>
      <c r="K333" s="806"/>
      <c r="L333" s="806"/>
      <c r="M333" s="806"/>
      <c r="N333" s="806"/>
      <c r="O333" s="807"/>
      <c r="P333" s="804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806"/>
      <c r="B334" s="806"/>
      <c r="C334" s="806"/>
      <c r="D334" s="806"/>
      <c r="E334" s="806"/>
      <c r="F334" s="806"/>
      <c r="G334" s="806"/>
      <c r="H334" s="806"/>
      <c r="I334" s="806"/>
      <c r="J334" s="806"/>
      <c r="K334" s="806"/>
      <c r="L334" s="806"/>
      <c r="M334" s="806"/>
      <c r="N334" s="806"/>
      <c r="O334" s="807"/>
      <c r="P334" s="804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4" t="s">
        <v>64</v>
      </c>
      <c r="B335" s="806"/>
      <c r="C335" s="806"/>
      <c r="D335" s="806"/>
      <c r="E335" s="806"/>
      <c r="F335" s="806"/>
      <c r="G335" s="806"/>
      <c r="H335" s="806"/>
      <c r="I335" s="806"/>
      <c r="J335" s="806"/>
      <c r="K335" s="806"/>
      <c r="L335" s="806"/>
      <c r="M335" s="806"/>
      <c r="N335" s="806"/>
      <c r="O335" s="806"/>
      <c r="P335" s="806"/>
      <c r="Q335" s="806"/>
      <c r="R335" s="806"/>
      <c r="S335" s="806"/>
      <c r="T335" s="806"/>
      <c r="U335" s="806"/>
      <c r="V335" s="806"/>
      <c r="W335" s="806"/>
      <c r="X335" s="806"/>
      <c r="Y335" s="806"/>
      <c r="Z335" s="806"/>
      <c r="AA335" s="776"/>
      <c r="AB335" s="776"/>
      <c r="AC335" s="776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8">
        <v>4680115880481</v>
      </c>
      <c r="E336" s="799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9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805"/>
      <c r="B337" s="806"/>
      <c r="C337" s="806"/>
      <c r="D337" s="806"/>
      <c r="E337" s="806"/>
      <c r="F337" s="806"/>
      <c r="G337" s="806"/>
      <c r="H337" s="806"/>
      <c r="I337" s="806"/>
      <c r="J337" s="806"/>
      <c r="K337" s="806"/>
      <c r="L337" s="806"/>
      <c r="M337" s="806"/>
      <c r="N337" s="806"/>
      <c r="O337" s="807"/>
      <c r="P337" s="804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806"/>
      <c r="B338" s="806"/>
      <c r="C338" s="806"/>
      <c r="D338" s="806"/>
      <c r="E338" s="806"/>
      <c r="F338" s="806"/>
      <c r="G338" s="806"/>
      <c r="H338" s="806"/>
      <c r="I338" s="806"/>
      <c r="J338" s="806"/>
      <c r="K338" s="806"/>
      <c r="L338" s="806"/>
      <c r="M338" s="806"/>
      <c r="N338" s="806"/>
      <c r="O338" s="807"/>
      <c r="P338" s="804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4" t="s">
        <v>73</v>
      </c>
      <c r="B339" s="806"/>
      <c r="C339" s="806"/>
      <c r="D339" s="806"/>
      <c r="E339" s="806"/>
      <c r="F339" s="806"/>
      <c r="G339" s="806"/>
      <c r="H339" s="806"/>
      <c r="I339" s="806"/>
      <c r="J339" s="806"/>
      <c r="K339" s="806"/>
      <c r="L339" s="806"/>
      <c r="M339" s="806"/>
      <c r="N339" s="806"/>
      <c r="O339" s="806"/>
      <c r="P339" s="806"/>
      <c r="Q339" s="806"/>
      <c r="R339" s="806"/>
      <c r="S339" s="806"/>
      <c r="T339" s="806"/>
      <c r="U339" s="806"/>
      <c r="V339" s="806"/>
      <c r="W339" s="806"/>
      <c r="X339" s="806"/>
      <c r="Y339" s="806"/>
      <c r="Z339" s="806"/>
      <c r="AA339" s="776"/>
      <c r="AB339" s="776"/>
      <c r="AC339" s="776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8">
        <v>4680115880412</v>
      </c>
      <c r="E340" s="799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8">
        <v>4680115880511</v>
      </c>
      <c r="E341" s="799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5"/>
      <c r="B342" s="806"/>
      <c r="C342" s="806"/>
      <c r="D342" s="806"/>
      <c r="E342" s="806"/>
      <c r="F342" s="806"/>
      <c r="G342" s="806"/>
      <c r="H342" s="806"/>
      <c r="I342" s="806"/>
      <c r="J342" s="806"/>
      <c r="K342" s="806"/>
      <c r="L342" s="806"/>
      <c r="M342" s="806"/>
      <c r="N342" s="806"/>
      <c r="O342" s="807"/>
      <c r="P342" s="804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6"/>
      <c r="B343" s="806"/>
      <c r="C343" s="806"/>
      <c r="D343" s="806"/>
      <c r="E343" s="806"/>
      <c r="F343" s="806"/>
      <c r="G343" s="806"/>
      <c r="H343" s="806"/>
      <c r="I343" s="806"/>
      <c r="J343" s="806"/>
      <c r="K343" s="806"/>
      <c r="L343" s="806"/>
      <c r="M343" s="806"/>
      <c r="N343" s="806"/>
      <c r="O343" s="807"/>
      <c r="P343" s="804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11" t="s">
        <v>582</v>
      </c>
      <c r="B344" s="806"/>
      <c r="C344" s="806"/>
      <c r="D344" s="806"/>
      <c r="E344" s="806"/>
      <c r="F344" s="806"/>
      <c r="G344" s="806"/>
      <c r="H344" s="806"/>
      <c r="I344" s="806"/>
      <c r="J344" s="806"/>
      <c r="K344" s="806"/>
      <c r="L344" s="806"/>
      <c r="M344" s="806"/>
      <c r="N344" s="806"/>
      <c r="O344" s="806"/>
      <c r="P344" s="806"/>
      <c r="Q344" s="806"/>
      <c r="R344" s="806"/>
      <c r="S344" s="806"/>
      <c r="T344" s="806"/>
      <c r="U344" s="806"/>
      <c r="V344" s="806"/>
      <c r="W344" s="806"/>
      <c r="X344" s="806"/>
      <c r="Y344" s="806"/>
      <c r="Z344" s="806"/>
      <c r="AA344" s="778"/>
      <c r="AB344" s="778"/>
      <c r="AC344" s="778"/>
    </row>
    <row r="345" spans="1:68" ht="14.25" customHeight="1" x14ac:dyDescent="0.25">
      <c r="A345" s="814" t="s">
        <v>124</v>
      </c>
      <c r="B345" s="806"/>
      <c r="C345" s="806"/>
      <c r="D345" s="806"/>
      <c r="E345" s="806"/>
      <c r="F345" s="806"/>
      <c r="G345" s="806"/>
      <c r="H345" s="806"/>
      <c r="I345" s="806"/>
      <c r="J345" s="806"/>
      <c r="K345" s="806"/>
      <c r="L345" s="806"/>
      <c r="M345" s="806"/>
      <c r="N345" s="806"/>
      <c r="O345" s="806"/>
      <c r="P345" s="806"/>
      <c r="Q345" s="806"/>
      <c r="R345" s="806"/>
      <c r="S345" s="806"/>
      <c r="T345" s="806"/>
      <c r="U345" s="806"/>
      <c r="V345" s="806"/>
      <c r="W345" s="806"/>
      <c r="X345" s="806"/>
      <c r="Y345" s="806"/>
      <c r="Z345" s="806"/>
      <c r="AA345" s="776"/>
      <c r="AB345" s="776"/>
      <c r="AC345" s="776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8">
        <v>4680115882973</v>
      </c>
      <c r="E346" s="799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0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5"/>
      <c r="B347" s="806"/>
      <c r="C347" s="806"/>
      <c r="D347" s="806"/>
      <c r="E347" s="806"/>
      <c r="F347" s="806"/>
      <c r="G347" s="806"/>
      <c r="H347" s="806"/>
      <c r="I347" s="806"/>
      <c r="J347" s="806"/>
      <c r="K347" s="806"/>
      <c r="L347" s="806"/>
      <c r="M347" s="806"/>
      <c r="N347" s="806"/>
      <c r="O347" s="807"/>
      <c r="P347" s="804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806"/>
      <c r="B348" s="806"/>
      <c r="C348" s="806"/>
      <c r="D348" s="806"/>
      <c r="E348" s="806"/>
      <c r="F348" s="806"/>
      <c r="G348" s="806"/>
      <c r="H348" s="806"/>
      <c r="I348" s="806"/>
      <c r="J348" s="806"/>
      <c r="K348" s="806"/>
      <c r="L348" s="806"/>
      <c r="M348" s="806"/>
      <c r="N348" s="806"/>
      <c r="O348" s="807"/>
      <c r="P348" s="804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4" t="s">
        <v>64</v>
      </c>
      <c r="B349" s="806"/>
      <c r="C349" s="806"/>
      <c r="D349" s="806"/>
      <c r="E349" s="806"/>
      <c r="F349" s="806"/>
      <c r="G349" s="806"/>
      <c r="H349" s="806"/>
      <c r="I349" s="806"/>
      <c r="J349" s="806"/>
      <c r="K349" s="806"/>
      <c r="L349" s="806"/>
      <c r="M349" s="806"/>
      <c r="N349" s="806"/>
      <c r="O349" s="806"/>
      <c r="P349" s="806"/>
      <c r="Q349" s="806"/>
      <c r="R349" s="806"/>
      <c r="S349" s="806"/>
      <c r="T349" s="806"/>
      <c r="U349" s="806"/>
      <c r="V349" s="806"/>
      <c r="W349" s="806"/>
      <c r="X349" s="806"/>
      <c r="Y349" s="806"/>
      <c r="Z349" s="806"/>
      <c r="AA349" s="776"/>
      <c r="AB349" s="776"/>
      <c r="AC349" s="776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8">
        <v>4607091389845</v>
      </c>
      <c r="E350" s="799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8">
        <v>4680115882881</v>
      </c>
      <c r="E351" s="799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5"/>
      <c r="B352" s="806"/>
      <c r="C352" s="806"/>
      <c r="D352" s="806"/>
      <c r="E352" s="806"/>
      <c r="F352" s="806"/>
      <c r="G352" s="806"/>
      <c r="H352" s="806"/>
      <c r="I352" s="806"/>
      <c r="J352" s="806"/>
      <c r="K352" s="806"/>
      <c r="L352" s="806"/>
      <c r="M352" s="806"/>
      <c r="N352" s="806"/>
      <c r="O352" s="807"/>
      <c r="P352" s="804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806"/>
      <c r="B353" s="806"/>
      <c r="C353" s="806"/>
      <c r="D353" s="806"/>
      <c r="E353" s="806"/>
      <c r="F353" s="806"/>
      <c r="G353" s="806"/>
      <c r="H353" s="806"/>
      <c r="I353" s="806"/>
      <c r="J353" s="806"/>
      <c r="K353" s="806"/>
      <c r="L353" s="806"/>
      <c r="M353" s="806"/>
      <c r="N353" s="806"/>
      <c r="O353" s="807"/>
      <c r="P353" s="804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4" t="s">
        <v>73</v>
      </c>
      <c r="B354" s="806"/>
      <c r="C354" s="806"/>
      <c r="D354" s="806"/>
      <c r="E354" s="806"/>
      <c r="F354" s="806"/>
      <c r="G354" s="806"/>
      <c r="H354" s="806"/>
      <c r="I354" s="806"/>
      <c r="J354" s="806"/>
      <c r="K354" s="806"/>
      <c r="L354" s="806"/>
      <c r="M354" s="806"/>
      <c r="N354" s="806"/>
      <c r="O354" s="806"/>
      <c r="P354" s="806"/>
      <c r="Q354" s="806"/>
      <c r="R354" s="806"/>
      <c r="S354" s="806"/>
      <c r="T354" s="806"/>
      <c r="U354" s="806"/>
      <c r="V354" s="806"/>
      <c r="W354" s="806"/>
      <c r="X354" s="806"/>
      <c r="Y354" s="806"/>
      <c r="Z354" s="806"/>
      <c r="AA354" s="776"/>
      <c r="AB354" s="776"/>
      <c r="AC354" s="776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8">
        <v>4680115883390</v>
      </c>
      <c r="E355" s="799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5"/>
      <c r="B356" s="806"/>
      <c r="C356" s="806"/>
      <c r="D356" s="806"/>
      <c r="E356" s="806"/>
      <c r="F356" s="806"/>
      <c r="G356" s="806"/>
      <c r="H356" s="806"/>
      <c r="I356" s="806"/>
      <c r="J356" s="806"/>
      <c r="K356" s="806"/>
      <c r="L356" s="806"/>
      <c r="M356" s="806"/>
      <c r="N356" s="806"/>
      <c r="O356" s="807"/>
      <c r="P356" s="804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6"/>
      <c r="B357" s="806"/>
      <c r="C357" s="806"/>
      <c r="D357" s="806"/>
      <c r="E357" s="806"/>
      <c r="F357" s="806"/>
      <c r="G357" s="806"/>
      <c r="H357" s="806"/>
      <c r="I357" s="806"/>
      <c r="J357" s="806"/>
      <c r="K357" s="806"/>
      <c r="L357" s="806"/>
      <c r="M357" s="806"/>
      <c r="N357" s="806"/>
      <c r="O357" s="807"/>
      <c r="P357" s="804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11" t="s">
        <v>593</v>
      </c>
      <c r="B358" s="806"/>
      <c r="C358" s="806"/>
      <c r="D358" s="806"/>
      <c r="E358" s="806"/>
      <c r="F358" s="806"/>
      <c r="G358" s="806"/>
      <c r="H358" s="806"/>
      <c r="I358" s="806"/>
      <c r="J358" s="806"/>
      <c r="K358" s="806"/>
      <c r="L358" s="806"/>
      <c r="M358" s="806"/>
      <c r="N358" s="806"/>
      <c r="O358" s="806"/>
      <c r="P358" s="806"/>
      <c r="Q358" s="806"/>
      <c r="R358" s="806"/>
      <c r="S358" s="806"/>
      <c r="T358" s="806"/>
      <c r="U358" s="806"/>
      <c r="V358" s="806"/>
      <c r="W358" s="806"/>
      <c r="X358" s="806"/>
      <c r="Y358" s="806"/>
      <c r="Z358" s="806"/>
      <c r="AA358" s="778"/>
      <c r="AB358" s="778"/>
      <c r="AC358" s="778"/>
    </row>
    <row r="359" spans="1:68" ht="14.25" customHeight="1" x14ac:dyDescent="0.25">
      <c r="A359" s="814" t="s">
        <v>124</v>
      </c>
      <c r="B359" s="806"/>
      <c r="C359" s="806"/>
      <c r="D359" s="806"/>
      <c r="E359" s="806"/>
      <c r="F359" s="806"/>
      <c r="G359" s="806"/>
      <c r="H359" s="806"/>
      <c r="I359" s="806"/>
      <c r="J359" s="806"/>
      <c r="K359" s="806"/>
      <c r="L359" s="806"/>
      <c r="M359" s="806"/>
      <c r="N359" s="806"/>
      <c r="O359" s="806"/>
      <c r="P359" s="806"/>
      <c r="Q359" s="806"/>
      <c r="R359" s="806"/>
      <c r="S359" s="806"/>
      <c r="T359" s="806"/>
      <c r="U359" s="806"/>
      <c r="V359" s="806"/>
      <c r="W359" s="806"/>
      <c r="X359" s="806"/>
      <c r="Y359" s="806"/>
      <c r="Z359" s="806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8">
        <v>4680115885615</v>
      </c>
      <c r="E360" s="799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8">
        <v>4680115885554</v>
      </c>
      <c r="E361" s="799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8">
        <v>4680115885554</v>
      </c>
      <c r="E362" s="799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903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8">
        <v>4680115885646</v>
      </c>
      <c r="E363" s="799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8">
        <v>4680115885622</v>
      </c>
      <c r="E364" s="799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8">
        <v>4680115881938</v>
      </c>
      <c r="E365" s="799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8">
        <v>4607091387346</v>
      </c>
      <c r="E366" s="799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1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8">
        <v>4607091386011</v>
      </c>
      <c r="E367" s="799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8">
        <v>4680115885608</v>
      </c>
      <c r="E368" s="799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805"/>
      <c r="B369" s="806"/>
      <c r="C369" s="806"/>
      <c r="D369" s="806"/>
      <c r="E369" s="806"/>
      <c r="F369" s="806"/>
      <c r="G369" s="806"/>
      <c r="H369" s="806"/>
      <c r="I369" s="806"/>
      <c r="J369" s="806"/>
      <c r="K369" s="806"/>
      <c r="L369" s="806"/>
      <c r="M369" s="806"/>
      <c r="N369" s="806"/>
      <c r="O369" s="807"/>
      <c r="P369" s="804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806"/>
      <c r="B370" s="806"/>
      <c r="C370" s="806"/>
      <c r="D370" s="806"/>
      <c r="E370" s="806"/>
      <c r="F370" s="806"/>
      <c r="G370" s="806"/>
      <c r="H370" s="806"/>
      <c r="I370" s="806"/>
      <c r="J370" s="806"/>
      <c r="K370" s="806"/>
      <c r="L370" s="806"/>
      <c r="M370" s="806"/>
      <c r="N370" s="806"/>
      <c r="O370" s="807"/>
      <c r="P370" s="804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4" t="s">
        <v>64</v>
      </c>
      <c r="B371" s="806"/>
      <c r="C371" s="806"/>
      <c r="D371" s="806"/>
      <c r="E371" s="806"/>
      <c r="F371" s="806"/>
      <c r="G371" s="806"/>
      <c r="H371" s="806"/>
      <c r="I371" s="806"/>
      <c r="J371" s="806"/>
      <c r="K371" s="806"/>
      <c r="L371" s="806"/>
      <c r="M371" s="806"/>
      <c r="N371" s="806"/>
      <c r="O371" s="806"/>
      <c r="P371" s="806"/>
      <c r="Q371" s="806"/>
      <c r="R371" s="806"/>
      <c r="S371" s="806"/>
      <c r="T371" s="806"/>
      <c r="U371" s="806"/>
      <c r="V371" s="806"/>
      <c r="W371" s="806"/>
      <c r="X371" s="806"/>
      <c r="Y371" s="806"/>
      <c r="Z371" s="806"/>
      <c r="AA371" s="776"/>
      <c r="AB371" s="776"/>
      <c r="AC371" s="776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8">
        <v>4607091387193</v>
      </c>
      <c r="E372" s="799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8">
        <v>4607091387230</v>
      </c>
      <c r="E373" s="799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8">
        <v>4607091387292</v>
      </c>
      <c r="E374" s="799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8">
        <v>4607091387285</v>
      </c>
      <c r="E375" s="799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805"/>
      <c r="B376" s="806"/>
      <c r="C376" s="806"/>
      <c r="D376" s="806"/>
      <c r="E376" s="806"/>
      <c r="F376" s="806"/>
      <c r="G376" s="806"/>
      <c r="H376" s="806"/>
      <c r="I376" s="806"/>
      <c r="J376" s="806"/>
      <c r="K376" s="806"/>
      <c r="L376" s="806"/>
      <c r="M376" s="806"/>
      <c r="N376" s="806"/>
      <c r="O376" s="807"/>
      <c r="P376" s="804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806"/>
      <c r="B377" s="806"/>
      <c r="C377" s="806"/>
      <c r="D377" s="806"/>
      <c r="E377" s="806"/>
      <c r="F377" s="806"/>
      <c r="G377" s="806"/>
      <c r="H377" s="806"/>
      <c r="I377" s="806"/>
      <c r="J377" s="806"/>
      <c r="K377" s="806"/>
      <c r="L377" s="806"/>
      <c r="M377" s="806"/>
      <c r="N377" s="806"/>
      <c r="O377" s="807"/>
      <c r="P377" s="804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4" t="s">
        <v>73</v>
      </c>
      <c r="B378" s="806"/>
      <c r="C378" s="806"/>
      <c r="D378" s="806"/>
      <c r="E378" s="806"/>
      <c r="F378" s="806"/>
      <c r="G378" s="806"/>
      <c r="H378" s="806"/>
      <c r="I378" s="806"/>
      <c r="J378" s="806"/>
      <c r="K378" s="806"/>
      <c r="L378" s="806"/>
      <c r="M378" s="806"/>
      <c r="N378" s="806"/>
      <c r="O378" s="806"/>
      <c r="P378" s="806"/>
      <c r="Q378" s="806"/>
      <c r="R378" s="806"/>
      <c r="S378" s="806"/>
      <c r="T378" s="806"/>
      <c r="U378" s="806"/>
      <c r="V378" s="806"/>
      <c r="W378" s="806"/>
      <c r="X378" s="806"/>
      <c r="Y378" s="806"/>
      <c r="Z378" s="806"/>
      <c r="AA378" s="776"/>
      <c r="AB378" s="776"/>
      <c r="AC378" s="776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8">
        <v>4607091387766</v>
      </c>
      <c r="E379" s="799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1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8">
        <v>4607091387957</v>
      </c>
      <c r="E380" s="799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8">
        <v>4607091387964</v>
      </c>
      <c r="E381" s="799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2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8">
        <v>4680115884588</v>
      </c>
      <c r="E382" s="799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8">
        <v>4607091387537</v>
      </c>
      <c r="E383" s="799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8">
        <v>4607091387513</v>
      </c>
      <c r="E384" s="799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18</v>
      </c>
      <c r="Y384" s="784">
        <f t="shared" si="77"/>
        <v>18.900000000000002</v>
      </c>
      <c r="Z384" s="36">
        <f>IFERROR(IF(Y384=0,"",ROUNDUP(Y384/H384,0)*0.00753),"")</f>
        <v>5.271E-2</v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19.853333333333335</v>
      </c>
      <c r="BN384" s="64">
        <f t="shared" si="79"/>
        <v>20.846000000000004</v>
      </c>
      <c r="BO384" s="64">
        <f t="shared" si="80"/>
        <v>4.2735042735042729E-2</v>
      </c>
      <c r="BP384" s="64">
        <f t="shared" si="81"/>
        <v>4.4871794871794872E-2</v>
      </c>
    </row>
    <row r="385" spans="1:68" x14ac:dyDescent="0.2">
      <c r="A385" s="805"/>
      <c r="B385" s="806"/>
      <c r="C385" s="806"/>
      <c r="D385" s="806"/>
      <c r="E385" s="806"/>
      <c r="F385" s="806"/>
      <c r="G385" s="806"/>
      <c r="H385" s="806"/>
      <c r="I385" s="806"/>
      <c r="J385" s="806"/>
      <c r="K385" s="806"/>
      <c r="L385" s="806"/>
      <c r="M385" s="806"/>
      <c r="N385" s="806"/>
      <c r="O385" s="807"/>
      <c r="P385" s="804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6.6666666666666661</v>
      </c>
      <c r="Y385" s="785">
        <f>IFERROR(Y379/H379,"0")+IFERROR(Y380/H380,"0")+IFERROR(Y381/H381,"0")+IFERROR(Y382/H382,"0")+IFERROR(Y383/H383,"0")+IFERROR(Y384/H384,"0")</f>
        <v>7</v>
      </c>
      <c r="Z385" s="785">
        <f>IFERROR(IF(Z379="",0,Z379),"0")+IFERROR(IF(Z380="",0,Z380),"0")+IFERROR(IF(Z381="",0,Z381),"0")+IFERROR(IF(Z382="",0,Z382),"0")+IFERROR(IF(Z383="",0,Z383),"0")+IFERROR(IF(Z384="",0,Z384),"0")</f>
        <v>5.271E-2</v>
      </c>
      <c r="AA385" s="786"/>
      <c r="AB385" s="786"/>
      <c r="AC385" s="786"/>
    </row>
    <row r="386" spans="1:68" x14ac:dyDescent="0.2">
      <c r="A386" s="806"/>
      <c r="B386" s="806"/>
      <c r="C386" s="806"/>
      <c r="D386" s="806"/>
      <c r="E386" s="806"/>
      <c r="F386" s="806"/>
      <c r="G386" s="806"/>
      <c r="H386" s="806"/>
      <c r="I386" s="806"/>
      <c r="J386" s="806"/>
      <c r="K386" s="806"/>
      <c r="L386" s="806"/>
      <c r="M386" s="806"/>
      <c r="N386" s="806"/>
      <c r="O386" s="807"/>
      <c r="P386" s="804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18</v>
      </c>
      <c r="Y386" s="785">
        <f>IFERROR(SUM(Y379:Y384),"0")</f>
        <v>18.900000000000002</v>
      </c>
      <c r="Z386" s="37"/>
      <c r="AA386" s="786"/>
      <c r="AB386" s="786"/>
      <c r="AC386" s="786"/>
    </row>
    <row r="387" spans="1:68" ht="14.25" customHeight="1" x14ac:dyDescent="0.25">
      <c r="A387" s="814" t="s">
        <v>229</v>
      </c>
      <c r="B387" s="806"/>
      <c r="C387" s="806"/>
      <c r="D387" s="806"/>
      <c r="E387" s="806"/>
      <c r="F387" s="806"/>
      <c r="G387" s="806"/>
      <c r="H387" s="806"/>
      <c r="I387" s="806"/>
      <c r="J387" s="806"/>
      <c r="K387" s="806"/>
      <c r="L387" s="806"/>
      <c r="M387" s="806"/>
      <c r="N387" s="806"/>
      <c r="O387" s="806"/>
      <c r="P387" s="806"/>
      <c r="Q387" s="806"/>
      <c r="R387" s="806"/>
      <c r="S387" s="806"/>
      <c r="T387" s="806"/>
      <c r="U387" s="806"/>
      <c r="V387" s="806"/>
      <c r="W387" s="806"/>
      <c r="X387" s="806"/>
      <c r="Y387" s="806"/>
      <c r="Z387" s="806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8">
        <v>4607091380880</v>
      </c>
      <c r="E388" s="799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144</v>
      </c>
      <c r="Y388" s="784">
        <f>IFERROR(IF(X388="",0,CEILING((X388/$H388),1)*$H388),"")</f>
        <v>151.20000000000002</v>
      </c>
      <c r="Z388" s="36">
        <f>IFERROR(IF(Y388=0,"",ROUNDUP(Y388/H388,0)*0.02175),"")</f>
        <v>0.39149999999999996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153.66857142857143</v>
      </c>
      <c r="BN388" s="64">
        <f>IFERROR(Y388*I388/H388,"0")</f>
        <v>161.35200000000003</v>
      </c>
      <c r="BO388" s="64">
        <f>IFERROR(1/J388*(X388/H388),"0")</f>
        <v>0.30612244897959179</v>
      </c>
      <c r="BP388" s="64">
        <f>IFERROR(1/J388*(Y388/H388),"0")</f>
        <v>0.3214285714285714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8">
        <v>4607091384482</v>
      </c>
      <c r="E389" s="799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215</v>
      </c>
      <c r="Y389" s="784">
        <f>IFERROR(IF(X389="",0,CEILING((X389/$H389),1)*$H389),"")</f>
        <v>218.4</v>
      </c>
      <c r="Z389" s="36">
        <f>IFERROR(IF(Y389=0,"",ROUNDUP(Y389/H389,0)*0.02175),"")</f>
        <v>0.60899999999999999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230.54615384615389</v>
      </c>
      <c r="BN389" s="64">
        <f>IFERROR(Y389*I389/H389,"0")</f>
        <v>234.19200000000004</v>
      </c>
      <c r="BO389" s="64">
        <f>IFERROR(1/J389*(X389/H389),"0")</f>
        <v>0.49221611721611724</v>
      </c>
      <c r="BP389" s="64">
        <f>IFERROR(1/J389*(Y389/H389),"0")</f>
        <v>0.5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8">
        <v>4607091380897</v>
      </c>
      <c r="E390" s="799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58</v>
      </c>
      <c r="Y390" s="784">
        <f>IFERROR(IF(X390="",0,CEILING((X390/$H390),1)*$H390),"")</f>
        <v>58.800000000000004</v>
      </c>
      <c r="Z390" s="36">
        <f>IFERROR(IF(Y390=0,"",ROUNDUP(Y390/H390,0)*0.02175),"")</f>
        <v>0.15225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61.894285714285715</v>
      </c>
      <c r="BN390" s="64">
        <f>IFERROR(Y390*I390/H390,"0")</f>
        <v>62.748000000000005</v>
      </c>
      <c r="BO390" s="64">
        <f>IFERROR(1/J390*(X390/H390),"0")</f>
        <v>0.12329931972789114</v>
      </c>
      <c r="BP390" s="64">
        <f>IFERROR(1/J390*(Y390/H390),"0")</f>
        <v>0.125</v>
      </c>
    </row>
    <row r="391" spans="1:68" x14ac:dyDescent="0.2">
      <c r="A391" s="805"/>
      <c r="B391" s="806"/>
      <c r="C391" s="806"/>
      <c r="D391" s="806"/>
      <c r="E391" s="806"/>
      <c r="F391" s="806"/>
      <c r="G391" s="806"/>
      <c r="H391" s="806"/>
      <c r="I391" s="806"/>
      <c r="J391" s="806"/>
      <c r="K391" s="806"/>
      <c r="L391" s="806"/>
      <c r="M391" s="806"/>
      <c r="N391" s="806"/>
      <c r="O391" s="807"/>
      <c r="P391" s="804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51.611721611721613</v>
      </c>
      <c r="Y391" s="785">
        <f>IFERROR(Y388/H388,"0")+IFERROR(Y389/H389,"0")+IFERROR(Y390/H390,"0")</f>
        <v>53</v>
      </c>
      <c r="Z391" s="785">
        <f>IFERROR(IF(Z388="",0,Z388),"0")+IFERROR(IF(Z389="",0,Z389),"0")+IFERROR(IF(Z390="",0,Z390),"0")</f>
        <v>1.1527499999999999</v>
      </c>
      <c r="AA391" s="786"/>
      <c r="AB391" s="786"/>
      <c r="AC391" s="786"/>
    </row>
    <row r="392" spans="1:68" x14ac:dyDescent="0.2">
      <c r="A392" s="806"/>
      <c r="B392" s="806"/>
      <c r="C392" s="806"/>
      <c r="D392" s="806"/>
      <c r="E392" s="806"/>
      <c r="F392" s="806"/>
      <c r="G392" s="806"/>
      <c r="H392" s="806"/>
      <c r="I392" s="806"/>
      <c r="J392" s="806"/>
      <c r="K392" s="806"/>
      <c r="L392" s="806"/>
      <c r="M392" s="806"/>
      <c r="N392" s="806"/>
      <c r="O392" s="807"/>
      <c r="P392" s="804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417</v>
      </c>
      <c r="Y392" s="785">
        <f>IFERROR(SUM(Y388:Y390),"0")</f>
        <v>428.40000000000003</v>
      </c>
      <c r="Z392" s="37"/>
      <c r="AA392" s="786"/>
      <c r="AB392" s="786"/>
      <c r="AC392" s="786"/>
    </row>
    <row r="393" spans="1:68" ht="14.25" customHeight="1" x14ac:dyDescent="0.25">
      <c r="A393" s="814" t="s">
        <v>113</v>
      </c>
      <c r="B393" s="806"/>
      <c r="C393" s="806"/>
      <c r="D393" s="806"/>
      <c r="E393" s="806"/>
      <c r="F393" s="806"/>
      <c r="G393" s="806"/>
      <c r="H393" s="806"/>
      <c r="I393" s="806"/>
      <c r="J393" s="806"/>
      <c r="K393" s="806"/>
      <c r="L393" s="806"/>
      <c r="M393" s="806"/>
      <c r="N393" s="806"/>
      <c r="O393" s="806"/>
      <c r="P393" s="806"/>
      <c r="Q393" s="806"/>
      <c r="R393" s="806"/>
      <c r="S393" s="806"/>
      <c r="T393" s="806"/>
      <c r="U393" s="806"/>
      <c r="V393" s="806"/>
      <c r="W393" s="806"/>
      <c r="X393" s="806"/>
      <c r="Y393" s="806"/>
      <c r="Z393" s="806"/>
      <c r="AA393" s="776"/>
      <c r="AB393" s="776"/>
      <c r="AC393" s="776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8">
        <v>4607091388374</v>
      </c>
      <c r="E394" s="799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8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8">
        <v>4607091388381</v>
      </c>
      <c r="E395" s="799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81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8">
        <v>4607091383102</v>
      </c>
      <c r="E396" s="799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7</v>
      </c>
      <c r="Y396" s="784">
        <f>IFERROR(IF(X396="",0,CEILING((X396/$H396),1)*$H396),"")</f>
        <v>7.6499999999999995</v>
      </c>
      <c r="Z396" s="36">
        <f>IFERROR(IF(Y396=0,"",ROUNDUP(Y396/H396,0)*0.00753),"")</f>
        <v>2.2589999999999999E-2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8.1666666666666661</v>
      </c>
      <c r="BN396" s="64">
        <f>IFERROR(Y396*I396/H396,"0")</f>
        <v>8.9250000000000007</v>
      </c>
      <c r="BO396" s="64">
        <f>IFERROR(1/J396*(X396/H396),"0")</f>
        <v>1.7596782302664656E-2</v>
      </c>
      <c r="BP396" s="64">
        <f>IFERROR(1/J396*(Y396/H396),"0")</f>
        <v>1.9230769230769232E-2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8">
        <v>4607091388404</v>
      </c>
      <c r="E397" s="799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5"/>
      <c r="B398" s="806"/>
      <c r="C398" s="806"/>
      <c r="D398" s="806"/>
      <c r="E398" s="806"/>
      <c r="F398" s="806"/>
      <c r="G398" s="806"/>
      <c r="H398" s="806"/>
      <c r="I398" s="806"/>
      <c r="J398" s="806"/>
      <c r="K398" s="806"/>
      <c r="L398" s="806"/>
      <c r="M398" s="806"/>
      <c r="N398" s="806"/>
      <c r="O398" s="807"/>
      <c r="P398" s="804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2.7450980392156863</v>
      </c>
      <c r="Y398" s="785">
        <f>IFERROR(Y394/H394,"0")+IFERROR(Y395/H395,"0")+IFERROR(Y396/H396,"0")+IFERROR(Y397/H397,"0")</f>
        <v>3</v>
      </c>
      <c r="Z398" s="785">
        <f>IFERROR(IF(Z394="",0,Z394),"0")+IFERROR(IF(Z395="",0,Z395),"0")+IFERROR(IF(Z396="",0,Z396),"0")+IFERROR(IF(Z397="",0,Z397),"0")</f>
        <v>2.2589999999999999E-2</v>
      </c>
      <c r="AA398" s="786"/>
      <c r="AB398" s="786"/>
      <c r="AC398" s="786"/>
    </row>
    <row r="399" spans="1:68" x14ac:dyDescent="0.2">
      <c r="A399" s="806"/>
      <c r="B399" s="806"/>
      <c r="C399" s="806"/>
      <c r="D399" s="806"/>
      <c r="E399" s="806"/>
      <c r="F399" s="806"/>
      <c r="G399" s="806"/>
      <c r="H399" s="806"/>
      <c r="I399" s="806"/>
      <c r="J399" s="806"/>
      <c r="K399" s="806"/>
      <c r="L399" s="806"/>
      <c r="M399" s="806"/>
      <c r="N399" s="806"/>
      <c r="O399" s="807"/>
      <c r="P399" s="804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7</v>
      </c>
      <c r="Y399" s="785">
        <f>IFERROR(SUM(Y394:Y397),"0")</f>
        <v>7.6499999999999995</v>
      </c>
      <c r="Z399" s="37"/>
      <c r="AA399" s="786"/>
      <c r="AB399" s="786"/>
      <c r="AC399" s="786"/>
    </row>
    <row r="400" spans="1:68" ht="14.25" customHeight="1" x14ac:dyDescent="0.25">
      <c r="A400" s="814" t="s">
        <v>669</v>
      </c>
      <c r="B400" s="806"/>
      <c r="C400" s="806"/>
      <c r="D400" s="806"/>
      <c r="E400" s="806"/>
      <c r="F400" s="806"/>
      <c r="G400" s="806"/>
      <c r="H400" s="806"/>
      <c r="I400" s="806"/>
      <c r="J400" s="806"/>
      <c r="K400" s="806"/>
      <c r="L400" s="806"/>
      <c r="M400" s="806"/>
      <c r="N400" s="806"/>
      <c r="O400" s="806"/>
      <c r="P400" s="806"/>
      <c r="Q400" s="806"/>
      <c r="R400" s="806"/>
      <c r="S400" s="806"/>
      <c r="T400" s="806"/>
      <c r="U400" s="806"/>
      <c r="V400" s="806"/>
      <c r="W400" s="806"/>
      <c r="X400" s="806"/>
      <c r="Y400" s="806"/>
      <c r="Z400" s="806"/>
      <c r="AA400" s="776"/>
      <c r="AB400" s="776"/>
      <c r="AC400" s="776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8">
        <v>4680115881808</v>
      </c>
      <c r="E401" s="799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8">
        <v>4680115881822</v>
      </c>
      <c r="E402" s="799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8">
        <v>4680115880016</v>
      </c>
      <c r="E403" s="799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5"/>
      <c r="B404" s="806"/>
      <c r="C404" s="806"/>
      <c r="D404" s="806"/>
      <c r="E404" s="806"/>
      <c r="F404" s="806"/>
      <c r="G404" s="806"/>
      <c r="H404" s="806"/>
      <c r="I404" s="806"/>
      <c r="J404" s="806"/>
      <c r="K404" s="806"/>
      <c r="L404" s="806"/>
      <c r="M404" s="806"/>
      <c r="N404" s="806"/>
      <c r="O404" s="807"/>
      <c r="P404" s="804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6"/>
      <c r="B405" s="806"/>
      <c r="C405" s="806"/>
      <c r="D405" s="806"/>
      <c r="E405" s="806"/>
      <c r="F405" s="806"/>
      <c r="G405" s="806"/>
      <c r="H405" s="806"/>
      <c r="I405" s="806"/>
      <c r="J405" s="806"/>
      <c r="K405" s="806"/>
      <c r="L405" s="806"/>
      <c r="M405" s="806"/>
      <c r="N405" s="806"/>
      <c r="O405" s="807"/>
      <c r="P405" s="804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11" t="s">
        <v>678</v>
      </c>
      <c r="B406" s="806"/>
      <c r="C406" s="806"/>
      <c r="D406" s="806"/>
      <c r="E406" s="806"/>
      <c r="F406" s="806"/>
      <c r="G406" s="806"/>
      <c r="H406" s="806"/>
      <c r="I406" s="806"/>
      <c r="J406" s="806"/>
      <c r="K406" s="806"/>
      <c r="L406" s="806"/>
      <c r="M406" s="806"/>
      <c r="N406" s="806"/>
      <c r="O406" s="806"/>
      <c r="P406" s="806"/>
      <c r="Q406" s="806"/>
      <c r="R406" s="806"/>
      <c r="S406" s="806"/>
      <c r="T406" s="806"/>
      <c r="U406" s="806"/>
      <c r="V406" s="806"/>
      <c r="W406" s="806"/>
      <c r="X406" s="806"/>
      <c r="Y406" s="806"/>
      <c r="Z406" s="806"/>
      <c r="AA406" s="778"/>
      <c r="AB406" s="778"/>
      <c r="AC406" s="778"/>
    </row>
    <row r="407" spans="1:68" ht="14.25" customHeight="1" x14ac:dyDescent="0.25">
      <c r="A407" s="814" t="s">
        <v>64</v>
      </c>
      <c r="B407" s="806"/>
      <c r="C407" s="806"/>
      <c r="D407" s="806"/>
      <c r="E407" s="806"/>
      <c r="F407" s="806"/>
      <c r="G407" s="806"/>
      <c r="H407" s="806"/>
      <c r="I407" s="806"/>
      <c r="J407" s="806"/>
      <c r="K407" s="806"/>
      <c r="L407" s="806"/>
      <c r="M407" s="806"/>
      <c r="N407" s="806"/>
      <c r="O407" s="806"/>
      <c r="P407" s="806"/>
      <c r="Q407" s="806"/>
      <c r="R407" s="806"/>
      <c r="S407" s="806"/>
      <c r="T407" s="806"/>
      <c r="U407" s="806"/>
      <c r="V407" s="806"/>
      <c r="W407" s="806"/>
      <c r="X407" s="806"/>
      <c r="Y407" s="806"/>
      <c r="Z407" s="806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8">
        <v>4607091383836</v>
      </c>
      <c r="E408" s="799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8</v>
      </c>
      <c r="Y408" s="784">
        <f>IFERROR(IF(X408="",0,CEILING((X408/$H408),1)*$H408),"")</f>
        <v>9</v>
      </c>
      <c r="Z408" s="36">
        <f>IFERROR(IF(Y408=0,"",ROUNDUP(Y408/H408,0)*0.00753),"")</f>
        <v>3.7650000000000003E-2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9.1022222222222222</v>
      </c>
      <c r="BN408" s="64">
        <f>IFERROR(Y408*I408/H408,"0")</f>
        <v>10.24</v>
      </c>
      <c r="BO408" s="64">
        <f>IFERROR(1/J408*(X408/H408),"0")</f>
        <v>2.8490028490028491E-2</v>
      </c>
      <c r="BP408" s="64">
        <f>IFERROR(1/J408*(Y408/H408),"0")</f>
        <v>3.2051282051282048E-2</v>
      </c>
    </row>
    <row r="409" spans="1:68" x14ac:dyDescent="0.2">
      <c r="A409" s="805"/>
      <c r="B409" s="806"/>
      <c r="C409" s="806"/>
      <c r="D409" s="806"/>
      <c r="E409" s="806"/>
      <c r="F409" s="806"/>
      <c r="G409" s="806"/>
      <c r="H409" s="806"/>
      <c r="I409" s="806"/>
      <c r="J409" s="806"/>
      <c r="K409" s="806"/>
      <c r="L409" s="806"/>
      <c r="M409" s="806"/>
      <c r="N409" s="806"/>
      <c r="O409" s="807"/>
      <c r="P409" s="804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4.4444444444444446</v>
      </c>
      <c r="Y409" s="785">
        <f>IFERROR(Y408/H408,"0")</f>
        <v>5</v>
      </c>
      <c r="Z409" s="785">
        <f>IFERROR(IF(Z408="",0,Z408),"0")</f>
        <v>3.7650000000000003E-2</v>
      </c>
      <c r="AA409" s="786"/>
      <c r="AB409" s="786"/>
      <c r="AC409" s="786"/>
    </row>
    <row r="410" spans="1:68" x14ac:dyDescent="0.2">
      <c r="A410" s="806"/>
      <c r="B410" s="806"/>
      <c r="C410" s="806"/>
      <c r="D410" s="806"/>
      <c r="E410" s="806"/>
      <c r="F410" s="806"/>
      <c r="G410" s="806"/>
      <c r="H410" s="806"/>
      <c r="I410" s="806"/>
      <c r="J410" s="806"/>
      <c r="K410" s="806"/>
      <c r="L410" s="806"/>
      <c r="M410" s="806"/>
      <c r="N410" s="806"/>
      <c r="O410" s="807"/>
      <c r="P410" s="804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8</v>
      </c>
      <c r="Y410" s="785">
        <f>IFERROR(SUM(Y408:Y408),"0")</f>
        <v>9</v>
      </c>
      <c r="Z410" s="37"/>
      <c r="AA410" s="786"/>
      <c r="AB410" s="786"/>
      <c r="AC410" s="786"/>
    </row>
    <row r="411" spans="1:68" ht="14.25" customHeight="1" x14ac:dyDescent="0.25">
      <c r="A411" s="814" t="s">
        <v>73</v>
      </c>
      <c r="B411" s="806"/>
      <c r="C411" s="806"/>
      <c r="D411" s="806"/>
      <c r="E411" s="806"/>
      <c r="F411" s="806"/>
      <c r="G411" s="806"/>
      <c r="H411" s="806"/>
      <c r="I411" s="806"/>
      <c r="J411" s="806"/>
      <c r="K411" s="806"/>
      <c r="L411" s="806"/>
      <c r="M411" s="806"/>
      <c r="N411" s="806"/>
      <c r="O411" s="806"/>
      <c r="P411" s="806"/>
      <c r="Q411" s="806"/>
      <c r="R411" s="806"/>
      <c r="S411" s="806"/>
      <c r="T411" s="806"/>
      <c r="U411" s="806"/>
      <c r="V411" s="806"/>
      <c r="W411" s="806"/>
      <c r="X411" s="806"/>
      <c r="Y411" s="806"/>
      <c r="Z411" s="806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8">
        <v>4607091387919</v>
      </c>
      <c r="E412" s="799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5</v>
      </c>
      <c r="Y412" s="784">
        <f>IFERROR(IF(X412="",0,CEILING((X412/$H412),1)*$H412),"")</f>
        <v>8.1</v>
      </c>
      <c r="Z412" s="36">
        <f>IFERROR(IF(Y412=0,"",ROUNDUP(Y412/H412,0)*0.02175),"")</f>
        <v>2.1749999999999999E-2</v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5.3481481481481481</v>
      </c>
      <c r="BN412" s="64">
        <f>IFERROR(Y412*I412/H412,"0")</f>
        <v>8.6639999999999997</v>
      </c>
      <c r="BO412" s="64">
        <f>IFERROR(1/J412*(X412/H412),"0")</f>
        <v>1.1022927689594357E-2</v>
      </c>
      <c r="BP412" s="64">
        <f>IFERROR(1/J412*(Y412/H412),"0")</f>
        <v>1.7857142857142856E-2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8">
        <v>4680115883604</v>
      </c>
      <c r="E413" s="799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8">
        <v>4680115883567</v>
      </c>
      <c r="E414" s="799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10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5"/>
      <c r="B415" s="806"/>
      <c r="C415" s="806"/>
      <c r="D415" s="806"/>
      <c r="E415" s="806"/>
      <c r="F415" s="806"/>
      <c r="G415" s="806"/>
      <c r="H415" s="806"/>
      <c r="I415" s="806"/>
      <c r="J415" s="806"/>
      <c r="K415" s="806"/>
      <c r="L415" s="806"/>
      <c r="M415" s="806"/>
      <c r="N415" s="806"/>
      <c r="O415" s="807"/>
      <c r="P415" s="804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0.61728395061728403</v>
      </c>
      <c r="Y415" s="785">
        <f>IFERROR(Y412/H412,"0")+IFERROR(Y413/H413,"0")+IFERROR(Y414/H414,"0")</f>
        <v>1</v>
      </c>
      <c r="Z415" s="785">
        <f>IFERROR(IF(Z412="",0,Z412),"0")+IFERROR(IF(Z413="",0,Z413),"0")+IFERROR(IF(Z414="",0,Z414),"0")</f>
        <v>2.1749999999999999E-2</v>
      </c>
      <c r="AA415" s="786"/>
      <c r="AB415" s="786"/>
      <c r="AC415" s="786"/>
    </row>
    <row r="416" spans="1:68" x14ac:dyDescent="0.2">
      <c r="A416" s="806"/>
      <c r="B416" s="806"/>
      <c r="C416" s="806"/>
      <c r="D416" s="806"/>
      <c r="E416" s="806"/>
      <c r="F416" s="806"/>
      <c r="G416" s="806"/>
      <c r="H416" s="806"/>
      <c r="I416" s="806"/>
      <c r="J416" s="806"/>
      <c r="K416" s="806"/>
      <c r="L416" s="806"/>
      <c r="M416" s="806"/>
      <c r="N416" s="806"/>
      <c r="O416" s="807"/>
      <c r="P416" s="804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5</v>
      </c>
      <c r="Y416" s="785">
        <f>IFERROR(SUM(Y412:Y414),"0")</f>
        <v>8.1</v>
      </c>
      <c r="Z416" s="37"/>
      <c r="AA416" s="786"/>
      <c r="AB416" s="786"/>
      <c r="AC416" s="786"/>
    </row>
    <row r="417" spans="1:68" ht="27.75" customHeight="1" x14ac:dyDescent="0.2">
      <c r="A417" s="812" t="s">
        <v>691</v>
      </c>
      <c r="B417" s="813"/>
      <c r="C417" s="813"/>
      <c r="D417" s="813"/>
      <c r="E417" s="813"/>
      <c r="F417" s="813"/>
      <c r="G417" s="813"/>
      <c r="H417" s="813"/>
      <c r="I417" s="813"/>
      <c r="J417" s="813"/>
      <c r="K417" s="813"/>
      <c r="L417" s="813"/>
      <c r="M417" s="813"/>
      <c r="N417" s="813"/>
      <c r="O417" s="813"/>
      <c r="P417" s="813"/>
      <c r="Q417" s="813"/>
      <c r="R417" s="813"/>
      <c r="S417" s="813"/>
      <c r="T417" s="813"/>
      <c r="U417" s="813"/>
      <c r="V417" s="813"/>
      <c r="W417" s="813"/>
      <c r="X417" s="813"/>
      <c r="Y417" s="813"/>
      <c r="Z417" s="813"/>
      <c r="AA417" s="48"/>
      <c r="AB417" s="48"/>
      <c r="AC417" s="48"/>
    </row>
    <row r="418" spans="1:68" ht="16.5" customHeight="1" x14ac:dyDescent="0.25">
      <c r="A418" s="811" t="s">
        <v>692</v>
      </c>
      <c r="B418" s="806"/>
      <c r="C418" s="806"/>
      <c r="D418" s="806"/>
      <c r="E418" s="806"/>
      <c r="F418" s="806"/>
      <c r="G418" s="806"/>
      <c r="H418" s="806"/>
      <c r="I418" s="806"/>
      <c r="J418" s="806"/>
      <c r="K418" s="806"/>
      <c r="L418" s="806"/>
      <c r="M418" s="806"/>
      <c r="N418" s="806"/>
      <c r="O418" s="806"/>
      <c r="P418" s="806"/>
      <c r="Q418" s="806"/>
      <c r="R418" s="806"/>
      <c r="S418" s="806"/>
      <c r="T418" s="806"/>
      <c r="U418" s="806"/>
      <c r="V418" s="806"/>
      <c r="W418" s="806"/>
      <c r="X418" s="806"/>
      <c r="Y418" s="806"/>
      <c r="Z418" s="806"/>
      <c r="AA418" s="778"/>
      <c r="AB418" s="778"/>
      <c r="AC418" s="778"/>
    </row>
    <row r="419" spans="1:68" ht="14.25" customHeight="1" x14ac:dyDescent="0.25">
      <c r="A419" s="814" t="s">
        <v>124</v>
      </c>
      <c r="B419" s="806"/>
      <c r="C419" s="806"/>
      <c r="D419" s="806"/>
      <c r="E419" s="806"/>
      <c r="F419" s="806"/>
      <c r="G419" s="806"/>
      <c r="H419" s="806"/>
      <c r="I419" s="806"/>
      <c r="J419" s="806"/>
      <c r="K419" s="806"/>
      <c r="L419" s="806"/>
      <c r="M419" s="806"/>
      <c r="N419" s="806"/>
      <c r="O419" s="806"/>
      <c r="P419" s="806"/>
      <c r="Q419" s="806"/>
      <c r="R419" s="806"/>
      <c r="S419" s="806"/>
      <c r="T419" s="806"/>
      <c r="U419" s="806"/>
      <c r="V419" s="806"/>
      <c r="W419" s="806"/>
      <c r="X419" s="806"/>
      <c r="Y419" s="806"/>
      <c r="Z419" s="806"/>
      <c r="AA419" s="776"/>
      <c r="AB419" s="776"/>
      <c r="AC419" s="776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8">
        <v>4680115884847</v>
      </c>
      <c r="E420" s="799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8">
        <v>4680115884847</v>
      </c>
      <c r="E421" s="799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1298</v>
      </c>
      <c r="Y421" s="784">
        <f t="shared" si="82"/>
        <v>1305</v>
      </c>
      <c r="Z421" s="36">
        <f>IFERROR(IF(Y421=0,"",ROUNDUP(Y421/H421,0)*0.02175),"")</f>
        <v>1.8922499999999998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1339.5360000000001</v>
      </c>
      <c r="BN421" s="64">
        <f t="shared" si="84"/>
        <v>1346.76</v>
      </c>
      <c r="BO421" s="64">
        <f t="shared" si="85"/>
        <v>1.8027777777777776</v>
      </c>
      <c r="BP421" s="64">
        <f t="shared" si="86"/>
        <v>1.8125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8">
        <v>4680115884854</v>
      </c>
      <c r="E422" s="799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1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8">
        <v>4680115884854</v>
      </c>
      <c r="E423" s="799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1114</v>
      </c>
      <c r="Y423" s="784">
        <f t="shared" si="82"/>
        <v>1125</v>
      </c>
      <c r="Z423" s="36">
        <f>IFERROR(IF(Y423=0,"",ROUNDUP(Y423/H423,0)*0.02175),"")</f>
        <v>1.6312499999999999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1149.6480000000001</v>
      </c>
      <c r="BN423" s="64">
        <f t="shared" si="84"/>
        <v>1161</v>
      </c>
      <c r="BO423" s="64">
        <f t="shared" si="85"/>
        <v>1.5472222222222221</v>
      </c>
      <c r="BP423" s="64">
        <f t="shared" si="86"/>
        <v>1.5625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8">
        <v>4607091383997</v>
      </c>
      <c r="E424" s="799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8">
        <v>4680115884830</v>
      </c>
      <c r="E425" s="799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5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8">
        <v>4680115884830</v>
      </c>
      <c r="E426" s="799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1022</v>
      </c>
      <c r="Y426" s="784">
        <f t="shared" si="82"/>
        <v>1035</v>
      </c>
      <c r="Z426" s="36">
        <f>IFERROR(IF(Y426=0,"",ROUNDUP(Y426/H426,0)*0.02175),"")</f>
        <v>1.5007499999999998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1054.7040000000002</v>
      </c>
      <c r="BN426" s="64">
        <f t="shared" si="84"/>
        <v>1068.1200000000001</v>
      </c>
      <c r="BO426" s="64">
        <f t="shared" si="85"/>
        <v>1.4194444444444445</v>
      </c>
      <c r="BP426" s="64">
        <f t="shared" si="86"/>
        <v>1.4375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8">
        <v>4680115882638</v>
      </c>
      <c r="E427" s="799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8">
        <v>4680115884922</v>
      </c>
      <c r="E428" s="799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8">
        <v>4680115884878</v>
      </c>
      <c r="E429" s="799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8">
        <v>4680115884861</v>
      </c>
      <c r="E430" s="799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5"/>
      <c r="B431" s="806"/>
      <c r="C431" s="806"/>
      <c r="D431" s="806"/>
      <c r="E431" s="806"/>
      <c r="F431" s="806"/>
      <c r="G431" s="806"/>
      <c r="H431" s="806"/>
      <c r="I431" s="806"/>
      <c r="J431" s="806"/>
      <c r="K431" s="806"/>
      <c r="L431" s="806"/>
      <c r="M431" s="806"/>
      <c r="N431" s="806"/>
      <c r="O431" s="807"/>
      <c r="P431" s="804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228.93333333333334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231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5.0242499999999994</v>
      </c>
      <c r="AA431" s="786"/>
      <c r="AB431" s="786"/>
      <c r="AC431" s="786"/>
    </row>
    <row r="432" spans="1:68" x14ac:dyDescent="0.2">
      <c r="A432" s="806"/>
      <c r="B432" s="806"/>
      <c r="C432" s="806"/>
      <c r="D432" s="806"/>
      <c r="E432" s="806"/>
      <c r="F432" s="806"/>
      <c r="G432" s="806"/>
      <c r="H432" s="806"/>
      <c r="I432" s="806"/>
      <c r="J432" s="806"/>
      <c r="K432" s="806"/>
      <c r="L432" s="806"/>
      <c r="M432" s="806"/>
      <c r="N432" s="806"/>
      <c r="O432" s="807"/>
      <c r="P432" s="804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3434</v>
      </c>
      <c r="Y432" s="785">
        <f>IFERROR(SUM(Y420:Y430),"0")</f>
        <v>3465</v>
      </c>
      <c r="Z432" s="37"/>
      <c r="AA432" s="786"/>
      <c r="AB432" s="786"/>
      <c r="AC432" s="786"/>
    </row>
    <row r="433" spans="1:68" ht="14.25" customHeight="1" x14ac:dyDescent="0.25">
      <c r="A433" s="814" t="s">
        <v>182</v>
      </c>
      <c r="B433" s="806"/>
      <c r="C433" s="806"/>
      <c r="D433" s="806"/>
      <c r="E433" s="806"/>
      <c r="F433" s="806"/>
      <c r="G433" s="806"/>
      <c r="H433" s="806"/>
      <c r="I433" s="806"/>
      <c r="J433" s="806"/>
      <c r="K433" s="806"/>
      <c r="L433" s="806"/>
      <c r="M433" s="806"/>
      <c r="N433" s="806"/>
      <c r="O433" s="806"/>
      <c r="P433" s="806"/>
      <c r="Q433" s="806"/>
      <c r="R433" s="806"/>
      <c r="S433" s="806"/>
      <c r="T433" s="806"/>
      <c r="U433" s="806"/>
      <c r="V433" s="806"/>
      <c r="W433" s="806"/>
      <c r="X433" s="806"/>
      <c r="Y433" s="806"/>
      <c r="Z433" s="806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8">
        <v>4607091383980</v>
      </c>
      <c r="E434" s="799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1579</v>
      </c>
      <c r="Y434" s="784">
        <f>IFERROR(IF(X434="",0,CEILING((X434/$H434),1)*$H434),"")</f>
        <v>1590</v>
      </c>
      <c r="Z434" s="36">
        <f>IFERROR(IF(Y434=0,"",ROUNDUP(Y434/H434,0)*0.02175),"")</f>
        <v>2.3054999999999999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1629.528</v>
      </c>
      <c r="BN434" s="64">
        <f>IFERROR(Y434*I434/H434,"0")</f>
        <v>1640.88</v>
      </c>
      <c r="BO434" s="64">
        <f>IFERROR(1/J434*(X434/H434),"0")</f>
        <v>2.1930555555555555</v>
      </c>
      <c r="BP434" s="64">
        <f>IFERROR(1/J434*(Y434/H434),"0")</f>
        <v>2.208333333333333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8">
        <v>4607091384178</v>
      </c>
      <c r="E435" s="799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805"/>
      <c r="B436" s="806"/>
      <c r="C436" s="806"/>
      <c r="D436" s="806"/>
      <c r="E436" s="806"/>
      <c r="F436" s="806"/>
      <c r="G436" s="806"/>
      <c r="H436" s="806"/>
      <c r="I436" s="806"/>
      <c r="J436" s="806"/>
      <c r="K436" s="806"/>
      <c r="L436" s="806"/>
      <c r="M436" s="806"/>
      <c r="N436" s="806"/>
      <c r="O436" s="807"/>
      <c r="P436" s="804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105.26666666666667</v>
      </c>
      <c r="Y436" s="785">
        <f>IFERROR(Y434/H434,"0")+IFERROR(Y435/H435,"0")</f>
        <v>106</v>
      </c>
      <c r="Z436" s="785">
        <f>IFERROR(IF(Z434="",0,Z434),"0")+IFERROR(IF(Z435="",0,Z435),"0")</f>
        <v>2.3054999999999999</v>
      </c>
      <c r="AA436" s="786"/>
      <c r="AB436" s="786"/>
      <c r="AC436" s="786"/>
    </row>
    <row r="437" spans="1:68" x14ac:dyDescent="0.2">
      <c r="A437" s="806"/>
      <c r="B437" s="806"/>
      <c r="C437" s="806"/>
      <c r="D437" s="806"/>
      <c r="E437" s="806"/>
      <c r="F437" s="806"/>
      <c r="G437" s="806"/>
      <c r="H437" s="806"/>
      <c r="I437" s="806"/>
      <c r="J437" s="806"/>
      <c r="K437" s="806"/>
      <c r="L437" s="806"/>
      <c r="M437" s="806"/>
      <c r="N437" s="806"/>
      <c r="O437" s="807"/>
      <c r="P437" s="804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1579</v>
      </c>
      <c r="Y437" s="785">
        <f>IFERROR(SUM(Y434:Y435),"0")</f>
        <v>1590</v>
      </c>
      <c r="Z437" s="37"/>
      <c r="AA437" s="786"/>
      <c r="AB437" s="786"/>
      <c r="AC437" s="786"/>
    </row>
    <row r="438" spans="1:68" ht="14.25" customHeight="1" x14ac:dyDescent="0.25">
      <c r="A438" s="814" t="s">
        <v>73</v>
      </c>
      <c r="B438" s="806"/>
      <c r="C438" s="806"/>
      <c r="D438" s="806"/>
      <c r="E438" s="806"/>
      <c r="F438" s="806"/>
      <c r="G438" s="806"/>
      <c r="H438" s="806"/>
      <c r="I438" s="806"/>
      <c r="J438" s="806"/>
      <c r="K438" s="806"/>
      <c r="L438" s="806"/>
      <c r="M438" s="806"/>
      <c r="N438" s="806"/>
      <c r="O438" s="806"/>
      <c r="P438" s="806"/>
      <c r="Q438" s="806"/>
      <c r="R438" s="806"/>
      <c r="S438" s="806"/>
      <c r="T438" s="806"/>
      <c r="U438" s="806"/>
      <c r="V438" s="806"/>
      <c r="W438" s="806"/>
      <c r="X438" s="806"/>
      <c r="Y438" s="806"/>
      <c r="Z438" s="806"/>
      <c r="AA438" s="776"/>
      <c r="AB438" s="776"/>
      <c r="AC438" s="776"/>
    </row>
    <row r="439" spans="1:68" ht="27" customHeight="1" x14ac:dyDescent="0.25">
      <c r="A439" s="54" t="s">
        <v>724</v>
      </c>
      <c r="B439" s="54" t="s">
        <v>725</v>
      </c>
      <c r="C439" s="31">
        <v>4301051639</v>
      </c>
      <c r="D439" s="798">
        <v>4607091383928</v>
      </c>
      <c r="E439" s="799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8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8">
        <v>4607091383928</v>
      </c>
      <c r="E440" s="799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12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4301051560</v>
      </c>
      <c r="D441" s="798">
        <v>4607091383928</v>
      </c>
      <c r="E441" s="799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8">
        <v>4607091384260</v>
      </c>
      <c r="E442" s="799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10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28</v>
      </c>
      <c r="Y442" s="784">
        <f>IFERROR(IF(X442="",0,CEILING((X442/$H442),1)*$H442),"")</f>
        <v>31.2</v>
      </c>
      <c r="Z442" s="36">
        <f>IFERROR(IF(Y442=0,"",ROUNDUP(Y442/H442,0)*0.02175),"")</f>
        <v>8.6999999999999994E-2</v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30.024615384615387</v>
      </c>
      <c r="BN442" s="64">
        <f>IFERROR(Y442*I442/H442,"0")</f>
        <v>33.456000000000003</v>
      </c>
      <c r="BO442" s="64">
        <f>IFERROR(1/J442*(X442/H442),"0")</f>
        <v>6.4102564102564097E-2</v>
      </c>
      <c r="BP442" s="64">
        <f>IFERROR(1/J442*(Y442/H442),"0")</f>
        <v>7.1428571428571425E-2</v>
      </c>
    </row>
    <row r="443" spans="1:68" ht="27" customHeight="1" x14ac:dyDescent="0.25">
      <c r="A443" s="54" t="s">
        <v>732</v>
      </c>
      <c r="B443" s="54" t="s">
        <v>735</v>
      </c>
      <c r="C443" s="31">
        <v>4301051897</v>
      </c>
      <c r="D443" s="798">
        <v>4607091384260</v>
      </c>
      <c r="E443" s="799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1220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5"/>
      <c r="B444" s="806"/>
      <c r="C444" s="806"/>
      <c r="D444" s="806"/>
      <c r="E444" s="806"/>
      <c r="F444" s="806"/>
      <c r="G444" s="806"/>
      <c r="H444" s="806"/>
      <c r="I444" s="806"/>
      <c r="J444" s="806"/>
      <c r="K444" s="806"/>
      <c r="L444" s="806"/>
      <c r="M444" s="806"/>
      <c r="N444" s="806"/>
      <c r="O444" s="807"/>
      <c r="P444" s="804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3.5897435897435899</v>
      </c>
      <c r="Y444" s="785">
        <f>IFERROR(Y439/H439,"0")+IFERROR(Y440/H440,"0")+IFERROR(Y441/H441,"0")+IFERROR(Y442/H442,"0")+IFERROR(Y443/H443,"0")</f>
        <v>4</v>
      </c>
      <c r="Z444" s="785">
        <f>IFERROR(IF(Z439="",0,Z439),"0")+IFERROR(IF(Z440="",0,Z440),"0")+IFERROR(IF(Z441="",0,Z441),"0")+IFERROR(IF(Z442="",0,Z442),"0")+IFERROR(IF(Z443="",0,Z443),"0")</f>
        <v>8.6999999999999994E-2</v>
      </c>
      <c r="AA444" s="786"/>
      <c r="AB444" s="786"/>
      <c r="AC444" s="786"/>
    </row>
    <row r="445" spans="1:68" x14ac:dyDescent="0.2">
      <c r="A445" s="806"/>
      <c r="B445" s="806"/>
      <c r="C445" s="806"/>
      <c r="D445" s="806"/>
      <c r="E445" s="806"/>
      <c r="F445" s="806"/>
      <c r="G445" s="806"/>
      <c r="H445" s="806"/>
      <c r="I445" s="806"/>
      <c r="J445" s="806"/>
      <c r="K445" s="806"/>
      <c r="L445" s="806"/>
      <c r="M445" s="806"/>
      <c r="N445" s="806"/>
      <c r="O445" s="807"/>
      <c r="P445" s="804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28</v>
      </c>
      <c r="Y445" s="785">
        <f>IFERROR(SUM(Y439:Y443),"0")</f>
        <v>31.2</v>
      </c>
      <c r="Z445" s="37"/>
      <c r="AA445" s="786"/>
      <c r="AB445" s="786"/>
      <c r="AC445" s="786"/>
    </row>
    <row r="446" spans="1:68" ht="14.25" customHeight="1" x14ac:dyDescent="0.25">
      <c r="A446" s="814" t="s">
        <v>229</v>
      </c>
      <c r="B446" s="806"/>
      <c r="C446" s="806"/>
      <c r="D446" s="806"/>
      <c r="E446" s="806"/>
      <c r="F446" s="806"/>
      <c r="G446" s="806"/>
      <c r="H446" s="806"/>
      <c r="I446" s="806"/>
      <c r="J446" s="806"/>
      <c r="K446" s="806"/>
      <c r="L446" s="806"/>
      <c r="M446" s="806"/>
      <c r="N446" s="806"/>
      <c r="O446" s="806"/>
      <c r="P446" s="806"/>
      <c r="Q446" s="806"/>
      <c r="R446" s="806"/>
      <c r="S446" s="806"/>
      <c r="T446" s="806"/>
      <c r="U446" s="806"/>
      <c r="V446" s="806"/>
      <c r="W446" s="806"/>
      <c r="X446" s="806"/>
      <c r="Y446" s="806"/>
      <c r="Z446" s="806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8">
        <v>4607091384673</v>
      </c>
      <c r="E447" s="799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8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61</v>
      </c>
      <c r="Y447" s="784">
        <f>IFERROR(IF(X447="",0,CEILING((X447/$H447),1)*$H447),"")</f>
        <v>62.4</v>
      </c>
      <c r="Z447" s="36">
        <f>IFERROR(IF(Y447=0,"",ROUNDUP(Y447/H447,0)*0.02175),"")</f>
        <v>0.17399999999999999</v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65.410769230769247</v>
      </c>
      <c r="BN447" s="64">
        <f>IFERROR(Y447*I447/H447,"0")</f>
        <v>66.912000000000006</v>
      </c>
      <c r="BO447" s="64">
        <f>IFERROR(1/J447*(X447/H447),"0")</f>
        <v>0.13965201465201463</v>
      </c>
      <c r="BP447" s="64">
        <f>IFERROR(1/J447*(Y447/H447),"0")</f>
        <v>0.14285714285714285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8">
        <v>4607091384673</v>
      </c>
      <c r="E448" s="799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8">
        <v>4607091384673</v>
      </c>
      <c r="E449" s="799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8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805"/>
      <c r="B450" s="806"/>
      <c r="C450" s="806"/>
      <c r="D450" s="806"/>
      <c r="E450" s="806"/>
      <c r="F450" s="806"/>
      <c r="G450" s="806"/>
      <c r="H450" s="806"/>
      <c r="I450" s="806"/>
      <c r="J450" s="806"/>
      <c r="K450" s="806"/>
      <c r="L450" s="806"/>
      <c r="M450" s="806"/>
      <c r="N450" s="806"/>
      <c r="O450" s="807"/>
      <c r="P450" s="804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7.8205128205128203</v>
      </c>
      <c r="Y450" s="785">
        <f>IFERROR(Y447/H447,"0")+IFERROR(Y448/H448,"0")+IFERROR(Y449/H449,"0")</f>
        <v>8</v>
      </c>
      <c r="Z450" s="785">
        <f>IFERROR(IF(Z447="",0,Z447),"0")+IFERROR(IF(Z448="",0,Z448),"0")+IFERROR(IF(Z449="",0,Z449),"0")</f>
        <v>0.17399999999999999</v>
      </c>
      <c r="AA450" s="786"/>
      <c r="AB450" s="786"/>
      <c r="AC450" s="786"/>
    </row>
    <row r="451" spans="1:68" x14ac:dyDescent="0.2">
      <c r="A451" s="806"/>
      <c r="B451" s="806"/>
      <c r="C451" s="806"/>
      <c r="D451" s="806"/>
      <c r="E451" s="806"/>
      <c r="F451" s="806"/>
      <c r="G451" s="806"/>
      <c r="H451" s="806"/>
      <c r="I451" s="806"/>
      <c r="J451" s="806"/>
      <c r="K451" s="806"/>
      <c r="L451" s="806"/>
      <c r="M451" s="806"/>
      <c r="N451" s="806"/>
      <c r="O451" s="807"/>
      <c r="P451" s="804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61</v>
      </c>
      <c r="Y451" s="785">
        <f>IFERROR(SUM(Y447:Y449),"0")</f>
        <v>62.4</v>
      </c>
      <c r="Z451" s="37"/>
      <c r="AA451" s="786"/>
      <c r="AB451" s="786"/>
      <c r="AC451" s="786"/>
    </row>
    <row r="452" spans="1:68" ht="16.5" customHeight="1" x14ac:dyDescent="0.25">
      <c r="A452" s="811" t="s">
        <v>746</v>
      </c>
      <c r="B452" s="806"/>
      <c r="C452" s="806"/>
      <c r="D452" s="806"/>
      <c r="E452" s="806"/>
      <c r="F452" s="806"/>
      <c r="G452" s="806"/>
      <c r="H452" s="806"/>
      <c r="I452" s="806"/>
      <c r="J452" s="806"/>
      <c r="K452" s="806"/>
      <c r="L452" s="806"/>
      <c r="M452" s="806"/>
      <c r="N452" s="806"/>
      <c r="O452" s="806"/>
      <c r="P452" s="806"/>
      <c r="Q452" s="806"/>
      <c r="R452" s="806"/>
      <c r="S452" s="806"/>
      <c r="T452" s="806"/>
      <c r="U452" s="806"/>
      <c r="V452" s="806"/>
      <c r="W452" s="806"/>
      <c r="X452" s="806"/>
      <c r="Y452" s="806"/>
      <c r="Z452" s="806"/>
      <c r="AA452" s="778"/>
      <c r="AB452" s="778"/>
      <c r="AC452" s="778"/>
    </row>
    <row r="453" spans="1:68" ht="14.25" customHeight="1" x14ac:dyDescent="0.25">
      <c r="A453" s="814" t="s">
        <v>124</v>
      </c>
      <c r="B453" s="806"/>
      <c r="C453" s="806"/>
      <c r="D453" s="806"/>
      <c r="E453" s="806"/>
      <c r="F453" s="806"/>
      <c r="G453" s="806"/>
      <c r="H453" s="806"/>
      <c r="I453" s="806"/>
      <c r="J453" s="806"/>
      <c r="K453" s="806"/>
      <c r="L453" s="806"/>
      <c r="M453" s="806"/>
      <c r="N453" s="806"/>
      <c r="O453" s="806"/>
      <c r="P453" s="806"/>
      <c r="Q453" s="806"/>
      <c r="R453" s="806"/>
      <c r="S453" s="806"/>
      <c r="T453" s="806"/>
      <c r="U453" s="806"/>
      <c r="V453" s="806"/>
      <c r="W453" s="806"/>
      <c r="X453" s="806"/>
      <c r="Y453" s="806"/>
      <c r="Z453" s="806"/>
      <c r="AA453" s="776"/>
      <c r="AB453" s="776"/>
      <c r="AC453" s="776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8">
        <v>4680115881907</v>
      </c>
      <c r="E454" s="799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14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8">
        <v>4680115881907</v>
      </c>
      <c r="E455" s="799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8">
        <v>4680115883925</v>
      </c>
      <c r="E456" s="799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1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8">
        <v>4680115883925</v>
      </c>
      <c r="E457" s="799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2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8">
        <v>4607091384192</v>
      </c>
      <c r="E458" s="799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8">
        <v>4680115884892</v>
      </c>
      <c r="E459" s="799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8">
        <v>4680115884885</v>
      </c>
      <c r="E460" s="799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28</v>
      </c>
      <c r="Y460" s="784">
        <f t="shared" si="87"/>
        <v>36</v>
      </c>
      <c r="Z460" s="36">
        <f t="shared" si="88"/>
        <v>6.5250000000000002E-2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29.12</v>
      </c>
      <c r="BN460" s="64">
        <f t="shared" si="90"/>
        <v>37.440000000000005</v>
      </c>
      <c r="BO460" s="64">
        <f t="shared" si="91"/>
        <v>4.1666666666666664E-2</v>
      </c>
      <c r="BP460" s="64">
        <f t="shared" si="92"/>
        <v>5.3571428571428568E-2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8">
        <v>4680115884908</v>
      </c>
      <c r="E461" s="799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5"/>
      <c r="B462" s="806"/>
      <c r="C462" s="806"/>
      <c r="D462" s="806"/>
      <c r="E462" s="806"/>
      <c r="F462" s="806"/>
      <c r="G462" s="806"/>
      <c r="H462" s="806"/>
      <c r="I462" s="806"/>
      <c r="J462" s="806"/>
      <c r="K462" s="806"/>
      <c r="L462" s="806"/>
      <c r="M462" s="806"/>
      <c r="N462" s="806"/>
      <c r="O462" s="807"/>
      <c r="P462" s="804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2.3333333333333335</v>
      </c>
      <c r="Y462" s="785">
        <f>IFERROR(Y454/H454,"0")+IFERROR(Y455/H455,"0")+IFERROR(Y456/H456,"0")+IFERROR(Y457/H457,"0")+IFERROR(Y458/H458,"0")+IFERROR(Y459/H459,"0")+IFERROR(Y460/H460,"0")+IFERROR(Y461/H461,"0")</f>
        <v>3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6.5250000000000002E-2</v>
      </c>
      <c r="AA462" s="786"/>
      <c r="AB462" s="786"/>
      <c r="AC462" s="786"/>
    </row>
    <row r="463" spans="1:68" x14ac:dyDescent="0.2">
      <c r="A463" s="806"/>
      <c r="B463" s="806"/>
      <c r="C463" s="806"/>
      <c r="D463" s="806"/>
      <c r="E463" s="806"/>
      <c r="F463" s="806"/>
      <c r="G463" s="806"/>
      <c r="H463" s="806"/>
      <c r="I463" s="806"/>
      <c r="J463" s="806"/>
      <c r="K463" s="806"/>
      <c r="L463" s="806"/>
      <c r="M463" s="806"/>
      <c r="N463" s="806"/>
      <c r="O463" s="807"/>
      <c r="P463" s="804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28</v>
      </c>
      <c r="Y463" s="785">
        <f>IFERROR(SUM(Y454:Y461),"0")</f>
        <v>36</v>
      </c>
      <c r="Z463" s="37"/>
      <c r="AA463" s="786"/>
      <c r="AB463" s="786"/>
      <c r="AC463" s="786"/>
    </row>
    <row r="464" spans="1:68" ht="14.25" customHeight="1" x14ac:dyDescent="0.25">
      <c r="A464" s="814" t="s">
        <v>64</v>
      </c>
      <c r="B464" s="806"/>
      <c r="C464" s="806"/>
      <c r="D464" s="806"/>
      <c r="E464" s="806"/>
      <c r="F464" s="806"/>
      <c r="G464" s="806"/>
      <c r="H464" s="806"/>
      <c r="I464" s="806"/>
      <c r="J464" s="806"/>
      <c r="K464" s="806"/>
      <c r="L464" s="806"/>
      <c r="M464" s="806"/>
      <c r="N464" s="806"/>
      <c r="O464" s="806"/>
      <c r="P464" s="806"/>
      <c r="Q464" s="806"/>
      <c r="R464" s="806"/>
      <c r="S464" s="806"/>
      <c r="T464" s="806"/>
      <c r="U464" s="806"/>
      <c r="V464" s="806"/>
      <c r="W464" s="806"/>
      <c r="X464" s="806"/>
      <c r="Y464" s="806"/>
      <c r="Z464" s="806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8">
        <v>4607091384802</v>
      </c>
      <c r="E465" s="799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8">
        <v>4607091384826</v>
      </c>
      <c r="E466" s="799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5"/>
      <c r="B467" s="806"/>
      <c r="C467" s="806"/>
      <c r="D467" s="806"/>
      <c r="E467" s="806"/>
      <c r="F467" s="806"/>
      <c r="G467" s="806"/>
      <c r="H467" s="806"/>
      <c r="I467" s="806"/>
      <c r="J467" s="806"/>
      <c r="K467" s="806"/>
      <c r="L467" s="806"/>
      <c r="M467" s="806"/>
      <c r="N467" s="806"/>
      <c r="O467" s="807"/>
      <c r="P467" s="804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806"/>
      <c r="B468" s="806"/>
      <c r="C468" s="806"/>
      <c r="D468" s="806"/>
      <c r="E468" s="806"/>
      <c r="F468" s="806"/>
      <c r="G468" s="806"/>
      <c r="H468" s="806"/>
      <c r="I468" s="806"/>
      <c r="J468" s="806"/>
      <c r="K468" s="806"/>
      <c r="L468" s="806"/>
      <c r="M468" s="806"/>
      <c r="N468" s="806"/>
      <c r="O468" s="807"/>
      <c r="P468" s="804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4" t="s">
        <v>73</v>
      </c>
      <c r="B469" s="806"/>
      <c r="C469" s="806"/>
      <c r="D469" s="806"/>
      <c r="E469" s="806"/>
      <c r="F469" s="806"/>
      <c r="G469" s="806"/>
      <c r="H469" s="806"/>
      <c r="I469" s="806"/>
      <c r="J469" s="806"/>
      <c r="K469" s="806"/>
      <c r="L469" s="806"/>
      <c r="M469" s="806"/>
      <c r="N469" s="806"/>
      <c r="O469" s="806"/>
      <c r="P469" s="806"/>
      <c r="Q469" s="806"/>
      <c r="R469" s="806"/>
      <c r="S469" s="806"/>
      <c r="T469" s="806"/>
      <c r="U469" s="806"/>
      <c r="V469" s="806"/>
      <c r="W469" s="806"/>
      <c r="X469" s="806"/>
      <c r="Y469" s="806"/>
      <c r="Z469" s="806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8">
        <v>4607091384246</v>
      </c>
      <c r="E470" s="799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96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896</v>
      </c>
      <c r="Y470" s="784">
        <f t="shared" ref="Y470:Y476" si="93">IFERROR(IF(X470="",0,CEILING((X470/$H470),1)*$H470),"")</f>
        <v>897</v>
      </c>
      <c r="Z470" s="36">
        <f>IFERROR(IF(Y470=0,"",ROUNDUP(Y470/H470,0)*0.02175),"")</f>
        <v>2.5012499999999998</v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960.7876923076924</v>
      </c>
      <c r="BN470" s="64">
        <f t="shared" ref="BN470:BN476" si="95">IFERROR(Y470*I470/H470,"0")</f>
        <v>961.86000000000013</v>
      </c>
      <c r="BO470" s="64">
        <f t="shared" ref="BO470:BO476" si="96">IFERROR(1/J470*(X470/H470),"0")</f>
        <v>2.0512820512820511</v>
      </c>
      <c r="BP470" s="64">
        <f t="shared" ref="BP470:BP476" si="97">IFERROR(1/J470*(Y470/H470),"0")</f>
        <v>2.0535714285714284</v>
      </c>
    </row>
    <row r="471" spans="1:68" ht="27" customHeight="1" x14ac:dyDescent="0.25">
      <c r="A471" s="54" t="s">
        <v>771</v>
      </c>
      <c r="B471" s="54" t="s">
        <v>774</v>
      </c>
      <c r="C471" s="31">
        <v>4301051899</v>
      </c>
      <c r="D471" s="798">
        <v>4607091384246</v>
      </c>
      <c r="E471" s="799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1162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8">
        <v>4680115881976</v>
      </c>
      <c r="E472" s="799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8">
        <v>4680115881976</v>
      </c>
      <c r="E473" s="799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190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8">
        <v>4607091384253</v>
      </c>
      <c r="E474" s="799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8">
        <v>4607091384253</v>
      </c>
      <c r="E475" s="799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8">
        <v>4680115881969</v>
      </c>
      <c r="E476" s="799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5"/>
      <c r="B477" s="806"/>
      <c r="C477" s="806"/>
      <c r="D477" s="806"/>
      <c r="E477" s="806"/>
      <c r="F477" s="806"/>
      <c r="G477" s="806"/>
      <c r="H477" s="806"/>
      <c r="I477" s="806"/>
      <c r="J477" s="806"/>
      <c r="K477" s="806"/>
      <c r="L477" s="806"/>
      <c r="M477" s="806"/>
      <c r="N477" s="806"/>
      <c r="O477" s="807"/>
      <c r="P477" s="804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114.87179487179488</v>
      </c>
      <c r="Y477" s="785">
        <f>IFERROR(Y470/H470,"0")+IFERROR(Y471/H471,"0")+IFERROR(Y472/H472,"0")+IFERROR(Y473/H473,"0")+IFERROR(Y474/H474,"0")+IFERROR(Y475/H475,"0")+IFERROR(Y476/H476,"0")</f>
        <v>115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2.5012499999999998</v>
      </c>
      <c r="AA477" s="786"/>
      <c r="AB477" s="786"/>
      <c r="AC477" s="786"/>
    </row>
    <row r="478" spans="1:68" x14ac:dyDescent="0.2">
      <c r="A478" s="806"/>
      <c r="B478" s="806"/>
      <c r="C478" s="806"/>
      <c r="D478" s="806"/>
      <c r="E478" s="806"/>
      <c r="F478" s="806"/>
      <c r="G478" s="806"/>
      <c r="H478" s="806"/>
      <c r="I478" s="806"/>
      <c r="J478" s="806"/>
      <c r="K478" s="806"/>
      <c r="L478" s="806"/>
      <c r="M478" s="806"/>
      <c r="N478" s="806"/>
      <c r="O478" s="807"/>
      <c r="P478" s="804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896</v>
      </c>
      <c r="Y478" s="785">
        <f>IFERROR(SUM(Y470:Y476),"0")</f>
        <v>897</v>
      </c>
      <c r="Z478" s="37"/>
      <c r="AA478" s="786"/>
      <c r="AB478" s="786"/>
      <c r="AC478" s="786"/>
    </row>
    <row r="479" spans="1:68" ht="14.25" customHeight="1" x14ac:dyDescent="0.25">
      <c r="A479" s="814" t="s">
        <v>229</v>
      </c>
      <c r="B479" s="806"/>
      <c r="C479" s="806"/>
      <c r="D479" s="806"/>
      <c r="E479" s="806"/>
      <c r="F479" s="806"/>
      <c r="G479" s="806"/>
      <c r="H479" s="806"/>
      <c r="I479" s="806"/>
      <c r="J479" s="806"/>
      <c r="K479" s="806"/>
      <c r="L479" s="806"/>
      <c r="M479" s="806"/>
      <c r="N479" s="806"/>
      <c r="O479" s="806"/>
      <c r="P479" s="806"/>
      <c r="Q479" s="806"/>
      <c r="R479" s="806"/>
      <c r="S479" s="806"/>
      <c r="T479" s="806"/>
      <c r="U479" s="806"/>
      <c r="V479" s="806"/>
      <c r="W479" s="806"/>
      <c r="X479" s="806"/>
      <c r="Y479" s="806"/>
      <c r="Z479" s="806"/>
      <c r="AA479" s="776"/>
      <c r="AB479" s="776"/>
      <c r="AC479" s="776"/>
    </row>
    <row r="480" spans="1:68" ht="27" customHeight="1" x14ac:dyDescent="0.25">
      <c r="A480" s="54" t="s">
        <v>789</v>
      </c>
      <c r="B480" s="54" t="s">
        <v>790</v>
      </c>
      <c r="C480" s="31">
        <v>4301060377</v>
      </c>
      <c r="D480" s="798">
        <v>4607091389357</v>
      </c>
      <c r="E480" s="799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109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792</v>
      </c>
      <c r="C481" s="31">
        <v>4301060441</v>
      </c>
      <c r="D481" s="798">
        <v>4607091389357</v>
      </c>
      <c r="E481" s="799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1125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5"/>
      <c r="B482" s="806"/>
      <c r="C482" s="806"/>
      <c r="D482" s="806"/>
      <c r="E482" s="806"/>
      <c r="F482" s="806"/>
      <c r="G482" s="806"/>
      <c r="H482" s="806"/>
      <c r="I482" s="806"/>
      <c r="J482" s="806"/>
      <c r="K482" s="806"/>
      <c r="L482" s="806"/>
      <c r="M482" s="806"/>
      <c r="N482" s="806"/>
      <c r="O482" s="807"/>
      <c r="P482" s="804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806"/>
      <c r="B483" s="806"/>
      <c r="C483" s="806"/>
      <c r="D483" s="806"/>
      <c r="E483" s="806"/>
      <c r="F483" s="806"/>
      <c r="G483" s="806"/>
      <c r="H483" s="806"/>
      <c r="I483" s="806"/>
      <c r="J483" s="806"/>
      <c r="K483" s="806"/>
      <c r="L483" s="806"/>
      <c r="M483" s="806"/>
      <c r="N483" s="806"/>
      <c r="O483" s="807"/>
      <c r="P483" s="804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812" t="s">
        <v>795</v>
      </c>
      <c r="B484" s="813"/>
      <c r="C484" s="813"/>
      <c r="D484" s="813"/>
      <c r="E484" s="813"/>
      <c r="F484" s="813"/>
      <c r="G484" s="813"/>
      <c r="H484" s="813"/>
      <c r="I484" s="813"/>
      <c r="J484" s="813"/>
      <c r="K484" s="813"/>
      <c r="L484" s="813"/>
      <c r="M484" s="813"/>
      <c r="N484" s="813"/>
      <c r="O484" s="813"/>
      <c r="P484" s="813"/>
      <c r="Q484" s="813"/>
      <c r="R484" s="813"/>
      <c r="S484" s="813"/>
      <c r="T484" s="813"/>
      <c r="U484" s="813"/>
      <c r="V484" s="813"/>
      <c r="W484" s="813"/>
      <c r="X484" s="813"/>
      <c r="Y484" s="813"/>
      <c r="Z484" s="813"/>
      <c r="AA484" s="48"/>
      <c r="AB484" s="48"/>
      <c r="AC484" s="48"/>
    </row>
    <row r="485" spans="1:68" ht="16.5" customHeight="1" x14ac:dyDescent="0.25">
      <c r="A485" s="811" t="s">
        <v>796</v>
      </c>
      <c r="B485" s="806"/>
      <c r="C485" s="806"/>
      <c r="D485" s="806"/>
      <c r="E485" s="806"/>
      <c r="F485" s="806"/>
      <c r="G485" s="806"/>
      <c r="H485" s="806"/>
      <c r="I485" s="806"/>
      <c r="J485" s="806"/>
      <c r="K485" s="806"/>
      <c r="L485" s="806"/>
      <c r="M485" s="806"/>
      <c r="N485" s="806"/>
      <c r="O485" s="806"/>
      <c r="P485" s="806"/>
      <c r="Q485" s="806"/>
      <c r="R485" s="806"/>
      <c r="S485" s="806"/>
      <c r="T485" s="806"/>
      <c r="U485" s="806"/>
      <c r="V485" s="806"/>
      <c r="W485" s="806"/>
      <c r="X485" s="806"/>
      <c r="Y485" s="806"/>
      <c r="Z485" s="806"/>
      <c r="AA485" s="778"/>
      <c r="AB485" s="778"/>
      <c r="AC485" s="778"/>
    </row>
    <row r="486" spans="1:68" ht="14.25" customHeight="1" x14ac:dyDescent="0.25">
      <c r="A486" s="814" t="s">
        <v>124</v>
      </c>
      <c r="B486" s="806"/>
      <c r="C486" s="806"/>
      <c r="D486" s="806"/>
      <c r="E486" s="806"/>
      <c r="F486" s="806"/>
      <c r="G486" s="806"/>
      <c r="H486" s="806"/>
      <c r="I486" s="806"/>
      <c r="J486" s="806"/>
      <c r="K486" s="806"/>
      <c r="L486" s="806"/>
      <c r="M486" s="806"/>
      <c r="N486" s="806"/>
      <c r="O486" s="806"/>
      <c r="P486" s="806"/>
      <c r="Q486" s="806"/>
      <c r="R486" s="806"/>
      <c r="S486" s="806"/>
      <c r="T486" s="806"/>
      <c r="U486" s="806"/>
      <c r="V486" s="806"/>
      <c r="W486" s="806"/>
      <c r="X486" s="806"/>
      <c r="Y486" s="806"/>
      <c r="Z486" s="806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8">
        <v>4607091389708</v>
      </c>
      <c r="E487" s="799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805"/>
      <c r="B488" s="806"/>
      <c r="C488" s="806"/>
      <c r="D488" s="806"/>
      <c r="E488" s="806"/>
      <c r="F488" s="806"/>
      <c r="G488" s="806"/>
      <c r="H488" s="806"/>
      <c r="I488" s="806"/>
      <c r="J488" s="806"/>
      <c r="K488" s="806"/>
      <c r="L488" s="806"/>
      <c r="M488" s="806"/>
      <c r="N488" s="806"/>
      <c r="O488" s="807"/>
      <c r="P488" s="804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806"/>
      <c r="B489" s="806"/>
      <c r="C489" s="806"/>
      <c r="D489" s="806"/>
      <c r="E489" s="806"/>
      <c r="F489" s="806"/>
      <c r="G489" s="806"/>
      <c r="H489" s="806"/>
      <c r="I489" s="806"/>
      <c r="J489" s="806"/>
      <c r="K489" s="806"/>
      <c r="L489" s="806"/>
      <c r="M489" s="806"/>
      <c r="N489" s="806"/>
      <c r="O489" s="807"/>
      <c r="P489" s="804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4" t="s">
        <v>64</v>
      </c>
      <c r="B490" s="806"/>
      <c r="C490" s="806"/>
      <c r="D490" s="806"/>
      <c r="E490" s="806"/>
      <c r="F490" s="806"/>
      <c r="G490" s="806"/>
      <c r="H490" s="806"/>
      <c r="I490" s="806"/>
      <c r="J490" s="806"/>
      <c r="K490" s="806"/>
      <c r="L490" s="806"/>
      <c r="M490" s="806"/>
      <c r="N490" s="806"/>
      <c r="O490" s="806"/>
      <c r="P490" s="806"/>
      <c r="Q490" s="806"/>
      <c r="R490" s="806"/>
      <c r="S490" s="806"/>
      <c r="T490" s="806"/>
      <c r="U490" s="806"/>
      <c r="V490" s="806"/>
      <c r="W490" s="806"/>
      <c r="X490" s="806"/>
      <c r="Y490" s="806"/>
      <c r="Z490" s="806"/>
      <c r="AA490" s="776"/>
      <c r="AB490" s="776"/>
      <c r="AC490" s="776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8">
        <v>4607091389753</v>
      </c>
      <c r="E491" s="799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8">
        <v>4607091389753</v>
      </c>
      <c r="E492" s="799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20</v>
      </c>
      <c r="Y492" s="784">
        <f t="shared" si="98"/>
        <v>21</v>
      </c>
      <c r="Z492" s="36">
        <f>IFERROR(IF(Y492=0,"",ROUNDUP(Y492/H492,0)*0.00753),"")</f>
        <v>3.7650000000000003E-2</v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21.095238095238091</v>
      </c>
      <c r="BN492" s="64">
        <f t="shared" si="100"/>
        <v>22.15</v>
      </c>
      <c r="BO492" s="64">
        <f t="shared" si="101"/>
        <v>3.0525030525030524E-2</v>
      </c>
      <c r="BP492" s="64">
        <f t="shared" si="102"/>
        <v>3.2051282051282048E-2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8">
        <v>4607091389760</v>
      </c>
      <c r="E493" s="799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8">
        <v>4607091389746</v>
      </c>
      <c r="E494" s="799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8">
        <v>4607091389746</v>
      </c>
      <c r="E495" s="799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1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8">
        <v>4680115883147</v>
      </c>
      <c r="E496" s="799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8">
        <v>4680115883147</v>
      </c>
      <c r="E497" s="799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8">
        <v>4607091384338</v>
      </c>
      <c r="E498" s="799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8">
        <v>4607091384338</v>
      </c>
      <c r="E499" s="799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9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4301031336</v>
      </c>
      <c r="D500" s="798">
        <v>4680115883154</v>
      </c>
      <c r="E500" s="799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7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4301031254</v>
      </c>
      <c r="D501" s="798">
        <v>4680115883154</v>
      </c>
      <c r="E501" s="799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10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8">
        <v>4607091389524</v>
      </c>
      <c r="E502" s="799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11</v>
      </c>
      <c r="Y502" s="784">
        <f t="shared" si="98"/>
        <v>12.600000000000001</v>
      </c>
      <c r="Z502" s="36">
        <f t="shared" si="103"/>
        <v>3.0120000000000001E-2</v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11.68095238095238</v>
      </c>
      <c r="BN502" s="64">
        <f t="shared" si="100"/>
        <v>13.38</v>
      </c>
      <c r="BO502" s="64">
        <f t="shared" si="101"/>
        <v>2.2385022385022386E-2</v>
      </c>
      <c r="BP502" s="64">
        <f t="shared" si="102"/>
        <v>2.5641025641025644E-2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8">
        <v>4607091389524</v>
      </c>
      <c r="E503" s="799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222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8">
        <v>4680115883161</v>
      </c>
      <c r="E504" s="799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8">
        <v>4607091389531</v>
      </c>
      <c r="E505" s="799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8">
        <v>4607091389531</v>
      </c>
      <c r="E506" s="799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14</v>
      </c>
      <c r="Y506" s="784">
        <f t="shared" si="98"/>
        <v>14.700000000000001</v>
      </c>
      <c r="Z506" s="36">
        <f t="shared" si="103"/>
        <v>3.5140000000000005E-2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14.866666666666665</v>
      </c>
      <c r="BN506" s="64">
        <f t="shared" si="100"/>
        <v>15.61</v>
      </c>
      <c r="BO506" s="64">
        <f t="shared" si="101"/>
        <v>2.8490028490028491E-2</v>
      </c>
      <c r="BP506" s="64">
        <f t="shared" si="102"/>
        <v>2.9914529914529919E-2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8">
        <v>4607091384345</v>
      </c>
      <c r="E507" s="799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4301031338</v>
      </c>
      <c r="D508" s="798">
        <v>4680115883185</v>
      </c>
      <c r="E508" s="799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11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839</v>
      </c>
      <c r="C509" s="31">
        <v>4301031255</v>
      </c>
      <c r="D509" s="798">
        <v>4680115883185</v>
      </c>
      <c r="E509" s="799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8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5"/>
      <c r="B510" s="806"/>
      <c r="C510" s="806"/>
      <c r="D510" s="806"/>
      <c r="E510" s="806"/>
      <c r="F510" s="806"/>
      <c r="G510" s="806"/>
      <c r="H510" s="806"/>
      <c r="I510" s="806"/>
      <c r="J510" s="806"/>
      <c r="K510" s="806"/>
      <c r="L510" s="806"/>
      <c r="M510" s="806"/>
      <c r="N510" s="806"/>
      <c r="O510" s="807"/>
      <c r="P510" s="804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16.666666666666664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18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0.10291</v>
      </c>
      <c r="AA510" s="786"/>
      <c r="AB510" s="786"/>
      <c r="AC510" s="786"/>
    </row>
    <row r="511" spans="1:68" x14ac:dyDescent="0.2">
      <c r="A511" s="806"/>
      <c r="B511" s="806"/>
      <c r="C511" s="806"/>
      <c r="D511" s="806"/>
      <c r="E511" s="806"/>
      <c r="F511" s="806"/>
      <c r="G511" s="806"/>
      <c r="H511" s="806"/>
      <c r="I511" s="806"/>
      <c r="J511" s="806"/>
      <c r="K511" s="806"/>
      <c r="L511" s="806"/>
      <c r="M511" s="806"/>
      <c r="N511" s="806"/>
      <c r="O511" s="807"/>
      <c r="P511" s="804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45</v>
      </c>
      <c r="Y511" s="785">
        <f>IFERROR(SUM(Y491:Y509),"0")</f>
        <v>48.300000000000004</v>
      </c>
      <c r="Z511" s="37"/>
      <c r="AA511" s="786"/>
      <c r="AB511" s="786"/>
      <c r="AC511" s="786"/>
    </row>
    <row r="512" spans="1:68" ht="14.25" customHeight="1" x14ac:dyDescent="0.25">
      <c r="A512" s="814" t="s">
        <v>73</v>
      </c>
      <c r="B512" s="806"/>
      <c r="C512" s="806"/>
      <c r="D512" s="806"/>
      <c r="E512" s="806"/>
      <c r="F512" s="806"/>
      <c r="G512" s="806"/>
      <c r="H512" s="806"/>
      <c r="I512" s="806"/>
      <c r="J512" s="806"/>
      <c r="K512" s="806"/>
      <c r="L512" s="806"/>
      <c r="M512" s="806"/>
      <c r="N512" s="806"/>
      <c r="O512" s="806"/>
      <c r="P512" s="806"/>
      <c r="Q512" s="806"/>
      <c r="R512" s="806"/>
      <c r="S512" s="806"/>
      <c r="T512" s="806"/>
      <c r="U512" s="806"/>
      <c r="V512" s="806"/>
      <c r="W512" s="806"/>
      <c r="X512" s="806"/>
      <c r="Y512" s="806"/>
      <c r="Z512" s="806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8">
        <v>4607091384352</v>
      </c>
      <c r="E513" s="799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8">
        <v>4607091389654</v>
      </c>
      <c r="E514" s="799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5"/>
      <c r="B515" s="806"/>
      <c r="C515" s="806"/>
      <c r="D515" s="806"/>
      <c r="E515" s="806"/>
      <c r="F515" s="806"/>
      <c r="G515" s="806"/>
      <c r="H515" s="806"/>
      <c r="I515" s="806"/>
      <c r="J515" s="806"/>
      <c r="K515" s="806"/>
      <c r="L515" s="806"/>
      <c r="M515" s="806"/>
      <c r="N515" s="806"/>
      <c r="O515" s="807"/>
      <c r="P515" s="804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806"/>
      <c r="B516" s="806"/>
      <c r="C516" s="806"/>
      <c r="D516" s="806"/>
      <c r="E516" s="806"/>
      <c r="F516" s="806"/>
      <c r="G516" s="806"/>
      <c r="H516" s="806"/>
      <c r="I516" s="806"/>
      <c r="J516" s="806"/>
      <c r="K516" s="806"/>
      <c r="L516" s="806"/>
      <c r="M516" s="806"/>
      <c r="N516" s="806"/>
      <c r="O516" s="807"/>
      <c r="P516" s="804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4" t="s">
        <v>113</v>
      </c>
      <c r="B517" s="806"/>
      <c r="C517" s="806"/>
      <c r="D517" s="806"/>
      <c r="E517" s="806"/>
      <c r="F517" s="806"/>
      <c r="G517" s="806"/>
      <c r="H517" s="806"/>
      <c r="I517" s="806"/>
      <c r="J517" s="806"/>
      <c r="K517" s="806"/>
      <c r="L517" s="806"/>
      <c r="M517" s="806"/>
      <c r="N517" s="806"/>
      <c r="O517" s="806"/>
      <c r="P517" s="806"/>
      <c r="Q517" s="806"/>
      <c r="R517" s="806"/>
      <c r="S517" s="806"/>
      <c r="T517" s="806"/>
      <c r="U517" s="806"/>
      <c r="V517" s="806"/>
      <c r="W517" s="806"/>
      <c r="X517" s="806"/>
      <c r="Y517" s="806"/>
      <c r="Z517" s="806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8">
        <v>4680115884335</v>
      </c>
      <c r="E518" s="799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3</v>
      </c>
      <c r="Y518" s="784">
        <f>IFERROR(IF(X518="",0,CEILING((X518/$H518),1)*$H518),"")</f>
        <v>3.5999999999999996</v>
      </c>
      <c r="Z518" s="36">
        <f>IFERROR(IF(Y518=0,"",ROUNDUP(Y518/H518,0)*0.00627),"")</f>
        <v>1.881E-2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4.5000000000000009</v>
      </c>
      <c r="BN518" s="64">
        <f>IFERROR(Y518*I518/H518,"0")</f>
        <v>5.3999999999999995</v>
      </c>
      <c r="BO518" s="64">
        <f>IFERROR(1/J518*(X518/H518),"0")</f>
        <v>1.2500000000000001E-2</v>
      </c>
      <c r="BP518" s="64">
        <f>IFERROR(1/J518*(Y518/H518),"0")</f>
        <v>1.4999999999999999E-2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8">
        <v>4680115884113</v>
      </c>
      <c r="E519" s="799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5"/>
      <c r="B520" s="806"/>
      <c r="C520" s="806"/>
      <c r="D520" s="806"/>
      <c r="E520" s="806"/>
      <c r="F520" s="806"/>
      <c r="G520" s="806"/>
      <c r="H520" s="806"/>
      <c r="I520" s="806"/>
      <c r="J520" s="806"/>
      <c r="K520" s="806"/>
      <c r="L520" s="806"/>
      <c r="M520" s="806"/>
      <c r="N520" s="806"/>
      <c r="O520" s="807"/>
      <c r="P520" s="804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2.5</v>
      </c>
      <c r="Y520" s="785">
        <f>IFERROR(Y518/H518,"0")+IFERROR(Y519/H519,"0")</f>
        <v>3</v>
      </c>
      <c r="Z520" s="785">
        <f>IFERROR(IF(Z518="",0,Z518),"0")+IFERROR(IF(Z519="",0,Z519),"0")</f>
        <v>1.881E-2</v>
      </c>
      <c r="AA520" s="786"/>
      <c r="AB520" s="786"/>
      <c r="AC520" s="786"/>
    </row>
    <row r="521" spans="1:68" x14ac:dyDescent="0.2">
      <c r="A521" s="806"/>
      <c r="B521" s="806"/>
      <c r="C521" s="806"/>
      <c r="D521" s="806"/>
      <c r="E521" s="806"/>
      <c r="F521" s="806"/>
      <c r="G521" s="806"/>
      <c r="H521" s="806"/>
      <c r="I521" s="806"/>
      <c r="J521" s="806"/>
      <c r="K521" s="806"/>
      <c r="L521" s="806"/>
      <c r="M521" s="806"/>
      <c r="N521" s="806"/>
      <c r="O521" s="807"/>
      <c r="P521" s="804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3</v>
      </c>
      <c r="Y521" s="785">
        <f>IFERROR(SUM(Y518:Y519),"0")</f>
        <v>3.5999999999999996</v>
      </c>
      <c r="Z521" s="37"/>
      <c r="AA521" s="786"/>
      <c r="AB521" s="786"/>
      <c r="AC521" s="786"/>
    </row>
    <row r="522" spans="1:68" ht="16.5" customHeight="1" x14ac:dyDescent="0.25">
      <c r="A522" s="811" t="s">
        <v>855</v>
      </c>
      <c r="B522" s="806"/>
      <c r="C522" s="806"/>
      <c r="D522" s="806"/>
      <c r="E522" s="806"/>
      <c r="F522" s="806"/>
      <c r="G522" s="806"/>
      <c r="H522" s="806"/>
      <c r="I522" s="806"/>
      <c r="J522" s="806"/>
      <c r="K522" s="806"/>
      <c r="L522" s="806"/>
      <c r="M522" s="806"/>
      <c r="N522" s="806"/>
      <c r="O522" s="806"/>
      <c r="P522" s="806"/>
      <c r="Q522" s="806"/>
      <c r="R522" s="806"/>
      <c r="S522" s="806"/>
      <c r="T522" s="806"/>
      <c r="U522" s="806"/>
      <c r="V522" s="806"/>
      <c r="W522" s="806"/>
      <c r="X522" s="806"/>
      <c r="Y522" s="806"/>
      <c r="Z522" s="806"/>
      <c r="AA522" s="778"/>
      <c r="AB522" s="778"/>
      <c r="AC522" s="778"/>
    </row>
    <row r="523" spans="1:68" ht="14.25" customHeight="1" x14ac:dyDescent="0.25">
      <c r="A523" s="814" t="s">
        <v>182</v>
      </c>
      <c r="B523" s="806"/>
      <c r="C523" s="806"/>
      <c r="D523" s="806"/>
      <c r="E523" s="806"/>
      <c r="F523" s="806"/>
      <c r="G523" s="806"/>
      <c r="H523" s="806"/>
      <c r="I523" s="806"/>
      <c r="J523" s="806"/>
      <c r="K523" s="806"/>
      <c r="L523" s="806"/>
      <c r="M523" s="806"/>
      <c r="N523" s="806"/>
      <c r="O523" s="806"/>
      <c r="P523" s="806"/>
      <c r="Q523" s="806"/>
      <c r="R523" s="806"/>
      <c r="S523" s="806"/>
      <c r="T523" s="806"/>
      <c r="U523" s="806"/>
      <c r="V523" s="806"/>
      <c r="W523" s="806"/>
      <c r="X523" s="806"/>
      <c r="Y523" s="806"/>
      <c r="Z523" s="806"/>
      <c r="AA523" s="776"/>
      <c r="AB523" s="776"/>
      <c r="AC523" s="776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8">
        <v>4607091389364</v>
      </c>
      <c r="E524" s="799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5"/>
      <c r="B525" s="806"/>
      <c r="C525" s="806"/>
      <c r="D525" s="806"/>
      <c r="E525" s="806"/>
      <c r="F525" s="806"/>
      <c r="G525" s="806"/>
      <c r="H525" s="806"/>
      <c r="I525" s="806"/>
      <c r="J525" s="806"/>
      <c r="K525" s="806"/>
      <c r="L525" s="806"/>
      <c r="M525" s="806"/>
      <c r="N525" s="806"/>
      <c r="O525" s="807"/>
      <c r="P525" s="804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806"/>
      <c r="B526" s="806"/>
      <c r="C526" s="806"/>
      <c r="D526" s="806"/>
      <c r="E526" s="806"/>
      <c r="F526" s="806"/>
      <c r="G526" s="806"/>
      <c r="H526" s="806"/>
      <c r="I526" s="806"/>
      <c r="J526" s="806"/>
      <c r="K526" s="806"/>
      <c r="L526" s="806"/>
      <c r="M526" s="806"/>
      <c r="N526" s="806"/>
      <c r="O526" s="807"/>
      <c r="P526" s="804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4" t="s">
        <v>64</v>
      </c>
      <c r="B527" s="806"/>
      <c r="C527" s="806"/>
      <c r="D527" s="806"/>
      <c r="E527" s="806"/>
      <c r="F527" s="806"/>
      <c r="G527" s="806"/>
      <c r="H527" s="806"/>
      <c r="I527" s="806"/>
      <c r="J527" s="806"/>
      <c r="K527" s="806"/>
      <c r="L527" s="806"/>
      <c r="M527" s="806"/>
      <c r="N527" s="806"/>
      <c r="O527" s="806"/>
      <c r="P527" s="806"/>
      <c r="Q527" s="806"/>
      <c r="R527" s="806"/>
      <c r="S527" s="806"/>
      <c r="T527" s="806"/>
      <c r="U527" s="806"/>
      <c r="V527" s="806"/>
      <c r="W527" s="806"/>
      <c r="X527" s="806"/>
      <c r="Y527" s="806"/>
      <c r="Z527" s="806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8">
        <v>4607091389739</v>
      </c>
      <c r="E528" s="799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35</v>
      </c>
      <c r="Y528" s="784">
        <f>IFERROR(IF(X528="",0,CEILING((X528/$H528),1)*$H528),"")</f>
        <v>37.800000000000004</v>
      </c>
      <c r="Z528" s="36">
        <f>IFERROR(IF(Y528=0,"",ROUNDUP(Y528/H528,0)*0.00753),"")</f>
        <v>6.7769999999999997E-2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36.916666666666664</v>
      </c>
      <c r="BN528" s="64">
        <f>IFERROR(Y528*I528/H528,"0")</f>
        <v>39.869999999999997</v>
      </c>
      <c r="BO528" s="64">
        <f>IFERROR(1/J528*(X528/H528),"0")</f>
        <v>5.3418803418803409E-2</v>
      </c>
      <c r="BP528" s="64">
        <f>IFERROR(1/J528*(Y528/H528),"0")</f>
        <v>5.7692307692307689E-2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8">
        <v>4607091389425</v>
      </c>
      <c r="E529" s="799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8">
        <v>4680115880771</v>
      </c>
      <c r="E530" s="799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8">
        <v>4607091389500</v>
      </c>
      <c r="E531" s="799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2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8">
        <v>4607091389500</v>
      </c>
      <c r="E532" s="799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985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5"/>
      <c r="B533" s="806"/>
      <c r="C533" s="806"/>
      <c r="D533" s="806"/>
      <c r="E533" s="806"/>
      <c r="F533" s="806"/>
      <c r="G533" s="806"/>
      <c r="H533" s="806"/>
      <c r="I533" s="806"/>
      <c r="J533" s="806"/>
      <c r="K533" s="806"/>
      <c r="L533" s="806"/>
      <c r="M533" s="806"/>
      <c r="N533" s="806"/>
      <c r="O533" s="807"/>
      <c r="P533" s="804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8.3333333333333321</v>
      </c>
      <c r="Y533" s="785">
        <f>IFERROR(Y528/H528,"0")+IFERROR(Y529/H529,"0")+IFERROR(Y530/H530,"0")+IFERROR(Y531/H531,"0")+IFERROR(Y532/H532,"0")</f>
        <v>9</v>
      </c>
      <c r="Z533" s="785">
        <f>IFERROR(IF(Z528="",0,Z528),"0")+IFERROR(IF(Z529="",0,Z529),"0")+IFERROR(IF(Z530="",0,Z530),"0")+IFERROR(IF(Z531="",0,Z531),"0")+IFERROR(IF(Z532="",0,Z532),"0")</f>
        <v>6.7769999999999997E-2</v>
      </c>
      <c r="AA533" s="786"/>
      <c r="AB533" s="786"/>
      <c r="AC533" s="786"/>
    </row>
    <row r="534" spans="1:68" x14ac:dyDescent="0.2">
      <c r="A534" s="806"/>
      <c r="B534" s="806"/>
      <c r="C534" s="806"/>
      <c r="D534" s="806"/>
      <c r="E534" s="806"/>
      <c r="F534" s="806"/>
      <c r="G534" s="806"/>
      <c r="H534" s="806"/>
      <c r="I534" s="806"/>
      <c r="J534" s="806"/>
      <c r="K534" s="806"/>
      <c r="L534" s="806"/>
      <c r="M534" s="806"/>
      <c r="N534" s="806"/>
      <c r="O534" s="807"/>
      <c r="P534" s="804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35</v>
      </c>
      <c r="Y534" s="785">
        <f>IFERROR(SUM(Y528:Y532),"0")</f>
        <v>37.800000000000004</v>
      </c>
      <c r="Z534" s="37"/>
      <c r="AA534" s="786"/>
      <c r="AB534" s="786"/>
      <c r="AC534" s="786"/>
    </row>
    <row r="535" spans="1:68" ht="14.25" customHeight="1" x14ac:dyDescent="0.25">
      <c r="A535" s="814" t="s">
        <v>113</v>
      </c>
      <c r="B535" s="806"/>
      <c r="C535" s="806"/>
      <c r="D535" s="806"/>
      <c r="E535" s="806"/>
      <c r="F535" s="806"/>
      <c r="G535" s="806"/>
      <c r="H535" s="806"/>
      <c r="I535" s="806"/>
      <c r="J535" s="806"/>
      <c r="K535" s="806"/>
      <c r="L535" s="806"/>
      <c r="M535" s="806"/>
      <c r="N535" s="806"/>
      <c r="O535" s="806"/>
      <c r="P535" s="806"/>
      <c r="Q535" s="806"/>
      <c r="R535" s="806"/>
      <c r="S535" s="806"/>
      <c r="T535" s="806"/>
      <c r="U535" s="806"/>
      <c r="V535" s="806"/>
      <c r="W535" s="806"/>
      <c r="X535" s="806"/>
      <c r="Y535" s="806"/>
      <c r="Z535" s="806"/>
      <c r="AA535" s="776"/>
      <c r="AB535" s="776"/>
      <c r="AC535" s="776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8">
        <v>4680115884359</v>
      </c>
      <c r="E536" s="799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9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805"/>
      <c r="B537" s="806"/>
      <c r="C537" s="806"/>
      <c r="D537" s="806"/>
      <c r="E537" s="806"/>
      <c r="F537" s="806"/>
      <c r="G537" s="806"/>
      <c r="H537" s="806"/>
      <c r="I537" s="806"/>
      <c r="J537" s="806"/>
      <c r="K537" s="806"/>
      <c r="L537" s="806"/>
      <c r="M537" s="806"/>
      <c r="N537" s="806"/>
      <c r="O537" s="807"/>
      <c r="P537" s="804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806"/>
      <c r="B538" s="806"/>
      <c r="C538" s="806"/>
      <c r="D538" s="806"/>
      <c r="E538" s="806"/>
      <c r="F538" s="806"/>
      <c r="G538" s="806"/>
      <c r="H538" s="806"/>
      <c r="I538" s="806"/>
      <c r="J538" s="806"/>
      <c r="K538" s="806"/>
      <c r="L538" s="806"/>
      <c r="M538" s="806"/>
      <c r="N538" s="806"/>
      <c r="O538" s="807"/>
      <c r="P538" s="804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4" t="s">
        <v>874</v>
      </c>
      <c r="B539" s="806"/>
      <c r="C539" s="806"/>
      <c r="D539" s="806"/>
      <c r="E539" s="806"/>
      <c r="F539" s="806"/>
      <c r="G539" s="806"/>
      <c r="H539" s="806"/>
      <c r="I539" s="806"/>
      <c r="J539" s="806"/>
      <c r="K539" s="806"/>
      <c r="L539" s="806"/>
      <c r="M539" s="806"/>
      <c r="N539" s="806"/>
      <c r="O539" s="806"/>
      <c r="P539" s="806"/>
      <c r="Q539" s="806"/>
      <c r="R539" s="806"/>
      <c r="S539" s="806"/>
      <c r="T539" s="806"/>
      <c r="U539" s="806"/>
      <c r="V539" s="806"/>
      <c r="W539" s="806"/>
      <c r="X539" s="806"/>
      <c r="Y539" s="806"/>
      <c r="Z539" s="806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8">
        <v>4680115884564</v>
      </c>
      <c r="E540" s="799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5"/>
      <c r="B541" s="806"/>
      <c r="C541" s="806"/>
      <c r="D541" s="806"/>
      <c r="E541" s="806"/>
      <c r="F541" s="806"/>
      <c r="G541" s="806"/>
      <c r="H541" s="806"/>
      <c r="I541" s="806"/>
      <c r="J541" s="806"/>
      <c r="K541" s="806"/>
      <c r="L541" s="806"/>
      <c r="M541" s="806"/>
      <c r="N541" s="806"/>
      <c r="O541" s="807"/>
      <c r="P541" s="804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806"/>
      <c r="B542" s="806"/>
      <c r="C542" s="806"/>
      <c r="D542" s="806"/>
      <c r="E542" s="806"/>
      <c r="F542" s="806"/>
      <c r="G542" s="806"/>
      <c r="H542" s="806"/>
      <c r="I542" s="806"/>
      <c r="J542" s="806"/>
      <c r="K542" s="806"/>
      <c r="L542" s="806"/>
      <c r="M542" s="806"/>
      <c r="N542" s="806"/>
      <c r="O542" s="807"/>
      <c r="P542" s="804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11" t="s">
        <v>878</v>
      </c>
      <c r="B543" s="806"/>
      <c r="C543" s="806"/>
      <c r="D543" s="806"/>
      <c r="E543" s="806"/>
      <c r="F543" s="806"/>
      <c r="G543" s="806"/>
      <c r="H543" s="806"/>
      <c r="I543" s="806"/>
      <c r="J543" s="806"/>
      <c r="K543" s="806"/>
      <c r="L543" s="806"/>
      <c r="M543" s="806"/>
      <c r="N543" s="806"/>
      <c r="O543" s="806"/>
      <c r="P543" s="806"/>
      <c r="Q543" s="806"/>
      <c r="R543" s="806"/>
      <c r="S543" s="806"/>
      <c r="T543" s="806"/>
      <c r="U543" s="806"/>
      <c r="V543" s="806"/>
      <c r="W543" s="806"/>
      <c r="X543" s="806"/>
      <c r="Y543" s="806"/>
      <c r="Z543" s="806"/>
      <c r="AA543" s="778"/>
      <c r="AB543" s="778"/>
      <c r="AC543" s="778"/>
    </row>
    <row r="544" spans="1:68" ht="14.25" customHeight="1" x14ac:dyDescent="0.25">
      <c r="A544" s="814" t="s">
        <v>64</v>
      </c>
      <c r="B544" s="806"/>
      <c r="C544" s="806"/>
      <c r="D544" s="806"/>
      <c r="E544" s="806"/>
      <c r="F544" s="806"/>
      <c r="G544" s="806"/>
      <c r="H544" s="806"/>
      <c r="I544" s="806"/>
      <c r="J544" s="806"/>
      <c r="K544" s="806"/>
      <c r="L544" s="806"/>
      <c r="M544" s="806"/>
      <c r="N544" s="806"/>
      <c r="O544" s="806"/>
      <c r="P544" s="806"/>
      <c r="Q544" s="806"/>
      <c r="R544" s="806"/>
      <c r="S544" s="806"/>
      <c r="T544" s="806"/>
      <c r="U544" s="806"/>
      <c r="V544" s="806"/>
      <c r="W544" s="806"/>
      <c r="X544" s="806"/>
      <c r="Y544" s="806"/>
      <c r="Z544" s="806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8">
        <v>4680115885189</v>
      </c>
      <c r="E545" s="799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1</v>
      </c>
      <c r="Y545" s="784">
        <f>IFERROR(IF(X545="",0,CEILING((X545/$H545),1)*$H545),"")</f>
        <v>1.2</v>
      </c>
      <c r="Z545" s="36">
        <f>IFERROR(IF(Y545=0,"",ROUNDUP(Y545/H545,0)*0.00502),"")</f>
        <v>5.0200000000000002E-3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1.1433333333333335</v>
      </c>
      <c r="BN545" s="64">
        <f>IFERROR(Y545*I545/H545,"0")</f>
        <v>1.3720000000000001</v>
      </c>
      <c r="BO545" s="64">
        <f>IFERROR(1/J545*(X545/H545),"0")</f>
        <v>3.5612535612535618E-3</v>
      </c>
      <c r="BP545" s="64">
        <f>IFERROR(1/J545*(Y545/H545),"0")</f>
        <v>4.2735042735042739E-3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8">
        <v>4680115885172</v>
      </c>
      <c r="E546" s="799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8">
        <v>4680115885110</v>
      </c>
      <c r="E547" s="799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8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8</v>
      </c>
      <c r="Y547" s="784">
        <f>IFERROR(IF(X547="",0,CEILING((X547/$H547),1)*$H547),"")</f>
        <v>8.4</v>
      </c>
      <c r="Z547" s="36">
        <f>IFERROR(IF(Y547=0,"",ROUNDUP(Y547/H547,0)*0.00502),"")</f>
        <v>3.5140000000000005E-2</v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13.466666666666667</v>
      </c>
      <c r="BN547" s="64">
        <f>IFERROR(Y547*I547/H547,"0")</f>
        <v>14.14</v>
      </c>
      <c r="BO547" s="64">
        <f>IFERROR(1/J547*(X547/H547),"0")</f>
        <v>2.8490028490028494E-2</v>
      </c>
      <c r="BP547" s="64">
        <f>IFERROR(1/J547*(Y547/H547),"0")</f>
        <v>2.9914529914529923E-2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8">
        <v>4680115885219</v>
      </c>
      <c r="E548" s="799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10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805"/>
      <c r="B549" s="806"/>
      <c r="C549" s="806"/>
      <c r="D549" s="806"/>
      <c r="E549" s="806"/>
      <c r="F549" s="806"/>
      <c r="G549" s="806"/>
      <c r="H549" s="806"/>
      <c r="I549" s="806"/>
      <c r="J549" s="806"/>
      <c r="K549" s="806"/>
      <c r="L549" s="806"/>
      <c r="M549" s="806"/>
      <c r="N549" s="806"/>
      <c r="O549" s="807"/>
      <c r="P549" s="804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7.5</v>
      </c>
      <c r="Y549" s="785">
        <f>IFERROR(Y545/H545,"0")+IFERROR(Y546/H546,"0")+IFERROR(Y547/H547,"0")+IFERROR(Y548/H548,"0")</f>
        <v>8</v>
      </c>
      <c r="Z549" s="785">
        <f>IFERROR(IF(Z545="",0,Z545),"0")+IFERROR(IF(Z546="",0,Z546),"0")+IFERROR(IF(Z547="",0,Z547),"0")+IFERROR(IF(Z548="",0,Z548),"0")</f>
        <v>4.0160000000000001E-2</v>
      </c>
      <c r="AA549" s="786"/>
      <c r="AB549" s="786"/>
      <c r="AC549" s="786"/>
    </row>
    <row r="550" spans="1:68" x14ac:dyDescent="0.2">
      <c r="A550" s="806"/>
      <c r="B550" s="806"/>
      <c r="C550" s="806"/>
      <c r="D550" s="806"/>
      <c r="E550" s="806"/>
      <c r="F550" s="806"/>
      <c r="G550" s="806"/>
      <c r="H550" s="806"/>
      <c r="I550" s="806"/>
      <c r="J550" s="806"/>
      <c r="K550" s="806"/>
      <c r="L550" s="806"/>
      <c r="M550" s="806"/>
      <c r="N550" s="806"/>
      <c r="O550" s="807"/>
      <c r="P550" s="804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9</v>
      </c>
      <c r="Y550" s="785">
        <f>IFERROR(SUM(Y545:Y548),"0")</f>
        <v>9.6</v>
      </c>
      <c r="Z550" s="37"/>
      <c r="AA550" s="786"/>
      <c r="AB550" s="786"/>
      <c r="AC550" s="786"/>
    </row>
    <row r="551" spans="1:68" ht="16.5" customHeight="1" x14ac:dyDescent="0.25">
      <c r="A551" s="811" t="s">
        <v>891</v>
      </c>
      <c r="B551" s="806"/>
      <c r="C551" s="806"/>
      <c r="D551" s="806"/>
      <c r="E551" s="806"/>
      <c r="F551" s="806"/>
      <c r="G551" s="806"/>
      <c r="H551" s="806"/>
      <c r="I551" s="806"/>
      <c r="J551" s="806"/>
      <c r="K551" s="806"/>
      <c r="L551" s="806"/>
      <c r="M551" s="806"/>
      <c r="N551" s="806"/>
      <c r="O551" s="806"/>
      <c r="P551" s="806"/>
      <c r="Q551" s="806"/>
      <c r="R551" s="806"/>
      <c r="S551" s="806"/>
      <c r="T551" s="806"/>
      <c r="U551" s="806"/>
      <c r="V551" s="806"/>
      <c r="W551" s="806"/>
      <c r="X551" s="806"/>
      <c r="Y551" s="806"/>
      <c r="Z551" s="806"/>
      <c r="AA551" s="778"/>
      <c r="AB551" s="778"/>
      <c r="AC551" s="778"/>
    </row>
    <row r="552" spans="1:68" ht="14.25" customHeight="1" x14ac:dyDescent="0.25">
      <c r="A552" s="814" t="s">
        <v>64</v>
      </c>
      <c r="B552" s="806"/>
      <c r="C552" s="806"/>
      <c r="D552" s="806"/>
      <c r="E552" s="806"/>
      <c r="F552" s="806"/>
      <c r="G552" s="806"/>
      <c r="H552" s="806"/>
      <c r="I552" s="806"/>
      <c r="J552" s="806"/>
      <c r="K552" s="806"/>
      <c r="L552" s="806"/>
      <c r="M552" s="806"/>
      <c r="N552" s="806"/>
      <c r="O552" s="806"/>
      <c r="P552" s="806"/>
      <c r="Q552" s="806"/>
      <c r="R552" s="806"/>
      <c r="S552" s="806"/>
      <c r="T552" s="806"/>
      <c r="U552" s="806"/>
      <c r="V552" s="806"/>
      <c r="W552" s="806"/>
      <c r="X552" s="806"/>
      <c r="Y552" s="806"/>
      <c r="Z552" s="806"/>
      <c r="AA552" s="776"/>
      <c r="AB552" s="776"/>
      <c r="AC552" s="776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8">
        <v>4680115885103</v>
      </c>
      <c r="E553" s="799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805"/>
      <c r="B554" s="806"/>
      <c r="C554" s="806"/>
      <c r="D554" s="806"/>
      <c r="E554" s="806"/>
      <c r="F554" s="806"/>
      <c r="G554" s="806"/>
      <c r="H554" s="806"/>
      <c r="I554" s="806"/>
      <c r="J554" s="806"/>
      <c r="K554" s="806"/>
      <c r="L554" s="806"/>
      <c r="M554" s="806"/>
      <c r="N554" s="806"/>
      <c r="O554" s="807"/>
      <c r="P554" s="804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806"/>
      <c r="B555" s="806"/>
      <c r="C555" s="806"/>
      <c r="D555" s="806"/>
      <c r="E555" s="806"/>
      <c r="F555" s="806"/>
      <c r="G555" s="806"/>
      <c r="H555" s="806"/>
      <c r="I555" s="806"/>
      <c r="J555" s="806"/>
      <c r="K555" s="806"/>
      <c r="L555" s="806"/>
      <c r="M555" s="806"/>
      <c r="N555" s="806"/>
      <c r="O555" s="807"/>
      <c r="P555" s="804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812" t="s">
        <v>895</v>
      </c>
      <c r="B556" s="813"/>
      <c r="C556" s="813"/>
      <c r="D556" s="813"/>
      <c r="E556" s="813"/>
      <c r="F556" s="813"/>
      <c r="G556" s="813"/>
      <c r="H556" s="813"/>
      <c r="I556" s="813"/>
      <c r="J556" s="813"/>
      <c r="K556" s="813"/>
      <c r="L556" s="813"/>
      <c r="M556" s="813"/>
      <c r="N556" s="813"/>
      <c r="O556" s="813"/>
      <c r="P556" s="813"/>
      <c r="Q556" s="813"/>
      <c r="R556" s="813"/>
      <c r="S556" s="813"/>
      <c r="T556" s="813"/>
      <c r="U556" s="813"/>
      <c r="V556" s="813"/>
      <c r="W556" s="813"/>
      <c r="X556" s="813"/>
      <c r="Y556" s="813"/>
      <c r="Z556" s="813"/>
      <c r="AA556" s="48"/>
      <c r="AB556" s="48"/>
      <c r="AC556" s="48"/>
    </row>
    <row r="557" spans="1:68" ht="16.5" customHeight="1" x14ac:dyDescent="0.25">
      <c r="A557" s="811" t="s">
        <v>895</v>
      </c>
      <c r="B557" s="806"/>
      <c r="C557" s="806"/>
      <c r="D557" s="806"/>
      <c r="E557" s="806"/>
      <c r="F557" s="806"/>
      <c r="G557" s="806"/>
      <c r="H557" s="806"/>
      <c r="I557" s="806"/>
      <c r="J557" s="806"/>
      <c r="K557" s="806"/>
      <c r="L557" s="806"/>
      <c r="M557" s="806"/>
      <c r="N557" s="806"/>
      <c r="O557" s="806"/>
      <c r="P557" s="806"/>
      <c r="Q557" s="806"/>
      <c r="R557" s="806"/>
      <c r="S557" s="806"/>
      <c r="T557" s="806"/>
      <c r="U557" s="806"/>
      <c r="V557" s="806"/>
      <c r="W557" s="806"/>
      <c r="X557" s="806"/>
      <c r="Y557" s="806"/>
      <c r="Z557" s="806"/>
      <c r="AA557" s="778"/>
      <c r="AB557" s="778"/>
      <c r="AC557" s="778"/>
    </row>
    <row r="558" spans="1:68" ht="14.25" customHeight="1" x14ac:dyDescent="0.25">
      <c r="A558" s="814" t="s">
        <v>124</v>
      </c>
      <c r="B558" s="806"/>
      <c r="C558" s="806"/>
      <c r="D558" s="806"/>
      <c r="E558" s="806"/>
      <c r="F558" s="806"/>
      <c r="G558" s="806"/>
      <c r="H558" s="806"/>
      <c r="I558" s="806"/>
      <c r="J558" s="806"/>
      <c r="K558" s="806"/>
      <c r="L558" s="806"/>
      <c r="M558" s="806"/>
      <c r="N558" s="806"/>
      <c r="O558" s="806"/>
      <c r="P558" s="806"/>
      <c r="Q558" s="806"/>
      <c r="R558" s="806"/>
      <c r="S558" s="806"/>
      <c r="T558" s="806"/>
      <c r="U558" s="806"/>
      <c r="V558" s="806"/>
      <c r="W558" s="806"/>
      <c r="X558" s="806"/>
      <c r="Y558" s="806"/>
      <c r="Z558" s="806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8">
        <v>4607091389067</v>
      </c>
      <c r="E559" s="799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50</v>
      </c>
      <c r="Y559" s="784">
        <f t="shared" ref="Y559:Y569" si="104">IFERROR(IF(X559="",0,CEILING((X559/$H559),1)*$H559),"")</f>
        <v>52.800000000000004</v>
      </c>
      <c r="Z559" s="36">
        <f t="shared" ref="Z559:Z564" si="105">IFERROR(IF(Y559=0,"",ROUNDUP(Y559/H559,0)*0.01196),"")</f>
        <v>0.1196</v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53.409090909090907</v>
      </c>
      <c r="BN559" s="64">
        <f t="shared" ref="BN559:BN569" si="107">IFERROR(Y559*I559/H559,"0")</f>
        <v>56.400000000000006</v>
      </c>
      <c r="BO559" s="64">
        <f t="shared" ref="BO559:BO569" si="108">IFERROR(1/J559*(X559/H559),"0")</f>
        <v>9.1054778554778545E-2</v>
      </c>
      <c r="BP559" s="64">
        <f t="shared" ref="BP559:BP569" si="109">IFERROR(1/J559*(Y559/H559),"0")</f>
        <v>9.6153846153846159E-2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8">
        <v>4680115885271</v>
      </c>
      <c r="E560" s="799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78</v>
      </c>
      <c r="Y560" s="784">
        <f t="shared" si="104"/>
        <v>79.2</v>
      </c>
      <c r="Z560" s="36">
        <f t="shared" si="105"/>
        <v>0.1794</v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83.318181818181813</v>
      </c>
      <c r="BN560" s="64">
        <f t="shared" si="107"/>
        <v>84.6</v>
      </c>
      <c r="BO560" s="64">
        <f t="shared" si="108"/>
        <v>0.14204545454545453</v>
      </c>
      <c r="BP560" s="64">
        <f t="shared" si="109"/>
        <v>0.14423076923076925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8">
        <v>4680115884502</v>
      </c>
      <c r="E561" s="799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8">
        <v>4607091389104</v>
      </c>
      <c r="E562" s="799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615</v>
      </c>
      <c r="Y562" s="784">
        <f t="shared" si="104"/>
        <v>617.76</v>
      </c>
      <c r="Z562" s="36">
        <f t="shared" si="105"/>
        <v>1.3993200000000001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656.93181818181813</v>
      </c>
      <c r="BN562" s="64">
        <f t="shared" si="107"/>
        <v>659.87999999999988</v>
      </c>
      <c r="BO562" s="64">
        <f t="shared" si="108"/>
        <v>1.1199737762237763</v>
      </c>
      <c r="BP562" s="64">
        <f t="shared" si="109"/>
        <v>1.125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8">
        <v>4680115884519</v>
      </c>
      <c r="E563" s="799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8">
        <v>4680115885226</v>
      </c>
      <c r="E564" s="799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8">
        <v>4680115880603</v>
      </c>
      <c r="E565" s="799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44</v>
      </c>
      <c r="Y565" s="784">
        <f t="shared" si="104"/>
        <v>46.800000000000004</v>
      </c>
      <c r="Z565" s="36">
        <f>IFERROR(IF(Y565=0,"",ROUNDUP(Y565/H565,0)*0.00902),"")</f>
        <v>0.11726</v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46.56666666666667</v>
      </c>
      <c r="BN565" s="64">
        <f t="shared" si="107"/>
        <v>49.53</v>
      </c>
      <c r="BO565" s="64">
        <f t="shared" si="108"/>
        <v>9.2592592592592587E-2</v>
      </c>
      <c r="BP565" s="64">
        <f t="shared" si="109"/>
        <v>9.8484848484848481E-2</v>
      </c>
    </row>
    <row r="566" spans="1:68" ht="27" customHeight="1" x14ac:dyDescent="0.25">
      <c r="A566" s="54" t="s">
        <v>913</v>
      </c>
      <c r="B566" s="54" t="s">
        <v>915</v>
      </c>
      <c r="C566" s="31">
        <v>4301012035</v>
      </c>
      <c r="D566" s="798">
        <v>4680115880603</v>
      </c>
      <c r="E566" s="799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82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8">
        <v>4680115882782</v>
      </c>
      <c r="E567" s="799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0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8">
        <v>4607091389982</v>
      </c>
      <c r="E568" s="799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8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922</v>
      </c>
      <c r="C569" s="31">
        <v>4301012034</v>
      </c>
      <c r="D569" s="798">
        <v>4607091389982</v>
      </c>
      <c r="E569" s="799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934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5"/>
      <c r="B570" s="806"/>
      <c r="C570" s="806"/>
      <c r="D570" s="806"/>
      <c r="E570" s="806"/>
      <c r="F570" s="806"/>
      <c r="G570" s="806"/>
      <c r="H570" s="806"/>
      <c r="I570" s="806"/>
      <c r="J570" s="806"/>
      <c r="K570" s="806"/>
      <c r="L570" s="806"/>
      <c r="M570" s="806"/>
      <c r="N570" s="806"/>
      <c r="O570" s="807"/>
      <c r="P570" s="804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152.9419191919192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155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1.81558</v>
      </c>
      <c r="AA570" s="786"/>
      <c r="AB570" s="786"/>
      <c r="AC570" s="786"/>
    </row>
    <row r="571" spans="1:68" x14ac:dyDescent="0.2">
      <c r="A571" s="806"/>
      <c r="B571" s="806"/>
      <c r="C571" s="806"/>
      <c r="D571" s="806"/>
      <c r="E571" s="806"/>
      <c r="F571" s="806"/>
      <c r="G571" s="806"/>
      <c r="H571" s="806"/>
      <c r="I571" s="806"/>
      <c r="J571" s="806"/>
      <c r="K571" s="806"/>
      <c r="L571" s="806"/>
      <c r="M571" s="806"/>
      <c r="N571" s="806"/>
      <c r="O571" s="807"/>
      <c r="P571" s="804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787</v>
      </c>
      <c r="Y571" s="785">
        <f>IFERROR(SUM(Y559:Y569),"0")</f>
        <v>796.56</v>
      </c>
      <c r="Z571" s="37"/>
      <c r="AA571" s="786"/>
      <c r="AB571" s="786"/>
      <c r="AC571" s="786"/>
    </row>
    <row r="572" spans="1:68" ht="14.25" customHeight="1" x14ac:dyDescent="0.25">
      <c r="A572" s="814" t="s">
        <v>182</v>
      </c>
      <c r="B572" s="806"/>
      <c r="C572" s="806"/>
      <c r="D572" s="806"/>
      <c r="E572" s="806"/>
      <c r="F572" s="806"/>
      <c r="G572" s="806"/>
      <c r="H572" s="806"/>
      <c r="I572" s="806"/>
      <c r="J572" s="806"/>
      <c r="K572" s="806"/>
      <c r="L572" s="806"/>
      <c r="M572" s="806"/>
      <c r="N572" s="806"/>
      <c r="O572" s="806"/>
      <c r="P572" s="806"/>
      <c r="Q572" s="806"/>
      <c r="R572" s="806"/>
      <c r="S572" s="806"/>
      <c r="T572" s="806"/>
      <c r="U572" s="806"/>
      <c r="V572" s="806"/>
      <c r="W572" s="806"/>
      <c r="X572" s="806"/>
      <c r="Y572" s="806"/>
      <c r="Z572" s="806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8">
        <v>4607091388930</v>
      </c>
      <c r="E573" s="799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8">
        <v>4680115880054</v>
      </c>
      <c r="E574" s="799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1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8">
        <v>4680115880054</v>
      </c>
      <c r="E575" s="799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76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5"/>
      <c r="B576" s="806"/>
      <c r="C576" s="806"/>
      <c r="D576" s="806"/>
      <c r="E576" s="806"/>
      <c r="F576" s="806"/>
      <c r="G576" s="806"/>
      <c r="H576" s="806"/>
      <c r="I576" s="806"/>
      <c r="J576" s="806"/>
      <c r="K576" s="806"/>
      <c r="L576" s="806"/>
      <c r="M576" s="806"/>
      <c r="N576" s="806"/>
      <c r="O576" s="807"/>
      <c r="P576" s="804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806"/>
      <c r="B577" s="806"/>
      <c r="C577" s="806"/>
      <c r="D577" s="806"/>
      <c r="E577" s="806"/>
      <c r="F577" s="806"/>
      <c r="G577" s="806"/>
      <c r="H577" s="806"/>
      <c r="I577" s="806"/>
      <c r="J577" s="806"/>
      <c r="K577" s="806"/>
      <c r="L577" s="806"/>
      <c r="M577" s="806"/>
      <c r="N577" s="806"/>
      <c r="O577" s="807"/>
      <c r="P577" s="804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14" t="s">
        <v>64</v>
      </c>
      <c r="B578" s="806"/>
      <c r="C578" s="806"/>
      <c r="D578" s="806"/>
      <c r="E578" s="806"/>
      <c r="F578" s="806"/>
      <c r="G578" s="806"/>
      <c r="H578" s="806"/>
      <c r="I578" s="806"/>
      <c r="J578" s="806"/>
      <c r="K578" s="806"/>
      <c r="L578" s="806"/>
      <c r="M578" s="806"/>
      <c r="N578" s="806"/>
      <c r="O578" s="806"/>
      <c r="P578" s="806"/>
      <c r="Q578" s="806"/>
      <c r="R578" s="806"/>
      <c r="S578" s="806"/>
      <c r="T578" s="806"/>
      <c r="U578" s="806"/>
      <c r="V578" s="806"/>
      <c r="W578" s="806"/>
      <c r="X578" s="806"/>
      <c r="Y578" s="806"/>
      <c r="Z578" s="806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8">
        <v>4680115883116</v>
      </c>
      <c r="E579" s="799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200</v>
      </c>
      <c r="Y579" s="784">
        <f t="shared" ref="Y579:Y587" si="110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213.63636363636363</v>
      </c>
      <c r="BN579" s="64">
        <f t="shared" ref="BN579:BN587" si="112">IFERROR(Y579*I579/H579,"0")</f>
        <v>214.32</v>
      </c>
      <c r="BO579" s="64">
        <f t="shared" ref="BO579:BO587" si="113">IFERROR(1/J579*(X579/H579),"0")</f>
        <v>0.36421911421911418</v>
      </c>
      <c r="BP579" s="64">
        <f t="shared" ref="BP579:BP587" si="114">IFERROR(1/J579*(Y579/H579),"0")</f>
        <v>0.36538461538461542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8">
        <v>4680115883093</v>
      </c>
      <c r="E580" s="799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9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183</v>
      </c>
      <c r="Y580" s="784">
        <f t="shared" si="110"/>
        <v>184.8</v>
      </c>
      <c r="Z580" s="36">
        <f>IFERROR(IF(Y580=0,"",ROUNDUP(Y580/H580,0)*0.01196),"")</f>
        <v>0.41860000000000003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195.47727272727269</v>
      </c>
      <c r="BN580" s="64">
        <f t="shared" si="112"/>
        <v>197.39999999999998</v>
      </c>
      <c r="BO580" s="64">
        <f t="shared" si="113"/>
        <v>0.33326048951048948</v>
      </c>
      <c r="BP580" s="64">
        <f t="shared" si="114"/>
        <v>0.33653846153846156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8">
        <v>4680115883109</v>
      </c>
      <c r="E581" s="799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361</v>
      </c>
      <c r="Y581" s="784">
        <f t="shared" si="110"/>
        <v>364.32</v>
      </c>
      <c r="Z581" s="36">
        <f>IFERROR(IF(Y581=0,"",ROUNDUP(Y581/H581,0)*0.01196),"")</f>
        <v>0.82523999999999997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385.61363636363632</v>
      </c>
      <c r="BN581" s="64">
        <f t="shared" si="112"/>
        <v>389.15999999999997</v>
      </c>
      <c r="BO581" s="64">
        <f t="shared" si="113"/>
        <v>0.65741550116550118</v>
      </c>
      <c r="BP581" s="64">
        <f t="shared" si="114"/>
        <v>0.66346153846153855</v>
      </c>
    </row>
    <row r="582" spans="1:68" ht="27" customHeight="1" x14ac:dyDescent="0.25">
      <c r="A582" s="54" t="s">
        <v>940</v>
      </c>
      <c r="B582" s="54" t="s">
        <v>941</v>
      </c>
      <c r="C582" s="31">
        <v>4301031383</v>
      </c>
      <c r="D582" s="798">
        <v>4680115882072</v>
      </c>
      <c r="E582" s="799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908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944</v>
      </c>
      <c r="C583" s="31">
        <v>4301031249</v>
      </c>
      <c r="D583" s="798">
        <v>4680115882072</v>
      </c>
      <c r="E583" s="799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8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4301031385</v>
      </c>
      <c r="D584" s="798">
        <v>4680115882102</v>
      </c>
      <c r="E584" s="799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15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949</v>
      </c>
      <c r="C585" s="31">
        <v>4301031251</v>
      </c>
      <c r="D585" s="798">
        <v>4680115882102</v>
      </c>
      <c r="E585" s="799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11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4301031384</v>
      </c>
      <c r="D586" s="798">
        <v>4680115882096</v>
      </c>
      <c r="E586" s="799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06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954</v>
      </c>
      <c r="C587" s="31">
        <v>4301031253</v>
      </c>
      <c r="D587" s="798">
        <v>4680115882096</v>
      </c>
      <c r="E587" s="799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10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5"/>
      <c r="B588" s="806"/>
      <c r="C588" s="806"/>
      <c r="D588" s="806"/>
      <c r="E588" s="806"/>
      <c r="F588" s="806"/>
      <c r="G588" s="806"/>
      <c r="H588" s="806"/>
      <c r="I588" s="806"/>
      <c r="J588" s="806"/>
      <c r="K588" s="806"/>
      <c r="L588" s="806"/>
      <c r="M588" s="806"/>
      <c r="N588" s="806"/>
      <c r="O588" s="807"/>
      <c r="P588" s="804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140.90909090909091</v>
      </c>
      <c r="Y588" s="785">
        <f>IFERROR(Y579/H579,"0")+IFERROR(Y580/H580,"0")+IFERROR(Y581/H581,"0")+IFERROR(Y582/H582,"0")+IFERROR(Y583/H583,"0")+IFERROR(Y584/H584,"0")+IFERROR(Y585/H585,"0")+IFERROR(Y586/H586,"0")+IFERROR(Y587/H587,"0")</f>
        <v>142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1.6983200000000001</v>
      </c>
      <c r="AA588" s="786"/>
      <c r="AB588" s="786"/>
      <c r="AC588" s="786"/>
    </row>
    <row r="589" spans="1:68" x14ac:dyDescent="0.2">
      <c r="A589" s="806"/>
      <c r="B589" s="806"/>
      <c r="C589" s="806"/>
      <c r="D589" s="806"/>
      <c r="E589" s="806"/>
      <c r="F589" s="806"/>
      <c r="G589" s="806"/>
      <c r="H589" s="806"/>
      <c r="I589" s="806"/>
      <c r="J589" s="806"/>
      <c r="K589" s="806"/>
      <c r="L589" s="806"/>
      <c r="M589" s="806"/>
      <c r="N589" s="806"/>
      <c r="O589" s="807"/>
      <c r="P589" s="804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744</v>
      </c>
      <c r="Y589" s="785">
        <f>IFERROR(SUM(Y579:Y587),"0")</f>
        <v>749.76</v>
      </c>
      <c r="Z589" s="37"/>
      <c r="AA589" s="786"/>
      <c r="AB589" s="786"/>
      <c r="AC589" s="786"/>
    </row>
    <row r="590" spans="1:68" ht="14.25" customHeight="1" x14ac:dyDescent="0.25">
      <c r="A590" s="814" t="s">
        <v>73</v>
      </c>
      <c r="B590" s="806"/>
      <c r="C590" s="806"/>
      <c r="D590" s="806"/>
      <c r="E590" s="806"/>
      <c r="F590" s="806"/>
      <c r="G590" s="806"/>
      <c r="H590" s="806"/>
      <c r="I590" s="806"/>
      <c r="J590" s="806"/>
      <c r="K590" s="806"/>
      <c r="L590" s="806"/>
      <c r="M590" s="806"/>
      <c r="N590" s="806"/>
      <c r="O590" s="806"/>
      <c r="P590" s="806"/>
      <c r="Q590" s="806"/>
      <c r="R590" s="806"/>
      <c r="S590" s="806"/>
      <c r="T590" s="806"/>
      <c r="U590" s="806"/>
      <c r="V590" s="806"/>
      <c r="W590" s="806"/>
      <c r="X590" s="806"/>
      <c r="Y590" s="806"/>
      <c r="Z590" s="806"/>
      <c r="AA590" s="776"/>
      <c r="AB590" s="776"/>
      <c r="AC590" s="776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8">
        <v>4607091383409</v>
      </c>
      <c r="E591" s="799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8">
        <v>4607091383416</v>
      </c>
      <c r="E592" s="799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8">
        <v>4680115883536</v>
      </c>
      <c r="E593" s="799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805"/>
      <c r="B594" s="806"/>
      <c r="C594" s="806"/>
      <c r="D594" s="806"/>
      <c r="E594" s="806"/>
      <c r="F594" s="806"/>
      <c r="G594" s="806"/>
      <c r="H594" s="806"/>
      <c r="I594" s="806"/>
      <c r="J594" s="806"/>
      <c r="K594" s="806"/>
      <c r="L594" s="806"/>
      <c r="M594" s="806"/>
      <c r="N594" s="806"/>
      <c r="O594" s="807"/>
      <c r="P594" s="804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806"/>
      <c r="B595" s="806"/>
      <c r="C595" s="806"/>
      <c r="D595" s="806"/>
      <c r="E595" s="806"/>
      <c r="F595" s="806"/>
      <c r="G595" s="806"/>
      <c r="H595" s="806"/>
      <c r="I595" s="806"/>
      <c r="J595" s="806"/>
      <c r="K595" s="806"/>
      <c r="L595" s="806"/>
      <c r="M595" s="806"/>
      <c r="N595" s="806"/>
      <c r="O595" s="807"/>
      <c r="P595" s="804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4" t="s">
        <v>229</v>
      </c>
      <c r="B596" s="806"/>
      <c r="C596" s="806"/>
      <c r="D596" s="806"/>
      <c r="E596" s="806"/>
      <c r="F596" s="806"/>
      <c r="G596" s="806"/>
      <c r="H596" s="806"/>
      <c r="I596" s="806"/>
      <c r="J596" s="806"/>
      <c r="K596" s="806"/>
      <c r="L596" s="806"/>
      <c r="M596" s="806"/>
      <c r="N596" s="806"/>
      <c r="O596" s="806"/>
      <c r="P596" s="806"/>
      <c r="Q596" s="806"/>
      <c r="R596" s="806"/>
      <c r="S596" s="806"/>
      <c r="T596" s="806"/>
      <c r="U596" s="806"/>
      <c r="V596" s="806"/>
      <c r="W596" s="806"/>
      <c r="X596" s="806"/>
      <c r="Y596" s="806"/>
      <c r="Z596" s="806"/>
      <c r="AA596" s="776"/>
      <c r="AB596" s="776"/>
      <c r="AC596" s="776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8">
        <v>4680115885035</v>
      </c>
      <c r="E597" s="799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8">
        <v>4680115885936</v>
      </c>
      <c r="E598" s="799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33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5"/>
      <c r="B599" s="806"/>
      <c r="C599" s="806"/>
      <c r="D599" s="806"/>
      <c r="E599" s="806"/>
      <c r="F599" s="806"/>
      <c r="G599" s="806"/>
      <c r="H599" s="806"/>
      <c r="I599" s="806"/>
      <c r="J599" s="806"/>
      <c r="K599" s="806"/>
      <c r="L599" s="806"/>
      <c r="M599" s="806"/>
      <c r="N599" s="806"/>
      <c r="O599" s="807"/>
      <c r="P599" s="804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806"/>
      <c r="B600" s="806"/>
      <c r="C600" s="806"/>
      <c r="D600" s="806"/>
      <c r="E600" s="806"/>
      <c r="F600" s="806"/>
      <c r="G600" s="806"/>
      <c r="H600" s="806"/>
      <c r="I600" s="806"/>
      <c r="J600" s="806"/>
      <c r="K600" s="806"/>
      <c r="L600" s="806"/>
      <c r="M600" s="806"/>
      <c r="N600" s="806"/>
      <c r="O600" s="807"/>
      <c r="P600" s="804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812" t="s">
        <v>970</v>
      </c>
      <c r="B601" s="813"/>
      <c r="C601" s="813"/>
      <c r="D601" s="813"/>
      <c r="E601" s="813"/>
      <c r="F601" s="813"/>
      <c r="G601" s="813"/>
      <c r="H601" s="813"/>
      <c r="I601" s="813"/>
      <c r="J601" s="813"/>
      <c r="K601" s="813"/>
      <c r="L601" s="813"/>
      <c r="M601" s="813"/>
      <c r="N601" s="813"/>
      <c r="O601" s="813"/>
      <c r="P601" s="813"/>
      <c r="Q601" s="813"/>
      <c r="R601" s="813"/>
      <c r="S601" s="813"/>
      <c r="T601" s="813"/>
      <c r="U601" s="813"/>
      <c r="V601" s="813"/>
      <c r="W601" s="813"/>
      <c r="X601" s="813"/>
      <c r="Y601" s="813"/>
      <c r="Z601" s="813"/>
      <c r="AA601" s="48"/>
      <c r="AB601" s="48"/>
      <c r="AC601" s="48"/>
    </row>
    <row r="602" spans="1:68" ht="16.5" customHeight="1" x14ac:dyDescent="0.25">
      <c r="A602" s="811" t="s">
        <v>970</v>
      </c>
      <c r="B602" s="806"/>
      <c r="C602" s="806"/>
      <c r="D602" s="806"/>
      <c r="E602" s="806"/>
      <c r="F602" s="806"/>
      <c r="G602" s="806"/>
      <c r="H602" s="806"/>
      <c r="I602" s="806"/>
      <c r="J602" s="806"/>
      <c r="K602" s="806"/>
      <c r="L602" s="806"/>
      <c r="M602" s="806"/>
      <c r="N602" s="806"/>
      <c r="O602" s="806"/>
      <c r="P602" s="806"/>
      <c r="Q602" s="806"/>
      <c r="R602" s="806"/>
      <c r="S602" s="806"/>
      <c r="T602" s="806"/>
      <c r="U602" s="806"/>
      <c r="V602" s="806"/>
      <c r="W602" s="806"/>
      <c r="X602" s="806"/>
      <c r="Y602" s="806"/>
      <c r="Z602" s="806"/>
      <c r="AA602" s="778"/>
      <c r="AB602" s="778"/>
      <c r="AC602" s="778"/>
    </row>
    <row r="603" spans="1:68" ht="14.25" customHeight="1" x14ac:dyDescent="0.25">
      <c r="A603" s="814" t="s">
        <v>124</v>
      </c>
      <c r="B603" s="806"/>
      <c r="C603" s="806"/>
      <c r="D603" s="806"/>
      <c r="E603" s="806"/>
      <c r="F603" s="806"/>
      <c r="G603" s="806"/>
      <c r="H603" s="806"/>
      <c r="I603" s="806"/>
      <c r="J603" s="806"/>
      <c r="K603" s="806"/>
      <c r="L603" s="806"/>
      <c r="M603" s="806"/>
      <c r="N603" s="806"/>
      <c r="O603" s="806"/>
      <c r="P603" s="806"/>
      <c r="Q603" s="806"/>
      <c r="R603" s="806"/>
      <c r="S603" s="806"/>
      <c r="T603" s="806"/>
      <c r="U603" s="806"/>
      <c r="V603" s="806"/>
      <c r="W603" s="806"/>
      <c r="X603" s="806"/>
      <c r="Y603" s="806"/>
      <c r="Z603" s="806"/>
      <c r="AA603" s="776"/>
      <c r="AB603" s="776"/>
      <c r="AC603" s="776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8">
        <v>4640242181011</v>
      </c>
      <c r="E604" s="799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04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8">
        <v>4640242180441</v>
      </c>
      <c r="E605" s="799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36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8">
        <v>4640242180564</v>
      </c>
      <c r="E606" s="799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72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8">
        <v>4640242180922</v>
      </c>
      <c r="E607" s="799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18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8">
        <v>4640242181189</v>
      </c>
      <c r="E608" s="799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63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8">
        <v>4640242180038</v>
      </c>
      <c r="E609" s="799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0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8">
        <v>4640242181172</v>
      </c>
      <c r="E610" s="799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08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5"/>
      <c r="B611" s="806"/>
      <c r="C611" s="806"/>
      <c r="D611" s="806"/>
      <c r="E611" s="806"/>
      <c r="F611" s="806"/>
      <c r="G611" s="806"/>
      <c r="H611" s="806"/>
      <c r="I611" s="806"/>
      <c r="J611" s="806"/>
      <c r="K611" s="806"/>
      <c r="L611" s="806"/>
      <c r="M611" s="806"/>
      <c r="N611" s="806"/>
      <c r="O611" s="807"/>
      <c r="P611" s="804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806"/>
      <c r="B612" s="806"/>
      <c r="C612" s="806"/>
      <c r="D612" s="806"/>
      <c r="E612" s="806"/>
      <c r="F612" s="806"/>
      <c r="G612" s="806"/>
      <c r="H612" s="806"/>
      <c r="I612" s="806"/>
      <c r="J612" s="806"/>
      <c r="K612" s="806"/>
      <c r="L612" s="806"/>
      <c r="M612" s="806"/>
      <c r="N612" s="806"/>
      <c r="O612" s="807"/>
      <c r="P612" s="804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14" t="s">
        <v>182</v>
      </c>
      <c r="B613" s="806"/>
      <c r="C613" s="806"/>
      <c r="D613" s="806"/>
      <c r="E613" s="806"/>
      <c r="F613" s="806"/>
      <c r="G613" s="806"/>
      <c r="H613" s="806"/>
      <c r="I613" s="806"/>
      <c r="J613" s="806"/>
      <c r="K613" s="806"/>
      <c r="L613" s="806"/>
      <c r="M613" s="806"/>
      <c r="N613" s="806"/>
      <c r="O613" s="806"/>
      <c r="P613" s="806"/>
      <c r="Q613" s="806"/>
      <c r="R613" s="806"/>
      <c r="S613" s="806"/>
      <c r="T613" s="806"/>
      <c r="U613" s="806"/>
      <c r="V613" s="806"/>
      <c r="W613" s="806"/>
      <c r="X613" s="806"/>
      <c r="Y613" s="806"/>
      <c r="Z613" s="806"/>
      <c r="AA613" s="776"/>
      <c r="AB613" s="776"/>
      <c r="AC613" s="776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8">
        <v>4640242180519</v>
      </c>
      <c r="E614" s="799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6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8">
        <v>4640242180526</v>
      </c>
      <c r="E615" s="799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198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8">
        <v>4640242180090</v>
      </c>
      <c r="E616" s="799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230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8">
        <v>4640242181363</v>
      </c>
      <c r="E617" s="799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70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805"/>
      <c r="B618" s="806"/>
      <c r="C618" s="806"/>
      <c r="D618" s="806"/>
      <c r="E618" s="806"/>
      <c r="F618" s="806"/>
      <c r="G618" s="806"/>
      <c r="H618" s="806"/>
      <c r="I618" s="806"/>
      <c r="J618" s="806"/>
      <c r="K618" s="806"/>
      <c r="L618" s="806"/>
      <c r="M618" s="806"/>
      <c r="N618" s="806"/>
      <c r="O618" s="807"/>
      <c r="P618" s="804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806"/>
      <c r="B619" s="806"/>
      <c r="C619" s="806"/>
      <c r="D619" s="806"/>
      <c r="E619" s="806"/>
      <c r="F619" s="806"/>
      <c r="G619" s="806"/>
      <c r="H619" s="806"/>
      <c r="I619" s="806"/>
      <c r="J619" s="806"/>
      <c r="K619" s="806"/>
      <c r="L619" s="806"/>
      <c r="M619" s="806"/>
      <c r="N619" s="806"/>
      <c r="O619" s="807"/>
      <c r="P619" s="804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4" t="s">
        <v>64</v>
      </c>
      <c r="B620" s="806"/>
      <c r="C620" s="806"/>
      <c r="D620" s="806"/>
      <c r="E620" s="806"/>
      <c r="F620" s="806"/>
      <c r="G620" s="806"/>
      <c r="H620" s="806"/>
      <c r="I620" s="806"/>
      <c r="J620" s="806"/>
      <c r="K620" s="806"/>
      <c r="L620" s="806"/>
      <c r="M620" s="806"/>
      <c r="N620" s="806"/>
      <c r="O620" s="806"/>
      <c r="P620" s="806"/>
      <c r="Q620" s="806"/>
      <c r="R620" s="806"/>
      <c r="S620" s="806"/>
      <c r="T620" s="806"/>
      <c r="U620" s="806"/>
      <c r="V620" s="806"/>
      <c r="W620" s="806"/>
      <c r="X620" s="806"/>
      <c r="Y620" s="806"/>
      <c r="Z620" s="806"/>
      <c r="AA620" s="776"/>
      <c r="AB620" s="776"/>
      <c r="AC620" s="776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8">
        <v>4640242180816</v>
      </c>
      <c r="E621" s="799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145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8">
        <v>4640242180595</v>
      </c>
      <c r="E622" s="799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29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8">
        <v>4640242181615</v>
      </c>
      <c r="E623" s="799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36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8">
        <v>4640242181639</v>
      </c>
      <c r="E624" s="799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1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8">
        <v>4640242181622</v>
      </c>
      <c r="E625" s="799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27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8">
        <v>4640242180908</v>
      </c>
      <c r="E626" s="799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03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8">
        <v>4640242180489</v>
      </c>
      <c r="E627" s="799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5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805"/>
      <c r="B628" s="806"/>
      <c r="C628" s="806"/>
      <c r="D628" s="806"/>
      <c r="E628" s="806"/>
      <c r="F628" s="806"/>
      <c r="G628" s="806"/>
      <c r="H628" s="806"/>
      <c r="I628" s="806"/>
      <c r="J628" s="806"/>
      <c r="K628" s="806"/>
      <c r="L628" s="806"/>
      <c r="M628" s="806"/>
      <c r="N628" s="806"/>
      <c r="O628" s="807"/>
      <c r="P628" s="804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806"/>
      <c r="B629" s="806"/>
      <c r="C629" s="806"/>
      <c r="D629" s="806"/>
      <c r="E629" s="806"/>
      <c r="F629" s="806"/>
      <c r="G629" s="806"/>
      <c r="H629" s="806"/>
      <c r="I629" s="806"/>
      <c r="J629" s="806"/>
      <c r="K629" s="806"/>
      <c r="L629" s="806"/>
      <c r="M629" s="806"/>
      <c r="N629" s="806"/>
      <c r="O629" s="807"/>
      <c r="P629" s="804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4" t="s">
        <v>73</v>
      </c>
      <c r="B630" s="806"/>
      <c r="C630" s="806"/>
      <c r="D630" s="806"/>
      <c r="E630" s="806"/>
      <c r="F630" s="806"/>
      <c r="G630" s="806"/>
      <c r="H630" s="806"/>
      <c r="I630" s="806"/>
      <c r="J630" s="806"/>
      <c r="K630" s="806"/>
      <c r="L630" s="806"/>
      <c r="M630" s="806"/>
      <c r="N630" s="806"/>
      <c r="O630" s="806"/>
      <c r="P630" s="806"/>
      <c r="Q630" s="806"/>
      <c r="R630" s="806"/>
      <c r="S630" s="806"/>
      <c r="T630" s="806"/>
      <c r="U630" s="806"/>
      <c r="V630" s="806"/>
      <c r="W630" s="806"/>
      <c r="X630" s="806"/>
      <c r="Y630" s="806"/>
      <c r="Z630" s="806"/>
      <c r="AA630" s="776"/>
      <c r="AB630" s="776"/>
      <c r="AC630" s="776"/>
    </row>
    <row r="631" spans="1:68" ht="27" customHeight="1" x14ac:dyDescent="0.25">
      <c r="A631" s="54" t="s">
        <v>1036</v>
      </c>
      <c r="B631" s="54" t="s">
        <v>1037</v>
      </c>
      <c r="C631" s="31">
        <v>4301051746</v>
      </c>
      <c r="D631" s="798">
        <v>4640242180533</v>
      </c>
      <c r="E631" s="799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932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4301051887</v>
      </c>
      <c r="D632" s="798">
        <v>4640242180533</v>
      </c>
      <c r="E632" s="799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973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4301051933</v>
      </c>
      <c r="D633" s="798">
        <v>4640242180540</v>
      </c>
      <c r="E633" s="799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946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4301051510</v>
      </c>
      <c r="D634" s="798">
        <v>4640242180540</v>
      </c>
      <c r="E634" s="799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1187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8">
        <v>4640242181233</v>
      </c>
      <c r="E635" s="799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135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8">
        <v>4640242181233</v>
      </c>
      <c r="E636" s="799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90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8">
        <v>4640242181226</v>
      </c>
      <c r="E637" s="799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26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8">
        <v>4640242181226</v>
      </c>
      <c r="E638" s="799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095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5"/>
      <c r="B639" s="806"/>
      <c r="C639" s="806"/>
      <c r="D639" s="806"/>
      <c r="E639" s="806"/>
      <c r="F639" s="806"/>
      <c r="G639" s="806"/>
      <c r="H639" s="806"/>
      <c r="I639" s="806"/>
      <c r="J639" s="806"/>
      <c r="K639" s="806"/>
      <c r="L639" s="806"/>
      <c r="M639" s="806"/>
      <c r="N639" s="806"/>
      <c r="O639" s="807"/>
      <c r="P639" s="804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806"/>
      <c r="B640" s="806"/>
      <c r="C640" s="806"/>
      <c r="D640" s="806"/>
      <c r="E640" s="806"/>
      <c r="F640" s="806"/>
      <c r="G640" s="806"/>
      <c r="H640" s="806"/>
      <c r="I640" s="806"/>
      <c r="J640" s="806"/>
      <c r="K640" s="806"/>
      <c r="L640" s="806"/>
      <c r="M640" s="806"/>
      <c r="N640" s="806"/>
      <c r="O640" s="807"/>
      <c r="P640" s="804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14" t="s">
        <v>229</v>
      </c>
      <c r="B641" s="806"/>
      <c r="C641" s="806"/>
      <c r="D641" s="806"/>
      <c r="E641" s="806"/>
      <c r="F641" s="806"/>
      <c r="G641" s="806"/>
      <c r="H641" s="806"/>
      <c r="I641" s="806"/>
      <c r="J641" s="806"/>
      <c r="K641" s="806"/>
      <c r="L641" s="806"/>
      <c r="M641" s="806"/>
      <c r="N641" s="806"/>
      <c r="O641" s="806"/>
      <c r="P641" s="806"/>
      <c r="Q641" s="806"/>
      <c r="R641" s="806"/>
      <c r="S641" s="806"/>
      <c r="T641" s="806"/>
      <c r="U641" s="806"/>
      <c r="V641" s="806"/>
      <c r="W641" s="806"/>
      <c r="X641" s="806"/>
      <c r="Y641" s="806"/>
      <c r="Z641" s="806"/>
      <c r="AA641" s="776"/>
      <c r="AB641" s="776"/>
      <c r="AC641" s="776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8">
        <v>4640242180120</v>
      </c>
      <c r="E642" s="799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54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8">
        <v>4640242180120</v>
      </c>
      <c r="E643" s="799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0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8">
        <v>4640242180137</v>
      </c>
      <c r="E644" s="799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59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8">
        <v>4640242180137</v>
      </c>
      <c r="E645" s="799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088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5"/>
      <c r="B646" s="806"/>
      <c r="C646" s="806"/>
      <c r="D646" s="806"/>
      <c r="E646" s="806"/>
      <c r="F646" s="806"/>
      <c r="G646" s="806"/>
      <c r="H646" s="806"/>
      <c r="I646" s="806"/>
      <c r="J646" s="806"/>
      <c r="K646" s="806"/>
      <c r="L646" s="806"/>
      <c r="M646" s="806"/>
      <c r="N646" s="806"/>
      <c r="O646" s="807"/>
      <c r="P646" s="804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806"/>
      <c r="B647" s="806"/>
      <c r="C647" s="806"/>
      <c r="D647" s="806"/>
      <c r="E647" s="806"/>
      <c r="F647" s="806"/>
      <c r="G647" s="806"/>
      <c r="H647" s="806"/>
      <c r="I647" s="806"/>
      <c r="J647" s="806"/>
      <c r="K647" s="806"/>
      <c r="L647" s="806"/>
      <c r="M647" s="806"/>
      <c r="N647" s="806"/>
      <c r="O647" s="807"/>
      <c r="P647" s="804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11" t="s">
        <v>1070</v>
      </c>
      <c r="B648" s="806"/>
      <c r="C648" s="806"/>
      <c r="D648" s="806"/>
      <c r="E648" s="806"/>
      <c r="F648" s="806"/>
      <c r="G648" s="806"/>
      <c r="H648" s="806"/>
      <c r="I648" s="806"/>
      <c r="J648" s="806"/>
      <c r="K648" s="806"/>
      <c r="L648" s="806"/>
      <c r="M648" s="806"/>
      <c r="N648" s="806"/>
      <c r="O648" s="806"/>
      <c r="P648" s="806"/>
      <c r="Q648" s="806"/>
      <c r="R648" s="806"/>
      <c r="S648" s="806"/>
      <c r="T648" s="806"/>
      <c r="U648" s="806"/>
      <c r="V648" s="806"/>
      <c r="W648" s="806"/>
      <c r="X648" s="806"/>
      <c r="Y648" s="806"/>
      <c r="Z648" s="806"/>
      <c r="AA648" s="778"/>
      <c r="AB648" s="778"/>
      <c r="AC648" s="778"/>
    </row>
    <row r="649" spans="1:68" ht="14.25" customHeight="1" x14ac:dyDescent="0.25">
      <c r="A649" s="814" t="s">
        <v>124</v>
      </c>
      <c r="B649" s="806"/>
      <c r="C649" s="806"/>
      <c r="D649" s="806"/>
      <c r="E649" s="806"/>
      <c r="F649" s="806"/>
      <c r="G649" s="806"/>
      <c r="H649" s="806"/>
      <c r="I649" s="806"/>
      <c r="J649" s="806"/>
      <c r="K649" s="806"/>
      <c r="L649" s="806"/>
      <c r="M649" s="806"/>
      <c r="N649" s="806"/>
      <c r="O649" s="806"/>
      <c r="P649" s="806"/>
      <c r="Q649" s="806"/>
      <c r="R649" s="806"/>
      <c r="S649" s="806"/>
      <c r="T649" s="806"/>
      <c r="U649" s="806"/>
      <c r="V649" s="806"/>
      <c r="W649" s="806"/>
      <c r="X649" s="806"/>
      <c r="Y649" s="806"/>
      <c r="Z649" s="806"/>
      <c r="AA649" s="776"/>
      <c r="AB649" s="776"/>
      <c r="AC649" s="776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8">
        <v>4640242180045</v>
      </c>
      <c r="E650" s="799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26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8">
        <v>4640242180601</v>
      </c>
      <c r="E651" s="799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905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805"/>
      <c r="B652" s="806"/>
      <c r="C652" s="806"/>
      <c r="D652" s="806"/>
      <c r="E652" s="806"/>
      <c r="F652" s="806"/>
      <c r="G652" s="806"/>
      <c r="H652" s="806"/>
      <c r="I652" s="806"/>
      <c r="J652" s="806"/>
      <c r="K652" s="806"/>
      <c r="L652" s="806"/>
      <c r="M652" s="806"/>
      <c r="N652" s="806"/>
      <c r="O652" s="807"/>
      <c r="P652" s="804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806"/>
      <c r="B653" s="806"/>
      <c r="C653" s="806"/>
      <c r="D653" s="806"/>
      <c r="E653" s="806"/>
      <c r="F653" s="806"/>
      <c r="G653" s="806"/>
      <c r="H653" s="806"/>
      <c r="I653" s="806"/>
      <c r="J653" s="806"/>
      <c r="K653" s="806"/>
      <c r="L653" s="806"/>
      <c r="M653" s="806"/>
      <c r="N653" s="806"/>
      <c r="O653" s="807"/>
      <c r="P653" s="804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4" t="s">
        <v>182</v>
      </c>
      <c r="B654" s="806"/>
      <c r="C654" s="806"/>
      <c r="D654" s="806"/>
      <c r="E654" s="806"/>
      <c r="F654" s="806"/>
      <c r="G654" s="806"/>
      <c r="H654" s="806"/>
      <c r="I654" s="806"/>
      <c r="J654" s="806"/>
      <c r="K654" s="806"/>
      <c r="L654" s="806"/>
      <c r="M654" s="806"/>
      <c r="N654" s="806"/>
      <c r="O654" s="806"/>
      <c r="P654" s="806"/>
      <c r="Q654" s="806"/>
      <c r="R654" s="806"/>
      <c r="S654" s="806"/>
      <c r="T654" s="806"/>
      <c r="U654" s="806"/>
      <c r="V654" s="806"/>
      <c r="W654" s="806"/>
      <c r="X654" s="806"/>
      <c r="Y654" s="806"/>
      <c r="Z654" s="806"/>
      <c r="AA654" s="776"/>
      <c r="AB654" s="776"/>
      <c r="AC654" s="776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8">
        <v>4640242180090</v>
      </c>
      <c r="E655" s="799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45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5"/>
      <c r="B656" s="806"/>
      <c r="C656" s="806"/>
      <c r="D656" s="806"/>
      <c r="E656" s="806"/>
      <c r="F656" s="806"/>
      <c r="G656" s="806"/>
      <c r="H656" s="806"/>
      <c r="I656" s="806"/>
      <c r="J656" s="806"/>
      <c r="K656" s="806"/>
      <c r="L656" s="806"/>
      <c r="M656" s="806"/>
      <c r="N656" s="806"/>
      <c r="O656" s="807"/>
      <c r="P656" s="804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806"/>
      <c r="B657" s="806"/>
      <c r="C657" s="806"/>
      <c r="D657" s="806"/>
      <c r="E657" s="806"/>
      <c r="F657" s="806"/>
      <c r="G657" s="806"/>
      <c r="H657" s="806"/>
      <c r="I657" s="806"/>
      <c r="J657" s="806"/>
      <c r="K657" s="806"/>
      <c r="L657" s="806"/>
      <c r="M657" s="806"/>
      <c r="N657" s="806"/>
      <c r="O657" s="807"/>
      <c r="P657" s="804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4" t="s">
        <v>64</v>
      </c>
      <c r="B658" s="806"/>
      <c r="C658" s="806"/>
      <c r="D658" s="806"/>
      <c r="E658" s="806"/>
      <c r="F658" s="806"/>
      <c r="G658" s="806"/>
      <c r="H658" s="806"/>
      <c r="I658" s="806"/>
      <c r="J658" s="806"/>
      <c r="K658" s="806"/>
      <c r="L658" s="806"/>
      <c r="M658" s="806"/>
      <c r="N658" s="806"/>
      <c r="O658" s="806"/>
      <c r="P658" s="806"/>
      <c r="Q658" s="806"/>
      <c r="R658" s="806"/>
      <c r="S658" s="806"/>
      <c r="T658" s="806"/>
      <c r="U658" s="806"/>
      <c r="V658" s="806"/>
      <c r="W658" s="806"/>
      <c r="X658" s="806"/>
      <c r="Y658" s="806"/>
      <c r="Z658" s="806"/>
      <c r="AA658" s="776"/>
      <c r="AB658" s="776"/>
      <c r="AC658" s="776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8">
        <v>4640242180076</v>
      </c>
      <c r="E659" s="799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66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5"/>
      <c r="B660" s="806"/>
      <c r="C660" s="806"/>
      <c r="D660" s="806"/>
      <c r="E660" s="806"/>
      <c r="F660" s="806"/>
      <c r="G660" s="806"/>
      <c r="H660" s="806"/>
      <c r="I660" s="806"/>
      <c r="J660" s="806"/>
      <c r="K660" s="806"/>
      <c r="L660" s="806"/>
      <c r="M660" s="806"/>
      <c r="N660" s="806"/>
      <c r="O660" s="807"/>
      <c r="P660" s="804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806"/>
      <c r="B661" s="806"/>
      <c r="C661" s="806"/>
      <c r="D661" s="806"/>
      <c r="E661" s="806"/>
      <c r="F661" s="806"/>
      <c r="G661" s="806"/>
      <c r="H661" s="806"/>
      <c r="I661" s="806"/>
      <c r="J661" s="806"/>
      <c r="K661" s="806"/>
      <c r="L661" s="806"/>
      <c r="M661" s="806"/>
      <c r="N661" s="806"/>
      <c r="O661" s="807"/>
      <c r="P661" s="804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4" t="s">
        <v>73</v>
      </c>
      <c r="B662" s="806"/>
      <c r="C662" s="806"/>
      <c r="D662" s="806"/>
      <c r="E662" s="806"/>
      <c r="F662" s="806"/>
      <c r="G662" s="806"/>
      <c r="H662" s="806"/>
      <c r="I662" s="806"/>
      <c r="J662" s="806"/>
      <c r="K662" s="806"/>
      <c r="L662" s="806"/>
      <c r="M662" s="806"/>
      <c r="N662" s="806"/>
      <c r="O662" s="806"/>
      <c r="P662" s="806"/>
      <c r="Q662" s="806"/>
      <c r="R662" s="806"/>
      <c r="S662" s="806"/>
      <c r="T662" s="806"/>
      <c r="U662" s="806"/>
      <c r="V662" s="806"/>
      <c r="W662" s="806"/>
      <c r="X662" s="806"/>
      <c r="Y662" s="806"/>
      <c r="Z662" s="806"/>
      <c r="AA662" s="776"/>
      <c r="AB662" s="776"/>
      <c r="AC662" s="776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8">
        <v>4640242180106</v>
      </c>
      <c r="E663" s="799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4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5"/>
      <c r="B664" s="806"/>
      <c r="C664" s="806"/>
      <c r="D664" s="806"/>
      <c r="E664" s="806"/>
      <c r="F664" s="806"/>
      <c r="G664" s="806"/>
      <c r="H664" s="806"/>
      <c r="I664" s="806"/>
      <c r="J664" s="806"/>
      <c r="K664" s="806"/>
      <c r="L664" s="806"/>
      <c r="M664" s="806"/>
      <c r="N664" s="806"/>
      <c r="O664" s="807"/>
      <c r="P664" s="804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806"/>
      <c r="B665" s="806"/>
      <c r="C665" s="806"/>
      <c r="D665" s="806"/>
      <c r="E665" s="806"/>
      <c r="F665" s="806"/>
      <c r="G665" s="806"/>
      <c r="H665" s="806"/>
      <c r="I665" s="806"/>
      <c r="J665" s="806"/>
      <c r="K665" s="806"/>
      <c r="L665" s="806"/>
      <c r="M665" s="806"/>
      <c r="N665" s="806"/>
      <c r="O665" s="807"/>
      <c r="P665" s="804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5"/>
      <c r="B666" s="806"/>
      <c r="C666" s="806"/>
      <c r="D666" s="806"/>
      <c r="E666" s="806"/>
      <c r="F666" s="806"/>
      <c r="G666" s="806"/>
      <c r="H666" s="806"/>
      <c r="I666" s="806"/>
      <c r="J666" s="806"/>
      <c r="K666" s="806"/>
      <c r="L666" s="806"/>
      <c r="M666" s="806"/>
      <c r="N666" s="806"/>
      <c r="O666" s="1026"/>
      <c r="P666" s="922" t="s">
        <v>1091</v>
      </c>
      <c r="Q666" s="923"/>
      <c r="R666" s="923"/>
      <c r="S666" s="923"/>
      <c r="T666" s="923"/>
      <c r="U666" s="923"/>
      <c r="V666" s="831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16951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17130.069999999996</v>
      </c>
      <c r="Z666" s="37"/>
      <c r="AA666" s="786"/>
      <c r="AB666" s="786"/>
      <c r="AC666" s="786"/>
    </row>
    <row r="667" spans="1:68" x14ac:dyDescent="0.2">
      <c r="A667" s="806"/>
      <c r="B667" s="806"/>
      <c r="C667" s="806"/>
      <c r="D667" s="806"/>
      <c r="E667" s="806"/>
      <c r="F667" s="806"/>
      <c r="G667" s="806"/>
      <c r="H667" s="806"/>
      <c r="I667" s="806"/>
      <c r="J667" s="806"/>
      <c r="K667" s="806"/>
      <c r="L667" s="806"/>
      <c r="M667" s="806"/>
      <c r="N667" s="806"/>
      <c r="O667" s="1026"/>
      <c r="P667" s="922" t="s">
        <v>1092</v>
      </c>
      <c r="Q667" s="923"/>
      <c r="R667" s="923"/>
      <c r="S667" s="923"/>
      <c r="T667" s="923"/>
      <c r="U667" s="923"/>
      <c r="V667" s="831"/>
      <c r="W667" s="37" t="s">
        <v>69</v>
      </c>
      <c r="X667" s="785">
        <f>IFERROR(SUM(BM22:BM663),"0")</f>
        <v>17900.191875691045</v>
      </c>
      <c r="Y667" s="785">
        <f>IFERROR(SUM(BN22:BN663),"0")</f>
        <v>18090.119000000002</v>
      </c>
      <c r="Z667" s="37"/>
      <c r="AA667" s="786"/>
      <c r="AB667" s="786"/>
      <c r="AC667" s="786"/>
    </row>
    <row r="668" spans="1:68" x14ac:dyDescent="0.2">
      <c r="A668" s="806"/>
      <c r="B668" s="806"/>
      <c r="C668" s="806"/>
      <c r="D668" s="806"/>
      <c r="E668" s="806"/>
      <c r="F668" s="806"/>
      <c r="G668" s="806"/>
      <c r="H668" s="806"/>
      <c r="I668" s="806"/>
      <c r="J668" s="806"/>
      <c r="K668" s="806"/>
      <c r="L668" s="806"/>
      <c r="M668" s="806"/>
      <c r="N668" s="806"/>
      <c r="O668" s="1026"/>
      <c r="P668" s="922" t="s">
        <v>1093</v>
      </c>
      <c r="Q668" s="923"/>
      <c r="R668" s="923"/>
      <c r="S668" s="923"/>
      <c r="T668" s="923"/>
      <c r="U668" s="923"/>
      <c r="V668" s="831"/>
      <c r="W668" s="37" t="s">
        <v>1094</v>
      </c>
      <c r="X668" s="38">
        <f>ROUNDUP(SUM(BO22:BO663),0)</f>
        <v>31</v>
      </c>
      <c r="Y668" s="38">
        <f>ROUNDUP(SUM(BP22:BP663),0)</f>
        <v>31</v>
      </c>
      <c r="Z668" s="37"/>
      <c r="AA668" s="786"/>
      <c r="AB668" s="786"/>
      <c r="AC668" s="786"/>
    </row>
    <row r="669" spans="1:68" x14ac:dyDescent="0.2">
      <c r="A669" s="806"/>
      <c r="B669" s="806"/>
      <c r="C669" s="806"/>
      <c r="D669" s="806"/>
      <c r="E669" s="806"/>
      <c r="F669" s="806"/>
      <c r="G669" s="806"/>
      <c r="H669" s="806"/>
      <c r="I669" s="806"/>
      <c r="J669" s="806"/>
      <c r="K669" s="806"/>
      <c r="L669" s="806"/>
      <c r="M669" s="806"/>
      <c r="N669" s="806"/>
      <c r="O669" s="1026"/>
      <c r="P669" s="922" t="s">
        <v>1095</v>
      </c>
      <c r="Q669" s="923"/>
      <c r="R669" s="923"/>
      <c r="S669" s="923"/>
      <c r="T669" s="923"/>
      <c r="U669" s="923"/>
      <c r="V669" s="831"/>
      <c r="W669" s="37" t="s">
        <v>69</v>
      </c>
      <c r="X669" s="785">
        <f>GrossWeightTotal+PalletQtyTotal*25</f>
        <v>18675.191875691045</v>
      </c>
      <c r="Y669" s="785">
        <f>GrossWeightTotalR+PalletQtyTotalR*25</f>
        <v>18865.119000000002</v>
      </c>
      <c r="Z669" s="37"/>
      <c r="AA669" s="786"/>
      <c r="AB669" s="786"/>
      <c r="AC669" s="786"/>
    </row>
    <row r="670" spans="1:68" x14ac:dyDescent="0.2">
      <c r="A670" s="806"/>
      <c r="B670" s="806"/>
      <c r="C670" s="806"/>
      <c r="D670" s="806"/>
      <c r="E670" s="806"/>
      <c r="F670" s="806"/>
      <c r="G670" s="806"/>
      <c r="H670" s="806"/>
      <c r="I670" s="806"/>
      <c r="J670" s="806"/>
      <c r="K670" s="806"/>
      <c r="L670" s="806"/>
      <c r="M670" s="806"/>
      <c r="N670" s="806"/>
      <c r="O670" s="1026"/>
      <c r="P670" s="922" t="s">
        <v>1096</v>
      </c>
      <c r="Q670" s="923"/>
      <c r="R670" s="923"/>
      <c r="S670" s="923"/>
      <c r="T670" s="923"/>
      <c r="U670" s="923"/>
      <c r="V670" s="831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2736.5572217863969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2766</v>
      </c>
      <c r="Z670" s="37"/>
      <c r="AA670" s="786"/>
      <c r="AB670" s="786"/>
      <c r="AC670" s="786"/>
    </row>
    <row r="671" spans="1:68" ht="14.25" customHeight="1" x14ac:dyDescent="0.2">
      <c r="A671" s="806"/>
      <c r="B671" s="806"/>
      <c r="C671" s="806"/>
      <c r="D671" s="806"/>
      <c r="E671" s="806"/>
      <c r="F671" s="806"/>
      <c r="G671" s="806"/>
      <c r="H671" s="806"/>
      <c r="I671" s="806"/>
      <c r="J671" s="806"/>
      <c r="K671" s="806"/>
      <c r="L671" s="806"/>
      <c r="M671" s="806"/>
      <c r="N671" s="806"/>
      <c r="O671" s="1026"/>
      <c r="P671" s="922" t="s">
        <v>1097</v>
      </c>
      <c r="Q671" s="923"/>
      <c r="R671" s="923"/>
      <c r="S671" s="923"/>
      <c r="T671" s="923"/>
      <c r="U671" s="923"/>
      <c r="V671" s="831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36.129010000000008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791" t="s">
        <v>122</v>
      </c>
      <c r="D673" s="833"/>
      <c r="E673" s="833"/>
      <c r="F673" s="833"/>
      <c r="G673" s="833"/>
      <c r="H673" s="834"/>
      <c r="I673" s="791" t="s">
        <v>351</v>
      </c>
      <c r="J673" s="833"/>
      <c r="K673" s="833"/>
      <c r="L673" s="833"/>
      <c r="M673" s="833"/>
      <c r="N673" s="833"/>
      <c r="O673" s="833"/>
      <c r="P673" s="833"/>
      <c r="Q673" s="833"/>
      <c r="R673" s="833"/>
      <c r="S673" s="833"/>
      <c r="T673" s="833"/>
      <c r="U673" s="833"/>
      <c r="V673" s="834"/>
      <c r="W673" s="791" t="s">
        <v>691</v>
      </c>
      <c r="X673" s="834"/>
      <c r="Y673" s="791" t="s">
        <v>795</v>
      </c>
      <c r="Z673" s="833"/>
      <c r="AA673" s="833"/>
      <c r="AB673" s="834"/>
      <c r="AC673" s="775" t="s">
        <v>895</v>
      </c>
      <c r="AD673" s="791" t="s">
        <v>970</v>
      </c>
      <c r="AE673" s="834"/>
      <c r="AF673" s="777"/>
    </row>
    <row r="674" spans="1:32" ht="14.25" customHeight="1" thickTop="1" x14ac:dyDescent="0.2">
      <c r="A674" s="880" t="s">
        <v>1100</v>
      </c>
      <c r="B674" s="791" t="s">
        <v>63</v>
      </c>
      <c r="C674" s="791" t="s">
        <v>123</v>
      </c>
      <c r="D674" s="791" t="s">
        <v>150</v>
      </c>
      <c r="E674" s="791" t="s">
        <v>237</v>
      </c>
      <c r="F674" s="791" t="s">
        <v>263</v>
      </c>
      <c r="G674" s="791" t="s">
        <v>315</v>
      </c>
      <c r="H674" s="791" t="s">
        <v>122</v>
      </c>
      <c r="I674" s="791" t="s">
        <v>352</v>
      </c>
      <c r="J674" s="791" t="s">
        <v>377</v>
      </c>
      <c r="K674" s="791" t="s">
        <v>453</v>
      </c>
      <c r="L674" s="791" t="s">
        <v>473</v>
      </c>
      <c r="M674" s="791" t="s">
        <v>499</v>
      </c>
      <c r="N674" s="777"/>
      <c r="O674" s="791" t="s">
        <v>528</v>
      </c>
      <c r="P674" s="791" t="s">
        <v>531</v>
      </c>
      <c r="Q674" s="791" t="s">
        <v>540</v>
      </c>
      <c r="R674" s="791" t="s">
        <v>559</v>
      </c>
      <c r="S674" s="791" t="s">
        <v>569</v>
      </c>
      <c r="T674" s="791" t="s">
        <v>582</v>
      </c>
      <c r="U674" s="791" t="s">
        <v>593</v>
      </c>
      <c r="V674" s="791" t="s">
        <v>678</v>
      </c>
      <c r="W674" s="791" t="s">
        <v>692</v>
      </c>
      <c r="X674" s="791" t="s">
        <v>746</v>
      </c>
      <c r="Y674" s="791" t="s">
        <v>796</v>
      </c>
      <c r="Z674" s="791" t="s">
        <v>855</v>
      </c>
      <c r="AA674" s="791" t="s">
        <v>878</v>
      </c>
      <c r="AB674" s="791" t="s">
        <v>891</v>
      </c>
      <c r="AC674" s="791" t="s">
        <v>895</v>
      </c>
      <c r="AD674" s="791" t="s">
        <v>970</v>
      </c>
      <c r="AE674" s="791" t="s">
        <v>1070</v>
      </c>
      <c r="AF674" s="777"/>
    </row>
    <row r="675" spans="1:32" ht="13.5" customHeight="1" thickBot="1" x14ac:dyDescent="0.25">
      <c r="A675" s="881"/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777"/>
      <c r="O675" s="792"/>
      <c r="P675" s="792"/>
      <c r="Q675" s="792"/>
      <c r="R675" s="792"/>
      <c r="S675" s="792"/>
      <c r="T675" s="792"/>
      <c r="U675" s="792"/>
      <c r="V675" s="792"/>
      <c r="W675" s="792"/>
      <c r="X675" s="792"/>
      <c r="Y675" s="792"/>
      <c r="Z675" s="792"/>
      <c r="AA675" s="792"/>
      <c r="AB675" s="792"/>
      <c r="AC675" s="792"/>
      <c r="AD675" s="792"/>
      <c r="AE675" s="792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1585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1045.8000000000002</v>
      </c>
      <c r="E676" s="46">
        <f>IFERROR(Y110*1,"0")+IFERROR(Y111*1,"0")+IFERROR(Y112*1,"0")+IFERROR(Y116*1,"0")+IFERROR(Y117*1,"0")+IFERROR(Y118*1,"0")+IFERROR(Y119*1,"0")+IFERROR(Y120*1,"0")+IFERROR(Y121*1,"0")</f>
        <v>716.1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757.80000000000007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117.60000000000001</v>
      </c>
      <c r="I676" s="46">
        <f>IFERROR(Y194*1,"0")+IFERROR(Y198*1,"0")+IFERROR(Y199*1,"0")+IFERROR(Y200*1,"0")+IFERROR(Y201*1,"0")+IFERROR(Y202*1,"0")+IFERROR(Y203*1,"0")+IFERROR(Y204*1,"0")+IFERROR(Y205*1,"0")</f>
        <v>718.2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3800.7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189.6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454.95</v>
      </c>
      <c r="V676" s="46">
        <f>IFERROR(Y408*1,"0")+IFERROR(Y412*1,"0")+IFERROR(Y413*1,"0")+IFERROR(Y414*1,"0")</f>
        <v>17.100000000000001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5148.5999999999995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933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51.900000000000006</v>
      </c>
      <c r="Z676" s="46">
        <f>IFERROR(Y524*1,"0")+IFERROR(Y528*1,"0")+IFERROR(Y529*1,"0")+IFERROR(Y530*1,"0")+IFERROR(Y531*1,"0")+IFERROR(Y532*1,"0")+IFERROR(Y536*1,"0")+IFERROR(Y540*1,"0")</f>
        <v>37.800000000000004</v>
      </c>
      <c r="AA676" s="46">
        <f>IFERROR(Y545*1,"0")+IFERROR(Y546*1,"0")+IFERROR(Y547*1,"0")+IFERROR(Y548*1,"0")</f>
        <v>9.6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1546.32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P55:T55"/>
    <mergeCell ref="P480:T480"/>
    <mergeCell ref="P426:T426"/>
    <mergeCell ref="A371:Z371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P644:T644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2024-11-22T07:26:07Z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