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3036044-1333-457B-9621-6A16A01561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X628" i="1"/>
  <c r="BO627" i="1"/>
  <c r="BM627" i="1"/>
  <c r="Y627" i="1"/>
  <c r="BP627" i="1" s="1"/>
  <c r="BO626" i="1"/>
  <c r="BM626" i="1"/>
  <c r="Y626" i="1"/>
  <c r="BP626" i="1" s="1"/>
  <c r="BO625" i="1"/>
  <c r="BM625" i="1"/>
  <c r="Y625" i="1"/>
  <c r="BP625" i="1" s="1"/>
  <c r="BO624" i="1"/>
  <c r="BM624" i="1"/>
  <c r="Y624" i="1"/>
  <c r="BP624" i="1" s="1"/>
  <c r="BO623" i="1"/>
  <c r="BM623" i="1"/>
  <c r="Y623" i="1"/>
  <c r="BP623" i="1" s="1"/>
  <c r="BO622" i="1"/>
  <c r="BM622" i="1"/>
  <c r="Y622" i="1"/>
  <c r="BO621" i="1"/>
  <c r="BM621" i="1"/>
  <c r="Y621" i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X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X600" i="1"/>
  <c r="X599" i="1"/>
  <c r="BO598" i="1"/>
  <c r="BM598" i="1"/>
  <c r="Y598" i="1"/>
  <c r="BO597" i="1"/>
  <c r="BM597" i="1"/>
  <c r="Y597" i="1"/>
  <c r="P597" i="1"/>
  <c r="X595" i="1"/>
  <c r="X594" i="1"/>
  <c r="BO593" i="1"/>
  <c r="BM593" i="1"/>
  <c r="Y593" i="1"/>
  <c r="P593" i="1"/>
  <c r="BO592" i="1"/>
  <c r="BM592" i="1"/>
  <c r="Y592" i="1"/>
  <c r="P592" i="1"/>
  <c r="BO591" i="1"/>
  <c r="BM591" i="1"/>
  <c r="Y591" i="1"/>
  <c r="P591" i="1"/>
  <c r="X589" i="1"/>
  <c r="X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X577" i="1"/>
  <c r="X576" i="1"/>
  <c r="BO575" i="1"/>
  <c r="BM575" i="1"/>
  <c r="Y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P568" i="1"/>
  <c r="BO567" i="1"/>
  <c r="BM567" i="1"/>
  <c r="Y567" i="1"/>
  <c r="BO566" i="1"/>
  <c r="BM566" i="1"/>
  <c r="Y566" i="1"/>
  <c r="BO565" i="1"/>
  <c r="BM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X555" i="1"/>
  <c r="X554" i="1"/>
  <c r="BO553" i="1"/>
  <c r="BM553" i="1"/>
  <c r="Y553" i="1"/>
  <c r="P553" i="1"/>
  <c r="X550" i="1"/>
  <c r="X549" i="1"/>
  <c r="BO548" i="1"/>
  <c r="BM548" i="1"/>
  <c r="Y548" i="1"/>
  <c r="BO547" i="1"/>
  <c r="BM547" i="1"/>
  <c r="Y547" i="1"/>
  <c r="P547" i="1"/>
  <c r="BO546" i="1"/>
  <c r="BM546" i="1"/>
  <c r="Y546" i="1"/>
  <c r="P546" i="1"/>
  <c r="BO545" i="1"/>
  <c r="BM545" i="1"/>
  <c r="Y545" i="1"/>
  <c r="Y549" i="1" s="1"/>
  <c r="P545" i="1"/>
  <c r="X542" i="1"/>
  <c r="X541" i="1"/>
  <c r="BO540" i="1"/>
  <c r="BM540" i="1"/>
  <c r="Y540" i="1"/>
  <c r="P540" i="1"/>
  <c r="X538" i="1"/>
  <c r="X537" i="1"/>
  <c r="BO536" i="1"/>
  <c r="BM536" i="1"/>
  <c r="Y536" i="1"/>
  <c r="P536" i="1"/>
  <c r="X534" i="1"/>
  <c r="X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X526" i="1"/>
  <c r="X525" i="1"/>
  <c r="BO524" i="1"/>
  <c r="BM524" i="1"/>
  <c r="Y524" i="1"/>
  <c r="P524" i="1"/>
  <c r="X521" i="1"/>
  <c r="X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BP509" i="1" s="1"/>
  <c r="P509" i="1"/>
  <c r="BO508" i="1"/>
  <c r="BM508" i="1"/>
  <c r="Y508" i="1"/>
  <c r="P508" i="1"/>
  <c r="BO507" i="1"/>
  <c r="BM507" i="1"/>
  <c r="Y507" i="1"/>
  <c r="BP507" i="1" s="1"/>
  <c r="P507" i="1"/>
  <c r="BP506" i="1"/>
  <c r="BO506" i="1"/>
  <c r="BN506" i="1"/>
  <c r="BM506" i="1"/>
  <c r="Z506" i="1"/>
  <c r="Y506" i="1"/>
  <c r="P506" i="1"/>
  <c r="BO505" i="1"/>
  <c r="BM505" i="1"/>
  <c r="Y505" i="1"/>
  <c r="BP505" i="1" s="1"/>
  <c r="P505" i="1"/>
  <c r="BO504" i="1"/>
  <c r="BM504" i="1"/>
  <c r="Y504" i="1"/>
  <c r="P504" i="1"/>
  <c r="BO503" i="1"/>
  <c r="BM503" i="1"/>
  <c r="Y503" i="1"/>
  <c r="BP503" i="1" s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Y511" i="1" s="1"/>
  <c r="P491" i="1"/>
  <c r="X489" i="1"/>
  <c r="X488" i="1"/>
  <c r="BO487" i="1"/>
  <c r="BM487" i="1"/>
  <c r="Y487" i="1"/>
  <c r="Y676" i="1" s="1"/>
  <c r="P487" i="1"/>
  <c r="X483" i="1"/>
  <c r="X482" i="1"/>
  <c r="BO481" i="1"/>
  <c r="BM481" i="1"/>
  <c r="Y481" i="1"/>
  <c r="BP481" i="1" s="1"/>
  <c r="BO480" i="1"/>
  <c r="BM480" i="1"/>
  <c r="Y480" i="1"/>
  <c r="P480" i="1"/>
  <c r="X478" i="1"/>
  <c r="X477" i="1"/>
  <c r="BO476" i="1"/>
  <c r="BM476" i="1"/>
  <c r="Y476" i="1"/>
  <c r="BP476" i="1" s="1"/>
  <c r="P476" i="1"/>
  <c r="BO475" i="1"/>
  <c r="BM475" i="1"/>
  <c r="Y475" i="1"/>
  <c r="P475" i="1"/>
  <c r="BO474" i="1"/>
  <c r="BM474" i="1"/>
  <c r="Y474" i="1"/>
  <c r="BP474" i="1" s="1"/>
  <c r="P474" i="1"/>
  <c r="BO473" i="1"/>
  <c r="BM473" i="1"/>
  <c r="Y473" i="1"/>
  <c r="BO472" i="1"/>
  <c r="BM472" i="1"/>
  <c r="Y472" i="1"/>
  <c r="P472" i="1"/>
  <c r="BO471" i="1"/>
  <c r="BM471" i="1"/>
  <c r="Y471" i="1"/>
  <c r="BP471" i="1" s="1"/>
  <c r="BO470" i="1"/>
  <c r="BM470" i="1"/>
  <c r="Y470" i="1"/>
  <c r="P470" i="1"/>
  <c r="X468" i="1"/>
  <c r="X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X451" i="1"/>
  <c r="X450" i="1"/>
  <c r="BO449" i="1"/>
  <c r="BM449" i="1"/>
  <c r="Y449" i="1"/>
  <c r="BO448" i="1"/>
  <c r="BM448" i="1"/>
  <c r="Y448" i="1"/>
  <c r="P448" i="1"/>
  <c r="BO447" i="1"/>
  <c r="BM447" i="1"/>
  <c r="Y447" i="1"/>
  <c r="Y450" i="1" s="1"/>
  <c r="P447" i="1"/>
  <c r="X445" i="1"/>
  <c r="X444" i="1"/>
  <c r="BO443" i="1"/>
  <c r="BM443" i="1"/>
  <c r="Y443" i="1"/>
  <c r="BP443" i="1" s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BP440" i="1" s="1"/>
  <c r="BO439" i="1"/>
  <c r="BM439" i="1"/>
  <c r="Y439" i="1"/>
  <c r="P439" i="1"/>
  <c r="X437" i="1"/>
  <c r="X436" i="1"/>
  <c r="BO435" i="1"/>
  <c r="BM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Y409" i="1" s="1"/>
  <c r="P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O394" i="1"/>
  <c r="BM394" i="1"/>
  <c r="Y394" i="1"/>
  <c r="X392" i="1"/>
  <c r="X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Z380" i="1" s="1"/>
  <c r="P380" i="1"/>
  <c r="BO379" i="1"/>
  <c r="BM379" i="1"/>
  <c r="Y379" i="1"/>
  <c r="BP379" i="1" s="1"/>
  <c r="P379" i="1"/>
  <c r="X377" i="1"/>
  <c r="X376" i="1"/>
  <c r="BO375" i="1"/>
  <c r="BM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BO361" i="1"/>
  <c r="BM361" i="1"/>
  <c r="Y361" i="1"/>
  <c r="BP361" i="1" s="1"/>
  <c r="P361" i="1"/>
  <c r="BO360" i="1"/>
  <c r="BM360" i="1"/>
  <c r="Y360" i="1"/>
  <c r="P360" i="1"/>
  <c r="X357" i="1"/>
  <c r="X356" i="1"/>
  <c r="BO355" i="1"/>
  <c r="BM355" i="1"/>
  <c r="Y355" i="1"/>
  <c r="P355" i="1"/>
  <c r="X353" i="1"/>
  <c r="X352" i="1"/>
  <c r="BO351" i="1"/>
  <c r="BM351" i="1"/>
  <c r="Y351" i="1"/>
  <c r="BP351" i="1" s="1"/>
  <c r="P351" i="1"/>
  <c r="BO350" i="1"/>
  <c r="BM350" i="1"/>
  <c r="Y350" i="1"/>
  <c r="Y352" i="1" s="1"/>
  <c r="P350" i="1"/>
  <c r="X348" i="1"/>
  <c r="X347" i="1"/>
  <c r="BO346" i="1"/>
  <c r="BM346" i="1"/>
  <c r="Y346" i="1"/>
  <c r="P346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O336" i="1"/>
  <c r="BM336" i="1"/>
  <c r="Y336" i="1"/>
  <c r="Y338" i="1" s="1"/>
  <c r="P336" i="1"/>
  <c r="X334" i="1"/>
  <c r="X333" i="1"/>
  <c r="BO332" i="1"/>
  <c r="BM332" i="1"/>
  <c r="Y332" i="1"/>
  <c r="Y333" i="1" s="1"/>
  <c r="P332" i="1"/>
  <c r="X329" i="1"/>
  <c r="X328" i="1"/>
  <c r="BO327" i="1"/>
  <c r="BM327" i="1"/>
  <c r="Y327" i="1"/>
  <c r="Y329" i="1" s="1"/>
  <c r="P327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R676" i="1" s="1"/>
  <c r="P319" i="1"/>
  <c r="X316" i="1"/>
  <c r="X315" i="1"/>
  <c r="BO314" i="1"/>
  <c r="BM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BP311" i="1" s="1"/>
  <c r="BO310" i="1"/>
  <c r="BM310" i="1"/>
  <c r="Y310" i="1"/>
  <c r="Y315" i="1" s="1"/>
  <c r="P310" i="1"/>
  <c r="BP309" i="1"/>
  <c r="BO309" i="1"/>
  <c r="BN309" i="1"/>
  <c r="BM309" i="1"/>
  <c r="Z309" i="1"/>
  <c r="Y309" i="1"/>
  <c r="P309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BP302" i="1" s="1"/>
  <c r="P302" i="1"/>
  <c r="X299" i="1"/>
  <c r="X298" i="1"/>
  <c r="BO297" i="1"/>
  <c r="BM297" i="1"/>
  <c r="Y297" i="1"/>
  <c r="O676" i="1" s="1"/>
  <c r="P297" i="1"/>
  <c r="X294" i="1"/>
  <c r="X293" i="1"/>
  <c r="BO292" i="1"/>
  <c r="BM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BO284" i="1"/>
  <c r="BM284" i="1"/>
  <c r="Y284" i="1"/>
  <c r="BP284" i="1" s="1"/>
  <c r="P284" i="1"/>
  <c r="BO283" i="1"/>
  <c r="BM283" i="1"/>
  <c r="Y283" i="1"/>
  <c r="BP283" i="1" s="1"/>
  <c r="P283" i="1"/>
  <c r="X280" i="1"/>
  <c r="X279" i="1"/>
  <c r="BO278" i="1"/>
  <c r="BM278" i="1"/>
  <c r="Y278" i="1"/>
  <c r="Y280" i="1" s="1"/>
  <c r="X276" i="1"/>
  <c r="X275" i="1"/>
  <c r="BO274" i="1"/>
  <c r="BM274" i="1"/>
  <c r="Y274" i="1"/>
  <c r="BP274" i="1" s="1"/>
  <c r="P274" i="1"/>
  <c r="BO273" i="1"/>
  <c r="BM273" i="1"/>
  <c r="Y273" i="1"/>
  <c r="BP273" i="1" s="1"/>
  <c r="P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O266" i="1"/>
  <c r="BM266" i="1"/>
  <c r="Y266" i="1"/>
  <c r="P266" i="1"/>
  <c r="X263" i="1"/>
  <c r="X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P245" i="1"/>
  <c r="X243" i="1"/>
  <c r="X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9" i="1"/>
  <c r="X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8" i="1"/>
  <c r="X217" i="1"/>
  <c r="BO216" i="1"/>
  <c r="BM216" i="1"/>
  <c r="Y216" i="1"/>
  <c r="P216" i="1"/>
  <c r="BO215" i="1"/>
  <c r="BM215" i="1"/>
  <c r="Y215" i="1"/>
  <c r="Y217" i="1" s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X207" i="1"/>
  <c r="X206" i="1"/>
  <c r="BO205" i="1"/>
  <c r="BM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X196" i="1"/>
  <c r="X195" i="1"/>
  <c r="BO194" i="1"/>
  <c r="BM194" i="1"/>
  <c r="Y194" i="1"/>
  <c r="X190" i="1"/>
  <c r="X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P179" i="1"/>
  <c r="BO178" i="1"/>
  <c r="BM178" i="1"/>
  <c r="Y178" i="1"/>
  <c r="BP178" i="1" s="1"/>
  <c r="P178" i="1"/>
  <c r="X176" i="1"/>
  <c r="X175" i="1"/>
  <c r="BO174" i="1"/>
  <c r="BM174" i="1"/>
  <c r="Y174" i="1"/>
  <c r="Y175" i="1" s="1"/>
  <c r="P174" i="1"/>
  <c r="X171" i="1"/>
  <c r="X170" i="1"/>
  <c r="BO169" i="1"/>
  <c r="BM169" i="1"/>
  <c r="Y169" i="1"/>
  <c r="P169" i="1"/>
  <c r="BO168" i="1"/>
  <c r="BM168" i="1"/>
  <c r="Y168" i="1"/>
  <c r="Y170" i="1" s="1"/>
  <c r="P168" i="1"/>
  <c r="X166" i="1"/>
  <c r="X165" i="1"/>
  <c r="BO164" i="1"/>
  <c r="BM164" i="1"/>
  <c r="Y164" i="1"/>
  <c r="Y166" i="1" s="1"/>
  <c r="P164" i="1"/>
  <c r="BP163" i="1"/>
  <c r="BO163" i="1"/>
  <c r="BN163" i="1"/>
  <c r="BM163" i="1"/>
  <c r="Z163" i="1"/>
  <c r="Y163" i="1"/>
  <c r="P163" i="1"/>
  <c r="X161" i="1"/>
  <c r="X160" i="1"/>
  <c r="BO159" i="1"/>
  <c r="BM159" i="1"/>
  <c r="Y159" i="1"/>
  <c r="P159" i="1"/>
  <c r="BO158" i="1"/>
  <c r="BM158" i="1"/>
  <c r="Y158" i="1"/>
  <c r="P158" i="1"/>
  <c r="X155" i="1"/>
  <c r="X154" i="1"/>
  <c r="BO153" i="1"/>
  <c r="BM153" i="1"/>
  <c r="Y153" i="1"/>
  <c r="P153" i="1"/>
  <c r="BO152" i="1"/>
  <c r="BM152" i="1"/>
  <c r="Y152" i="1"/>
  <c r="BP152" i="1" s="1"/>
  <c r="P152" i="1"/>
  <c r="X150" i="1"/>
  <c r="X149" i="1"/>
  <c r="BO148" i="1"/>
  <c r="BM148" i="1"/>
  <c r="Y148" i="1"/>
  <c r="P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O144" i="1"/>
  <c r="BM144" i="1"/>
  <c r="Y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BP138" i="1" s="1"/>
  <c r="BO137" i="1"/>
  <c r="BM137" i="1"/>
  <c r="Y137" i="1"/>
  <c r="P137" i="1"/>
  <c r="BO136" i="1"/>
  <c r="BM136" i="1"/>
  <c r="Y136" i="1"/>
  <c r="BO135" i="1"/>
  <c r="BM135" i="1"/>
  <c r="Y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P128" i="1"/>
  <c r="BO127" i="1"/>
  <c r="BM127" i="1"/>
  <c r="Y127" i="1"/>
  <c r="Y131" i="1" s="1"/>
  <c r="P127" i="1"/>
  <c r="BP126" i="1"/>
  <c r="BO126" i="1"/>
  <c r="BN126" i="1"/>
  <c r="BM126" i="1"/>
  <c r="Z126" i="1"/>
  <c r="Y126" i="1"/>
  <c r="P126" i="1"/>
  <c r="X123" i="1"/>
  <c r="X122" i="1"/>
  <c r="BO121" i="1"/>
  <c r="BM121" i="1"/>
  <c r="Y121" i="1"/>
  <c r="BO120" i="1"/>
  <c r="BM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P104" i="1"/>
  <c r="BO103" i="1"/>
  <c r="BM103" i="1"/>
  <c r="Y103" i="1"/>
  <c r="P103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X92" i="1"/>
  <c r="X91" i="1"/>
  <c r="BO90" i="1"/>
  <c r="BM90" i="1"/>
  <c r="Y90" i="1"/>
  <c r="BP90" i="1" s="1"/>
  <c r="P90" i="1"/>
  <c r="BO89" i="1"/>
  <c r="BM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BO79" i="1"/>
  <c r="BM79" i="1"/>
  <c r="Y79" i="1"/>
  <c r="P79" i="1"/>
  <c r="BO78" i="1"/>
  <c r="BM78" i="1"/>
  <c r="Y78" i="1"/>
  <c r="BP78" i="1" s="1"/>
  <c r="P78" i="1"/>
  <c r="X76" i="1"/>
  <c r="X75" i="1"/>
  <c r="BO74" i="1"/>
  <c r="BM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O70" i="1"/>
  <c r="BM70" i="1"/>
  <c r="Y70" i="1"/>
  <c r="BO69" i="1"/>
  <c r="BM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X63" i="1"/>
  <c r="X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O55" i="1"/>
  <c r="BM55" i="1"/>
  <c r="Y55" i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P51" i="1"/>
  <c r="X47" i="1"/>
  <c r="X46" i="1"/>
  <c r="BO45" i="1"/>
  <c r="BM45" i="1"/>
  <c r="Y45" i="1"/>
  <c r="P45" i="1"/>
  <c r="X43" i="1"/>
  <c r="X42" i="1"/>
  <c r="BO41" i="1"/>
  <c r="BM41" i="1"/>
  <c r="Y41" i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BP35" i="1"/>
  <c r="BO35" i="1"/>
  <c r="BN35" i="1"/>
  <c r="BM35" i="1"/>
  <c r="Z35" i="1"/>
  <c r="Y35" i="1"/>
  <c r="P35" i="1"/>
  <c r="BO34" i="1"/>
  <c r="BM34" i="1"/>
  <c r="Y34" i="1"/>
  <c r="BP34" i="1" s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O30" i="1"/>
  <c r="BM30" i="1"/>
  <c r="Y30" i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412" i="1" l="1"/>
  <c r="BN412" i="1"/>
  <c r="Z412" i="1"/>
  <c r="BP434" i="1"/>
  <c r="BN434" i="1"/>
  <c r="Z434" i="1"/>
  <c r="BP448" i="1"/>
  <c r="BN448" i="1"/>
  <c r="Z448" i="1"/>
  <c r="BP455" i="1"/>
  <c r="BN455" i="1"/>
  <c r="Z455" i="1"/>
  <c r="BP472" i="1"/>
  <c r="BN472" i="1"/>
  <c r="Z472" i="1"/>
  <c r="BP494" i="1"/>
  <c r="BN494" i="1"/>
  <c r="Z494" i="1"/>
  <c r="BP547" i="1"/>
  <c r="BN547" i="1"/>
  <c r="Z547" i="1"/>
  <c r="BP579" i="1"/>
  <c r="BN579" i="1"/>
  <c r="Z579" i="1"/>
  <c r="Y629" i="1"/>
  <c r="Y628" i="1"/>
  <c r="BP621" i="1"/>
  <c r="BN621" i="1"/>
  <c r="Z621" i="1"/>
  <c r="Z22" i="1"/>
  <c r="Z23" i="1" s="1"/>
  <c r="BN22" i="1"/>
  <c r="BP22" i="1"/>
  <c r="Y39" i="1"/>
  <c r="Z53" i="1"/>
  <c r="BN53" i="1"/>
  <c r="Z78" i="1"/>
  <c r="BN78" i="1"/>
  <c r="Y82" i="1"/>
  <c r="Z81" i="1"/>
  <c r="BN81" i="1"/>
  <c r="Z99" i="1"/>
  <c r="BN99" i="1"/>
  <c r="Z112" i="1"/>
  <c r="BN112" i="1"/>
  <c r="Z130" i="1"/>
  <c r="BN130" i="1"/>
  <c r="Z152" i="1"/>
  <c r="BN152" i="1"/>
  <c r="Y155" i="1"/>
  <c r="G676" i="1"/>
  <c r="Z174" i="1"/>
  <c r="Z175" i="1" s="1"/>
  <c r="BN174" i="1"/>
  <c r="BP174" i="1"/>
  <c r="Z178" i="1"/>
  <c r="BN178" i="1"/>
  <c r="Y183" i="1"/>
  <c r="Z188" i="1"/>
  <c r="BN188" i="1"/>
  <c r="Z199" i="1"/>
  <c r="BN199" i="1"/>
  <c r="Z210" i="1"/>
  <c r="BN210" i="1"/>
  <c r="Y213" i="1"/>
  <c r="Z224" i="1"/>
  <c r="BN224" i="1"/>
  <c r="Z236" i="1"/>
  <c r="BN236" i="1"/>
  <c r="Z248" i="1"/>
  <c r="BN248" i="1"/>
  <c r="K676" i="1"/>
  <c r="Z261" i="1"/>
  <c r="BN261" i="1"/>
  <c r="Z273" i="1"/>
  <c r="BN273" i="1"/>
  <c r="Z278" i="1"/>
  <c r="Z279" i="1" s="1"/>
  <c r="BN278" i="1"/>
  <c r="BP278" i="1"/>
  <c r="Y279" i="1"/>
  <c r="Z283" i="1"/>
  <c r="BN283" i="1"/>
  <c r="Z286" i="1"/>
  <c r="BN286" i="1"/>
  <c r="Z297" i="1"/>
  <c r="Z298" i="1" s="1"/>
  <c r="BN297" i="1"/>
  <c r="BP297" i="1"/>
  <c r="Y298" i="1"/>
  <c r="Z302" i="1"/>
  <c r="BN302" i="1"/>
  <c r="Y305" i="1"/>
  <c r="Z319" i="1"/>
  <c r="Z320" i="1" s="1"/>
  <c r="BN319" i="1"/>
  <c r="BP319" i="1"/>
  <c r="Y320" i="1"/>
  <c r="Z323" i="1"/>
  <c r="Z324" i="1" s="1"/>
  <c r="BN323" i="1"/>
  <c r="BP323" i="1"/>
  <c r="Y324" i="1"/>
  <c r="Z327" i="1"/>
  <c r="Z328" i="1" s="1"/>
  <c r="BN327" i="1"/>
  <c r="BP327" i="1"/>
  <c r="Y328" i="1"/>
  <c r="Z332" i="1"/>
  <c r="Z333" i="1" s="1"/>
  <c r="BN332" i="1"/>
  <c r="BP332" i="1"/>
  <c r="Z336" i="1"/>
  <c r="Z337" i="1" s="1"/>
  <c r="BN336" i="1"/>
  <c r="BP336" i="1"/>
  <c r="Y337" i="1"/>
  <c r="Z351" i="1"/>
  <c r="BN351" i="1"/>
  <c r="Z365" i="1"/>
  <c r="BN365" i="1"/>
  <c r="Z379" i="1"/>
  <c r="BN379" i="1"/>
  <c r="Z397" i="1"/>
  <c r="BN397" i="1"/>
  <c r="Z408" i="1"/>
  <c r="Z409" i="1" s="1"/>
  <c r="BN408" i="1"/>
  <c r="BP408" i="1"/>
  <c r="Y431" i="1"/>
  <c r="BP424" i="1"/>
  <c r="BN424" i="1"/>
  <c r="Z424" i="1"/>
  <c r="BP441" i="1"/>
  <c r="BN441" i="1"/>
  <c r="Z441" i="1"/>
  <c r="BP449" i="1"/>
  <c r="BN449" i="1"/>
  <c r="Z449" i="1"/>
  <c r="BP465" i="1"/>
  <c r="BN465" i="1"/>
  <c r="Z465" i="1"/>
  <c r="BP473" i="1"/>
  <c r="BN473" i="1"/>
  <c r="Z473" i="1"/>
  <c r="BP518" i="1"/>
  <c r="BN518" i="1"/>
  <c r="Z518" i="1"/>
  <c r="BP548" i="1"/>
  <c r="BN548" i="1"/>
  <c r="Z548" i="1"/>
  <c r="AB676" i="1"/>
  <c r="Y554" i="1"/>
  <c r="BP553" i="1"/>
  <c r="BN553" i="1"/>
  <c r="Z553" i="1"/>
  <c r="Z554" i="1" s="1"/>
  <c r="BP559" i="1"/>
  <c r="BN559" i="1"/>
  <c r="Z559" i="1"/>
  <c r="BP592" i="1"/>
  <c r="BN592" i="1"/>
  <c r="Z592" i="1"/>
  <c r="BP622" i="1"/>
  <c r="BN622" i="1"/>
  <c r="Z622" i="1"/>
  <c r="Y437" i="1"/>
  <c r="Y445" i="1"/>
  <c r="Y468" i="1"/>
  <c r="Y478" i="1"/>
  <c r="Y521" i="1"/>
  <c r="Z676" i="1"/>
  <c r="Y576" i="1"/>
  <c r="Z623" i="1"/>
  <c r="BN623" i="1"/>
  <c r="Z624" i="1"/>
  <c r="BN624" i="1"/>
  <c r="Z625" i="1"/>
  <c r="BN625" i="1"/>
  <c r="Z626" i="1"/>
  <c r="BN626" i="1"/>
  <c r="Z627" i="1"/>
  <c r="BN627" i="1"/>
  <c r="BP27" i="1"/>
  <c r="BN27" i="1"/>
  <c r="Z27" i="1"/>
  <c r="BP31" i="1"/>
  <c r="BN31" i="1"/>
  <c r="Z31" i="1"/>
  <c r="BP55" i="1"/>
  <c r="BN55" i="1"/>
  <c r="Z55" i="1"/>
  <c r="BP70" i="1"/>
  <c r="BN70" i="1"/>
  <c r="Z70" i="1"/>
  <c r="Y91" i="1"/>
  <c r="BP85" i="1"/>
  <c r="BN85" i="1"/>
  <c r="Z85" i="1"/>
  <c r="Y101" i="1"/>
  <c r="BP94" i="1"/>
  <c r="BN94" i="1"/>
  <c r="Z94" i="1"/>
  <c r="BP96" i="1"/>
  <c r="BN96" i="1"/>
  <c r="Z96" i="1"/>
  <c r="Y107" i="1"/>
  <c r="BP103" i="1"/>
  <c r="BN103" i="1"/>
  <c r="Z103" i="1"/>
  <c r="Y123" i="1"/>
  <c r="BP116" i="1"/>
  <c r="BN116" i="1"/>
  <c r="Z116" i="1"/>
  <c r="BP121" i="1"/>
  <c r="BN121" i="1"/>
  <c r="Z121" i="1"/>
  <c r="Y139" i="1"/>
  <c r="BP134" i="1"/>
  <c r="BN134" i="1"/>
  <c r="Z134" i="1"/>
  <c r="BP136" i="1"/>
  <c r="BN136" i="1"/>
  <c r="Z136" i="1"/>
  <c r="BP144" i="1"/>
  <c r="BN144" i="1"/>
  <c r="Z144" i="1"/>
  <c r="BP159" i="1"/>
  <c r="BN159" i="1"/>
  <c r="Z159" i="1"/>
  <c r="BP180" i="1"/>
  <c r="BN180" i="1"/>
  <c r="Z180" i="1"/>
  <c r="BP201" i="1"/>
  <c r="BN201" i="1"/>
  <c r="Z201" i="1"/>
  <c r="BP216" i="1"/>
  <c r="BN216" i="1"/>
  <c r="Z216" i="1"/>
  <c r="BP226" i="1"/>
  <c r="BN226" i="1"/>
  <c r="Z226" i="1"/>
  <c r="BP238" i="1"/>
  <c r="BN238" i="1"/>
  <c r="Z238" i="1"/>
  <c r="BP255" i="1"/>
  <c r="BN255" i="1"/>
  <c r="Z255" i="1"/>
  <c r="BP266" i="1"/>
  <c r="BN266" i="1"/>
  <c r="Z266" i="1"/>
  <c r="BP288" i="1"/>
  <c r="BN288" i="1"/>
  <c r="Z288" i="1"/>
  <c r="BP304" i="1"/>
  <c r="BN304" i="1"/>
  <c r="Z304" i="1"/>
  <c r="Y357" i="1"/>
  <c r="Y356" i="1"/>
  <c r="BP355" i="1"/>
  <c r="BN355" i="1"/>
  <c r="Z355" i="1"/>
  <c r="Z356" i="1" s="1"/>
  <c r="BP360" i="1"/>
  <c r="BN360" i="1"/>
  <c r="Z360" i="1"/>
  <c r="BP367" i="1"/>
  <c r="BN367" i="1"/>
  <c r="Z367" i="1"/>
  <c r="BP381" i="1"/>
  <c r="BN381" i="1"/>
  <c r="Z381" i="1"/>
  <c r="BP394" i="1"/>
  <c r="BN394" i="1"/>
  <c r="Z394" i="1"/>
  <c r="Y405" i="1"/>
  <c r="BP401" i="1"/>
  <c r="BN401" i="1"/>
  <c r="Z401" i="1"/>
  <c r="Y404" i="1"/>
  <c r="X670" i="1"/>
  <c r="X666" i="1"/>
  <c r="BP30" i="1"/>
  <c r="BN30" i="1"/>
  <c r="Z30" i="1"/>
  <c r="Y43" i="1"/>
  <c r="Y42" i="1"/>
  <c r="BP41" i="1"/>
  <c r="BN41" i="1"/>
  <c r="Z41" i="1"/>
  <c r="Z42" i="1" s="1"/>
  <c r="Y47" i="1"/>
  <c r="Y46" i="1"/>
  <c r="BP45" i="1"/>
  <c r="BN45" i="1"/>
  <c r="Z45" i="1"/>
  <c r="Z46" i="1" s="1"/>
  <c r="BP51" i="1"/>
  <c r="BN51" i="1"/>
  <c r="Z51" i="1"/>
  <c r="BP69" i="1"/>
  <c r="BN69" i="1"/>
  <c r="Z69" i="1"/>
  <c r="BP74" i="1"/>
  <c r="BN74" i="1"/>
  <c r="Z74" i="1"/>
  <c r="BP89" i="1"/>
  <c r="BN89" i="1"/>
  <c r="Z89" i="1"/>
  <c r="BP95" i="1"/>
  <c r="BN95" i="1"/>
  <c r="Z95" i="1"/>
  <c r="BP97" i="1"/>
  <c r="BN97" i="1"/>
  <c r="Z97" i="1"/>
  <c r="BP110" i="1"/>
  <c r="BN110" i="1"/>
  <c r="Z110" i="1"/>
  <c r="BP120" i="1"/>
  <c r="BN120" i="1"/>
  <c r="Z120" i="1"/>
  <c r="BP128" i="1"/>
  <c r="BN128" i="1"/>
  <c r="Z128" i="1"/>
  <c r="BP135" i="1"/>
  <c r="BN135" i="1"/>
  <c r="Z135" i="1"/>
  <c r="Y149" i="1"/>
  <c r="BP143" i="1"/>
  <c r="BN143" i="1"/>
  <c r="Z143" i="1"/>
  <c r="BP148" i="1"/>
  <c r="BN148" i="1"/>
  <c r="Z148" i="1"/>
  <c r="BP169" i="1"/>
  <c r="BN169" i="1"/>
  <c r="Z169" i="1"/>
  <c r="Y190" i="1"/>
  <c r="BP186" i="1"/>
  <c r="BN186" i="1"/>
  <c r="Z186" i="1"/>
  <c r="BP205" i="1"/>
  <c r="BN205" i="1"/>
  <c r="Z205" i="1"/>
  <c r="Y229" i="1"/>
  <c r="BP222" i="1"/>
  <c r="BN222" i="1"/>
  <c r="Z222" i="1"/>
  <c r="BP234" i="1"/>
  <c r="BN234" i="1"/>
  <c r="Z234" i="1"/>
  <c r="Y251" i="1"/>
  <c r="BP246" i="1"/>
  <c r="BN246" i="1"/>
  <c r="Z246" i="1"/>
  <c r="BP259" i="1"/>
  <c r="BN259" i="1"/>
  <c r="Z259" i="1"/>
  <c r="BP271" i="1"/>
  <c r="BN271" i="1"/>
  <c r="Z271" i="1"/>
  <c r="BP292" i="1"/>
  <c r="BN292" i="1"/>
  <c r="Z292" i="1"/>
  <c r="BP314" i="1"/>
  <c r="BN314" i="1"/>
  <c r="Z314" i="1"/>
  <c r="BP422" i="1"/>
  <c r="BN422" i="1"/>
  <c r="Z422" i="1"/>
  <c r="BP430" i="1"/>
  <c r="BN430" i="1"/>
  <c r="Z430" i="1"/>
  <c r="BP461" i="1"/>
  <c r="BN461" i="1"/>
  <c r="Z461" i="1"/>
  <c r="BP492" i="1"/>
  <c r="BN492" i="1"/>
  <c r="Z492" i="1"/>
  <c r="BP501" i="1"/>
  <c r="BN501" i="1"/>
  <c r="Z501" i="1"/>
  <c r="BP508" i="1"/>
  <c r="BN508" i="1"/>
  <c r="Z508" i="1"/>
  <c r="D676" i="1"/>
  <c r="Y83" i="1"/>
  <c r="Y92" i="1"/>
  <c r="Y100" i="1"/>
  <c r="Y106" i="1"/>
  <c r="Y113" i="1"/>
  <c r="Y122" i="1"/>
  <c r="Y140" i="1"/>
  <c r="Y154" i="1"/>
  <c r="Y165" i="1"/>
  <c r="Y184" i="1"/>
  <c r="Y189" i="1"/>
  <c r="I676" i="1"/>
  <c r="Y206" i="1"/>
  <c r="Y228" i="1"/>
  <c r="Y243" i="1"/>
  <c r="Y342" i="1"/>
  <c r="BP340" i="1"/>
  <c r="BN340" i="1"/>
  <c r="Z340" i="1"/>
  <c r="BP363" i="1"/>
  <c r="BN363" i="1"/>
  <c r="Z363" i="1"/>
  <c r="BP375" i="1"/>
  <c r="BN375" i="1"/>
  <c r="Z375" i="1"/>
  <c r="BP389" i="1"/>
  <c r="BN389" i="1"/>
  <c r="Z389" i="1"/>
  <c r="BP395" i="1"/>
  <c r="BN395" i="1"/>
  <c r="Z395" i="1"/>
  <c r="BP414" i="1"/>
  <c r="BN414" i="1"/>
  <c r="Z414" i="1"/>
  <c r="BP426" i="1"/>
  <c r="BN426" i="1"/>
  <c r="Z426" i="1"/>
  <c r="BP457" i="1"/>
  <c r="BN457" i="1"/>
  <c r="Z457" i="1"/>
  <c r="BP475" i="1"/>
  <c r="BN475" i="1"/>
  <c r="Z475" i="1"/>
  <c r="BP496" i="1"/>
  <c r="BN496" i="1"/>
  <c r="Z496" i="1"/>
  <c r="BP504" i="1"/>
  <c r="BN504" i="1"/>
  <c r="Z504" i="1"/>
  <c r="BP529" i="1"/>
  <c r="BN529" i="1"/>
  <c r="Z529" i="1"/>
  <c r="BP561" i="1"/>
  <c r="BN561" i="1"/>
  <c r="Z561" i="1"/>
  <c r="BP566" i="1"/>
  <c r="BN566" i="1"/>
  <c r="Z566" i="1"/>
  <c r="BP574" i="1"/>
  <c r="BN574" i="1"/>
  <c r="Z574" i="1"/>
  <c r="BP581" i="1"/>
  <c r="BN581" i="1"/>
  <c r="Z581" i="1"/>
  <c r="BP585" i="1"/>
  <c r="BN585" i="1"/>
  <c r="Z585" i="1"/>
  <c r="Y612" i="1"/>
  <c r="Y611" i="1"/>
  <c r="BP604" i="1"/>
  <c r="BN604" i="1"/>
  <c r="Z604" i="1"/>
  <c r="BP606" i="1"/>
  <c r="BN606" i="1"/>
  <c r="Z606" i="1"/>
  <c r="BP608" i="1"/>
  <c r="BN608" i="1"/>
  <c r="Z608" i="1"/>
  <c r="BP610" i="1"/>
  <c r="BN610" i="1"/>
  <c r="Z610" i="1"/>
  <c r="Y647" i="1"/>
  <c r="Y646" i="1"/>
  <c r="BP642" i="1"/>
  <c r="BN642" i="1"/>
  <c r="Z642" i="1"/>
  <c r="BP644" i="1"/>
  <c r="BN644" i="1"/>
  <c r="Z644" i="1"/>
  <c r="Y343" i="1"/>
  <c r="T676" i="1"/>
  <c r="Y376" i="1"/>
  <c r="Y398" i="1"/>
  <c r="V676" i="1"/>
  <c r="Y416" i="1"/>
  <c r="Y436" i="1"/>
  <c r="X676" i="1"/>
  <c r="Y467" i="1"/>
  <c r="Y483" i="1"/>
  <c r="BP514" i="1"/>
  <c r="BN514" i="1"/>
  <c r="Z514" i="1"/>
  <c r="Y538" i="1"/>
  <c r="Y537" i="1"/>
  <c r="BP536" i="1"/>
  <c r="BN536" i="1"/>
  <c r="Z536" i="1"/>
  <c r="Z537" i="1" s="1"/>
  <c r="Y542" i="1"/>
  <c r="Y541" i="1"/>
  <c r="BP540" i="1"/>
  <c r="BN540" i="1"/>
  <c r="Z540" i="1"/>
  <c r="Z541" i="1" s="1"/>
  <c r="BP545" i="1"/>
  <c r="BN545" i="1"/>
  <c r="Z545" i="1"/>
  <c r="BP565" i="1"/>
  <c r="BN565" i="1"/>
  <c r="Z565" i="1"/>
  <c r="BP567" i="1"/>
  <c r="BN567" i="1"/>
  <c r="Z567" i="1"/>
  <c r="BP575" i="1"/>
  <c r="BN575" i="1"/>
  <c r="Z575" i="1"/>
  <c r="BP582" i="1"/>
  <c r="BN582" i="1"/>
  <c r="Z582" i="1"/>
  <c r="BP586" i="1"/>
  <c r="BN586" i="1"/>
  <c r="Z586" i="1"/>
  <c r="BP605" i="1"/>
  <c r="BN605" i="1"/>
  <c r="Z605" i="1"/>
  <c r="BP607" i="1"/>
  <c r="BN607" i="1"/>
  <c r="Z607" i="1"/>
  <c r="BP609" i="1"/>
  <c r="BN609" i="1"/>
  <c r="Z609" i="1"/>
  <c r="BP643" i="1"/>
  <c r="BN643" i="1"/>
  <c r="Z643" i="1"/>
  <c r="BP645" i="1"/>
  <c r="BN645" i="1"/>
  <c r="Z645" i="1"/>
  <c r="Y520" i="1"/>
  <c r="Y588" i="1"/>
  <c r="Y595" i="1"/>
  <c r="F9" i="1"/>
  <c r="J9" i="1"/>
  <c r="F10" i="1"/>
  <c r="Y38" i="1"/>
  <c r="BP52" i="1"/>
  <c r="BN52" i="1"/>
  <c r="Z52" i="1"/>
  <c r="BP56" i="1"/>
  <c r="BN56" i="1"/>
  <c r="Z56" i="1"/>
  <c r="Y58" i="1"/>
  <c r="Y63" i="1"/>
  <c r="BP60" i="1"/>
  <c r="BN60" i="1"/>
  <c r="Z60" i="1"/>
  <c r="Z62" i="1" s="1"/>
  <c r="H9" i="1"/>
  <c r="B676" i="1"/>
  <c r="X667" i="1"/>
  <c r="X668" i="1"/>
  <c r="Y24" i="1"/>
  <c r="Z26" i="1"/>
  <c r="BN26" i="1"/>
  <c r="BP26" i="1"/>
  <c r="Z28" i="1"/>
  <c r="BN28" i="1"/>
  <c r="Z29" i="1"/>
  <c r="BN29" i="1"/>
  <c r="Z32" i="1"/>
  <c r="BN32" i="1"/>
  <c r="Z33" i="1"/>
  <c r="BN33" i="1"/>
  <c r="Z34" i="1"/>
  <c r="BN34" i="1"/>
  <c r="BP36" i="1"/>
  <c r="BN36" i="1"/>
  <c r="Z36" i="1"/>
  <c r="BP54" i="1"/>
  <c r="BN54" i="1"/>
  <c r="Z54" i="1"/>
  <c r="Y62" i="1"/>
  <c r="C676" i="1"/>
  <c r="Y57" i="1"/>
  <c r="Z66" i="1"/>
  <c r="BN66" i="1"/>
  <c r="BP66" i="1"/>
  <c r="Z68" i="1"/>
  <c r="BN68" i="1"/>
  <c r="Z71" i="1"/>
  <c r="BN71" i="1"/>
  <c r="Z73" i="1"/>
  <c r="BN73" i="1"/>
  <c r="Y76" i="1"/>
  <c r="Z79" i="1"/>
  <c r="BN79" i="1"/>
  <c r="BP79" i="1"/>
  <c r="Z80" i="1"/>
  <c r="BN80" i="1"/>
  <c r="Z86" i="1"/>
  <c r="Z91" i="1" s="1"/>
  <c r="BN86" i="1"/>
  <c r="BP86" i="1"/>
  <c r="Z88" i="1"/>
  <c r="BN88" i="1"/>
  <c r="Z90" i="1"/>
  <c r="BN90" i="1"/>
  <c r="Z98" i="1"/>
  <c r="BN98" i="1"/>
  <c r="BP98" i="1"/>
  <c r="Z104" i="1"/>
  <c r="Z106" i="1" s="1"/>
  <c r="BN104" i="1"/>
  <c r="BP104" i="1"/>
  <c r="E676" i="1"/>
  <c r="Z111" i="1"/>
  <c r="Z113" i="1" s="1"/>
  <c r="BN111" i="1"/>
  <c r="BP111" i="1"/>
  <c r="Y114" i="1"/>
  <c r="Z117" i="1"/>
  <c r="Z122" i="1" s="1"/>
  <c r="BN117" i="1"/>
  <c r="BP117" i="1"/>
  <c r="Z119" i="1"/>
  <c r="BN119" i="1"/>
  <c r="F676" i="1"/>
  <c r="Z127" i="1"/>
  <c r="Z131" i="1" s="1"/>
  <c r="BN127" i="1"/>
  <c r="BP127" i="1"/>
  <c r="Z129" i="1"/>
  <c r="BN129" i="1"/>
  <c r="Y132" i="1"/>
  <c r="Z137" i="1"/>
  <c r="Z139" i="1" s="1"/>
  <c r="BN137" i="1"/>
  <c r="BP137" i="1"/>
  <c r="Z138" i="1"/>
  <c r="BN138" i="1"/>
  <c r="Z142" i="1"/>
  <c r="BN142" i="1"/>
  <c r="BP142" i="1"/>
  <c r="Z145" i="1"/>
  <c r="BN145" i="1"/>
  <c r="Z147" i="1"/>
  <c r="BN147" i="1"/>
  <c r="Y150" i="1"/>
  <c r="Z153" i="1"/>
  <c r="Z154" i="1" s="1"/>
  <c r="BN153" i="1"/>
  <c r="BP153" i="1"/>
  <c r="Z158" i="1"/>
  <c r="Z160" i="1" s="1"/>
  <c r="BN158" i="1"/>
  <c r="BP158" i="1"/>
  <c r="Y161" i="1"/>
  <c r="Z164" i="1"/>
  <c r="Z165" i="1" s="1"/>
  <c r="BN164" i="1"/>
  <c r="BP164" i="1"/>
  <c r="Z168" i="1"/>
  <c r="Z170" i="1" s="1"/>
  <c r="BN168" i="1"/>
  <c r="BP168" i="1"/>
  <c r="Y171" i="1"/>
  <c r="H676" i="1"/>
  <c r="Y176" i="1"/>
  <c r="Z179" i="1"/>
  <c r="BN179" i="1"/>
  <c r="BP179" i="1"/>
  <c r="Z181" i="1"/>
  <c r="BN181" i="1"/>
  <c r="Z187" i="1"/>
  <c r="Z189" i="1" s="1"/>
  <c r="BN187" i="1"/>
  <c r="BP187" i="1"/>
  <c r="Z194" i="1"/>
  <c r="Z195" i="1" s="1"/>
  <c r="BN194" i="1"/>
  <c r="BP194" i="1"/>
  <c r="Y195" i="1"/>
  <c r="Z198" i="1"/>
  <c r="BN198" i="1"/>
  <c r="BP198" i="1"/>
  <c r="Z200" i="1"/>
  <c r="BN200" i="1"/>
  <c r="Z202" i="1"/>
  <c r="BN202" i="1"/>
  <c r="Z204" i="1"/>
  <c r="BN204" i="1"/>
  <c r="Y207" i="1"/>
  <c r="J676" i="1"/>
  <c r="Z211" i="1"/>
  <c r="Z212" i="1" s="1"/>
  <c r="BN211" i="1"/>
  <c r="BP211" i="1"/>
  <c r="Y212" i="1"/>
  <c r="Z215" i="1"/>
  <c r="Z217" i="1" s="1"/>
  <c r="BN215" i="1"/>
  <c r="BP215" i="1"/>
  <c r="Y218" i="1"/>
  <c r="Z221" i="1"/>
  <c r="Z228" i="1" s="1"/>
  <c r="BN221" i="1"/>
  <c r="BP221" i="1"/>
  <c r="Z223" i="1"/>
  <c r="BN223" i="1"/>
  <c r="Z225" i="1"/>
  <c r="BN225" i="1"/>
  <c r="Z227" i="1"/>
  <c r="BN227" i="1"/>
  <c r="Z231" i="1"/>
  <c r="BN231" i="1"/>
  <c r="BP231" i="1"/>
  <c r="Z233" i="1"/>
  <c r="BN233" i="1"/>
  <c r="Z235" i="1"/>
  <c r="BN235" i="1"/>
  <c r="Z237" i="1"/>
  <c r="BN237" i="1"/>
  <c r="Z239" i="1"/>
  <c r="BN239" i="1"/>
  <c r="Z241" i="1"/>
  <c r="BN241" i="1"/>
  <c r="Y242" i="1"/>
  <c r="Z245" i="1"/>
  <c r="BN245" i="1"/>
  <c r="BP245" i="1"/>
  <c r="Z247" i="1"/>
  <c r="BN247" i="1"/>
  <c r="Z249" i="1"/>
  <c r="BN249" i="1"/>
  <c r="Y250" i="1"/>
  <c r="Z254" i="1"/>
  <c r="BN254" i="1"/>
  <c r="BP254" i="1"/>
  <c r="Z256" i="1"/>
  <c r="BN256" i="1"/>
  <c r="Z258" i="1"/>
  <c r="BN258" i="1"/>
  <c r="Z260" i="1"/>
  <c r="BN260" i="1"/>
  <c r="Y263" i="1"/>
  <c r="L676" i="1"/>
  <c r="Z267" i="1"/>
  <c r="BN267" i="1"/>
  <c r="Z270" i="1"/>
  <c r="BN270" i="1"/>
  <c r="Z272" i="1"/>
  <c r="BN272" i="1"/>
  <c r="Z274" i="1"/>
  <c r="BN274" i="1"/>
  <c r="Y275" i="1"/>
  <c r="M676" i="1"/>
  <c r="Z284" i="1"/>
  <c r="BN284" i="1"/>
  <c r="Z285" i="1"/>
  <c r="BN285" i="1"/>
  <c r="Z287" i="1"/>
  <c r="BN287" i="1"/>
  <c r="Z289" i="1"/>
  <c r="BN289" i="1"/>
  <c r="Z291" i="1"/>
  <c r="BN291" i="1"/>
  <c r="Y294" i="1"/>
  <c r="Y299" i="1"/>
  <c r="P676" i="1"/>
  <c r="Z303" i="1"/>
  <c r="BN303" i="1"/>
  <c r="BP303" i="1"/>
  <c r="Y306" i="1"/>
  <c r="Q676" i="1"/>
  <c r="Z310" i="1"/>
  <c r="Z315" i="1" s="1"/>
  <c r="BN310" i="1"/>
  <c r="BP310" i="1"/>
  <c r="Z311" i="1"/>
  <c r="BN311" i="1"/>
  <c r="Z313" i="1"/>
  <c r="BN313" i="1"/>
  <c r="Y316" i="1"/>
  <c r="Y321" i="1"/>
  <c r="S676" i="1"/>
  <c r="Y334" i="1"/>
  <c r="Z341" i="1"/>
  <c r="Z342" i="1" s="1"/>
  <c r="BN341" i="1"/>
  <c r="BP341" i="1"/>
  <c r="Z346" i="1"/>
  <c r="Z347" i="1" s="1"/>
  <c r="BN346" i="1"/>
  <c r="BP346" i="1"/>
  <c r="Y347" i="1"/>
  <c r="Z350" i="1"/>
  <c r="Z352" i="1" s="1"/>
  <c r="BN350" i="1"/>
  <c r="BP350" i="1"/>
  <c r="Y353" i="1"/>
  <c r="U676" i="1"/>
  <c r="Z361" i="1"/>
  <c r="BN361" i="1"/>
  <c r="Z362" i="1"/>
  <c r="BN362" i="1"/>
  <c r="Z364" i="1"/>
  <c r="BN364" i="1"/>
  <c r="Z366" i="1"/>
  <c r="BN366" i="1"/>
  <c r="Z368" i="1"/>
  <c r="BN368" i="1"/>
  <c r="Y369" i="1"/>
  <c r="Z372" i="1"/>
  <c r="BN372" i="1"/>
  <c r="BP372" i="1"/>
  <c r="Z374" i="1"/>
  <c r="BN374" i="1"/>
  <c r="Y377" i="1"/>
  <c r="Y385" i="1"/>
  <c r="BP384" i="1"/>
  <c r="BN384" i="1"/>
  <c r="Z384" i="1"/>
  <c r="Y386" i="1"/>
  <c r="Y391" i="1"/>
  <c r="BP388" i="1"/>
  <c r="BN388" i="1"/>
  <c r="Z388" i="1"/>
  <c r="Y399" i="1"/>
  <c r="BP402" i="1"/>
  <c r="BN402" i="1"/>
  <c r="Z402" i="1"/>
  <c r="Z404" i="1" s="1"/>
  <c r="Y75" i="1"/>
  <c r="Y160" i="1"/>
  <c r="Y196" i="1"/>
  <c r="Y262" i="1"/>
  <c r="Y276" i="1"/>
  <c r="Y293" i="1"/>
  <c r="Y348" i="1"/>
  <c r="Y370" i="1"/>
  <c r="BP380" i="1"/>
  <c r="BN380" i="1"/>
  <c r="BP382" i="1"/>
  <c r="BN382" i="1"/>
  <c r="Z382" i="1"/>
  <c r="BP390" i="1"/>
  <c r="BN390" i="1"/>
  <c r="Z390" i="1"/>
  <c r="Y392" i="1"/>
  <c r="Z398" i="1"/>
  <c r="BP396" i="1"/>
  <c r="BN396" i="1"/>
  <c r="Z396" i="1"/>
  <c r="Y415" i="1"/>
  <c r="BP413" i="1"/>
  <c r="BN413" i="1"/>
  <c r="Z413" i="1"/>
  <c r="Y410" i="1"/>
  <c r="W676" i="1"/>
  <c r="Z421" i="1"/>
  <c r="Z431" i="1" s="1"/>
  <c r="BN421" i="1"/>
  <c r="BP421" i="1"/>
  <c r="Z423" i="1"/>
  <c r="BN423" i="1"/>
  <c r="Z425" i="1"/>
  <c r="BN425" i="1"/>
  <c r="Z427" i="1"/>
  <c r="BN427" i="1"/>
  <c r="Z429" i="1"/>
  <c r="BN429" i="1"/>
  <c r="Y432" i="1"/>
  <c r="Z435" i="1"/>
  <c r="Z436" i="1" s="1"/>
  <c r="BN435" i="1"/>
  <c r="BP435" i="1"/>
  <c r="Z439" i="1"/>
  <c r="BN439" i="1"/>
  <c r="BP439" i="1"/>
  <c r="Z440" i="1"/>
  <c r="BN440" i="1"/>
  <c r="Z442" i="1"/>
  <c r="BN442" i="1"/>
  <c r="Z443" i="1"/>
  <c r="BN443" i="1"/>
  <c r="Y444" i="1"/>
  <c r="Z447" i="1"/>
  <c r="Z450" i="1" s="1"/>
  <c r="BN447" i="1"/>
  <c r="BP447" i="1"/>
  <c r="Y451" i="1"/>
  <c r="Z454" i="1"/>
  <c r="BN454" i="1"/>
  <c r="BP454" i="1"/>
  <c r="Z456" i="1"/>
  <c r="BN456" i="1"/>
  <c r="Z458" i="1"/>
  <c r="BN458" i="1"/>
  <c r="Z460" i="1"/>
  <c r="BN460" i="1"/>
  <c r="Y463" i="1"/>
  <c r="Z466" i="1"/>
  <c r="BN466" i="1"/>
  <c r="BP466" i="1"/>
  <c r="Z470" i="1"/>
  <c r="Z477" i="1" s="1"/>
  <c r="BN470" i="1"/>
  <c r="BP470" i="1"/>
  <c r="Z471" i="1"/>
  <c r="BN471" i="1"/>
  <c r="Z474" i="1"/>
  <c r="BN474" i="1"/>
  <c r="Z476" i="1"/>
  <c r="BN476" i="1"/>
  <c r="Y477" i="1"/>
  <c r="Z480" i="1"/>
  <c r="Z482" i="1" s="1"/>
  <c r="BN480" i="1"/>
  <c r="BP480" i="1"/>
  <c r="Z481" i="1"/>
  <c r="BN481" i="1"/>
  <c r="Y482" i="1"/>
  <c r="Z487" i="1"/>
  <c r="Z488" i="1" s="1"/>
  <c r="BN487" i="1"/>
  <c r="BP487" i="1"/>
  <c r="Y488" i="1"/>
  <c r="Z491" i="1"/>
  <c r="Z510" i="1" s="1"/>
  <c r="BN491" i="1"/>
  <c r="BP491" i="1"/>
  <c r="Z493" i="1"/>
  <c r="BN493" i="1"/>
  <c r="Z495" i="1"/>
  <c r="BN495" i="1"/>
  <c r="Z497" i="1"/>
  <c r="BN497" i="1"/>
  <c r="Z500" i="1"/>
  <c r="BN500" i="1"/>
  <c r="Z502" i="1"/>
  <c r="BN502" i="1"/>
  <c r="Z503" i="1"/>
  <c r="BN503" i="1"/>
  <c r="Z505" i="1"/>
  <c r="BN505" i="1"/>
  <c r="Z507" i="1"/>
  <c r="BN507" i="1"/>
  <c r="Z509" i="1"/>
  <c r="BN509" i="1"/>
  <c r="Y510" i="1"/>
  <c r="Z513" i="1"/>
  <c r="Z515" i="1" s="1"/>
  <c r="BN513" i="1"/>
  <c r="BP513" i="1"/>
  <c r="Y516" i="1"/>
  <c r="Z519" i="1"/>
  <c r="Z520" i="1" s="1"/>
  <c r="BN519" i="1"/>
  <c r="BP519" i="1"/>
  <c r="Z524" i="1"/>
  <c r="Z525" i="1" s="1"/>
  <c r="Y526" i="1"/>
  <c r="Y534" i="1"/>
  <c r="BP528" i="1"/>
  <c r="BN528" i="1"/>
  <c r="Z528" i="1"/>
  <c r="Y533" i="1"/>
  <c r="Z549" i="1"/>
  <c r="BP546" i="1"/>
  <c r="BN546" i="1"/>
  <c r="Z546" i="1"/>
  <c r="BP562" i="1"/>
  <c r="BN562" i="1"/>
  <c r="Z562" i="1"/>
  <c r="BP568" i="1"/>
  <c r="BN568" i="1"/>
  <c r="Z568" i="1"/>
  <c r="BP580" i="1"/>
  <c r="BN580" i="1"/>
  <c r="Z580" i="1"/>
  <c r="BP584" i="1"/>
  <c r="BN584" i="1"/>
  <c r="Z584" i="1"/>
  <c r="BP593" i="1"/>
  <c r="BN593" i="1"/>
  <c r="Z593" i="1"/>
  <c r="Y599" i="1"/>
  <c r="BP597" i="1"/>
  <c r="BN597" i="1"/>
  <c r="Z597" i="1"/>
  <c r="Y462" i="1"/>
  <c r="Y489" i="1"/>
  <c r="Y525" i="1"/>
  <c r="BP524" i="1"/>
  <c r="BN524" i="1"/>
  <c r="BP530" i="1"/>
  <c r="BN530" i="1"/>
  <c r="Z530" i="1"/>
  <c r="BP560" i="1"/>
  <c r="BN560" i="1"/>
  <c r="Z560" i="1"/>
  <c r="BP564" i="1"/>
  <c r="BN564" i="1"/>
  <c r="Z564" i="1"/>
  <c r="BP569" i="1"/>
  <c r="BN569" i="1"/>
  <c r="Z569" i="1"/>
  <c r="Y571" i="1"/>
  <c r="Y577" i="1"/>
  <c r="BP573" i="1"/>
  <c r="BN573" i="1"/>
  <c r="Z573" i="1"/>
  <c r="Z576" i="1" s="1"/>
  <c r="BP583" i="1"/>
  <c r="BN583" i="1"/>
  <c r="Z583" i="1"/>
  <c r="BP587" i="1"/>
  <c r="BN587" i="1"/>
  <c r="Z587" i="1"/>
  <c r="Y589" i="1"/>
  <c r="Y594" i="1"/>
  <c r="BP591" i="1"/>
  <c r="BN591" i="1"/>
  <c r="Z591" i="1"/>
  <c r="BP598" i="1"/>
  <c r="BN598" i="1"/>
  <c r="Z598" i="1"/>
  <c r="Y600" i="1"/>
  <c r="Y618" i="1"/>
  <c r="BP614" i="1"/>
  <c r="BN614" i="1"/>
  <c r="Z614" i="1"/>
  <c r="Y619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Y653" i="1"/>
  <c r="AD676" i="1"/>
  <c r="AA676" i="1"/>
  <c r="Y550" i="1"/>
  <c r="Y555" i="1"/>
  <c r="AC676" i="1"/>
  <c r="Y570" i="1"/>
  <c r="BP615" i="1"/>
  <c r="BN615" i="1"/>
  <c r="Z615" i="1"/>
  <c r="BP617" i="1"/>
  <c r="BN617" i="1"/>
  <c r="Z617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60" i="1"/>
  <c r="BP659" i="1"/>
  <c r="BN659" i="1"/>
  <c r="Z659" i="1"/>
  <c r="Z660" i="1" s="1"/>
  <c r="Y661" i="1"/>
  <c r="Z467" i="1" l="1"/>
  <c r="Z628" i="1"/>
  <c r="Z293" i="1"/>
  <c r="Z275" i="1"/>
  <c r="Y667" i="1"/>
  <c r="Y670" i="1"/>
  <c r="Z646" i="1"/>
  <c r="Z611" i="1"/>
  <c r="Z570" i="1"/>
  <c r="Z415" i="1"/>
  <c r="Z385" i="1"/>
  <c r="Z369" i="1"/>
  <c r="Z305" i="1"/>
  <c r="Z262" i="1"/>
  <c r="Z250" i="1"/>
  <c r="Z242" i="1"/>
  <c r="Z206" i="1"/>
  <c r="Z183" i="1"/>
  <c r="Z149" i="1"/>
  <c r="Z100" i="1"/>
  <c r="Z82" i="1"/>
  <c r="Y668" i="1"/>
  <c r="Z57" i="1"/>
  <c r="Z652" i="1"/>
  <c r="Z618" i="1"/>
  <c r="Z594" i="1"/>
  <c r="Z462" i="1"/>
  <c r="Z444" i="1"/>
  <c r="Z391" i="1"/>
  <c r="Z376" i="1"/>
  <c r="Z38" i="1"/>
  <c r="Z639" i="1"/>
  <c r="Z599" i="1"/>
  <c r="Z588" i="1"/>
  <c r="Z533" i="1"/>
  <c r="Z75" i="1"/>
  <c r="Y666" i="1"/>
  <c r="X669" i="1"/>
  <c r="Y669" i="1" l="1"/>
  <c r="Z671" i="1"/>
</calcChain>
</file>

<file path=xl/sharedStrings.xml><?xml version="1.0" encoding="utf-8"?>
<sst xmlns="http://schemas.openxmlformats.org/spreadsheetml/2006/main" count="3178" uniqueCount="1117">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</sst>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8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84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6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2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111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3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97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6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09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5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657" zoomScaleNormal="100" zoomScaleSheetLayoutView="100" workbookViewId="0">
      <selection activeCell="AA672" sqref="AA672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80" customFormat="1" ht="45" customHeight="1" x14ac:dyDescent="0.2">
      <c r="A1" s="41"/>
      <c r="B1" s="41"/>
      <c r="C1" s="41"/>
      <c r="D1" s="870" t="s">
        <v>0</v>
      </c>
      <c r="E1" s="820"/>
      <c r="F1" s="820"/>
      <c r="G1" s="12" t="s">
        <v>1</v>
      </c>
      <c r="H1" s="870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6"/>
      <c r="R2" s="796"/>
      <c r="S2" s="796"/>
      <c r="T2" s="796"/>
      <c r="U2" s="796"/>
      <c r="V2" s="796"/>
      <c r="W2" s="796"/>
      <c r="X2" s="16"/>
      <c r="Y2" s="16"/>
      <c r="Z2" s="16"/>
      <c r="AA2" s="16"/>
      <c r="AB2" s="51"/>
      <c r="AC2" s="51"/>
      <c r="AD2" s="51"/>
      <c r="AE2" s="51"/>
    </row>
    <row r="3" spans="1:32" s="7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6"/>
      <c r="Q3" s="796"/>
      <c r="R3" s="796"/>
      <c r="S3" s="796"/>
      <c r="T3" s="796"/>
      <c r="U3" s="796"/>
      <c r="V3" s="796"/>
      <c r="W3" s="796"/>
      <c r="X3" s="16"/>
      <c r="Y3" s="16"/>
      <c r="Z3" s="16"/>
      <c r="AA3" s="16"/>
      <c r="AB3" s="51"/>
      <c r="AC3" s="51"/>
      <c r="AD3" s="51"/>
      <c r="AE3" s="51"/>
    </row>
    <row r="4" spans="1:32" s="7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0" customFormat="1" ht="23.45" customHeight="1" x14ac:dyDescent="0.2">
      <c r="A5" s="938" t="s">
        <v>8</v>
      </c>
      <c r="B5" s="939"/>
      <c r="C5" s="940"/>
      <c r="D5" s="874"/>
      <c r="E5" s="875"/>
      <c r="F5" s="1171" t="s">
        <v>9</v>
      </c>
      <c r="G5" s="940"/>
      <c r="H5" s="874"/>
      <c r="I5" s="1102"/>
      <c r="J5" s="1102"/>
      <c r="K5" s="1102"/>
      <c r="L5" s="1102"/>
      <c r="M5" s="875"/>
      <c r="N5" s="58"/>
      <c r="P5" s="24" t="s">
        <v>10</v>
      </c>
      <c r="Q5" s="1188">
        <v>45621</v>
      </c>
      <c r="R5" s="936"/>
      <c r="T5" s="1001" t="s">
        <v>11</v>
      </c>
      <c r="U5" s="1002"/>
      <c r="V5" s="1003" t="s">
        <v>12</v>
      </c>
      <c r="W5" s="936"/>
      <c r="AB5" s="51"/>
      <c r="AC5" s="51"/>
      <c r="AD5" s="51"/>
      <c r="AE5" s="51"/>
    </row>
    <row r="6" spans="1:32" s="780" customFormat="1" ht="24" customHeight="1" x14ac:dyDescent="0.2">
      <c r="A6" s="938" t="s">
        <v>13</v>
      </c>
      <c r="B6" s="939"/>
      <c r="C6" s="940"/>
      <c r="D6" s="1106" t="s">
        <v>14</v>
      </c>
      <c r="E6" s="1107"/>
      <c r="F6" s="1107"/>
      <c r="G6" s="1107"/>
      <c r="H6" s="1107"/>
      <c r="I6" s="1107"/>
      <c r="J6" s="1107"/>
      <c r="K6" s="1107"/>
      <c r="L6" s="1107"/>
      <c r="M6" s="936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13" t="s">
        <v>16</v>
      </c>
      <c r="U6" s="1002"/>
      <c r="V6" s="1086" t="s">
        <v>17</v>
      </c>
      <c r="W6" s="835"/>
      <c r="AB6" s="51"/>
      <c r="AC6" s="51"/>
      <c r="AD6" s="51"/>
      <c r="AE6" s="51"/>
    </row>
    <row r="7" spans="1:32" s="780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6"/>
      <c r="U7" s="1002"/>
      <c r="V7" s="1087"/>
      <c r="W7" s="1088"/>
      <c r="AB7" s="51"/>
      <c r="AC7" s="51"/>
      <c r="AD7" s="51"/>
      <c r="AE7" s="51"/>
    </row>
    <row r="8" spans="1:32" s="780" customFormat="1" ht="25.5" customHeight="1" x14ac:dyDescent="0.2">
      <c r="A8" s="1220" t="s">
        <v>18</v>
      </c>
      <c r="B8" s="801"/>
      <c r="C8" s="802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53">
        <v>0.41666666666666669</v>
      </c>
      <c r="R8" s="850"/>
      <c r="T8" s="796"/>
      <c r="U8" s="1002"/>
      <c r="V8" s="1087"/>
      <c r="W8" s="1088"/>
      <c r="AB8" s="51"/>
      <c r="AC8" s="51"/>
      <c r="AD8" s="51"/>
      <c r="AE8" s="51"/>
    </row>
    <row r="9" spans="1:32" s="780" customFormat="1" ht="39.950000000000003" customHeight="1" x14ac:dyDescent="0.2">
      <c r="A9" s="9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6"/>
      <c r="C9" s="796"/>
      <c r="D9" s="966"/>
      <c r="E9" s="804"/>
      <c r="F9" s="9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6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81"/>
      <c r="P9" s="26" t="s">
        <v>21</v>
      </c>
      <c r="Q9" s="929"/>
      <c r="R9" s="930"/>
      <c r="T9" s="796"/>
      <c r="U9" s="1002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80" customFormat="1" ht="26.45" customHeight="1" x14ac:dyDescent="0.2">
      <c r="A10" s="9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6"/>
      <c r="C10" s="796"/>
      <c r="D10" s="966"/>
      <c r="E10" s="804"/>
      <c r="F10" s="9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6"/>
      <c r="H10" s="1078" t="str">
        <f>IFERROR(VLOOKUP($D$10,Proxy,2,FALSE),"")</f>
        <v/>
      </c>
      <c r="I10" s="796"/>
      <c r="J10" s="796"/>
      <c r="K10" s="796"/>
      <c r="L10" s="796"/>
      <c r="M10" s="796"/>
      <c r="N10" s="779"/>
      <c r="P10" s="26" t="s">
        <v>22</v>
      </c>
      <c r="Q10" s="1014"/>
      <c r="R10" s="1015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8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0"/>
      <c r="X11" s="45"/>
      <c r="Y11" s="45"/>
      <c r="Z11" s="45"/>
      <c r="AA11" s="45"/>
      <c r="AB11" s="51"/>
      <c r="AC11" s="51"/>
      <c r="AD11" s="51"/>
      <c r="AE11" s="51"/>
    </row>
    <row r="12" spans="1:32" s="780" customFormat="1" ht="18.600000000000001" customHeight="1" x14ac:dyDescent="0.2">
      <c r="A12" s="991" t="s">
        <v>29</v>
      </c>
      <c r="B12" s="939"/>
      <c r="C12" s="939"/>
      <c r="D12" s="939"/>
      <c r="E12" s="939"/>
      <c r="F12" s="939"/>
      <c r="G12" s="939"/>
      <c r="H12" s="939"/>
      <c r="I12" s="939"/>
      <c r="J12" s="939"/>
      <c r="K12" s="939"/>
      <c r="L12" s="939"/>
      <c r="M12" s="940"/>
      <c r="N12" s="62"/>
      <c r="P12" s="24" t="s">
        <v>30</v>
      </c>
      <c r="Q12" s="953"/>
      <c r="R12" s="850"/>
      <c r="S12" s="23"/>
      <c r="U12" s="24"/>
      <c r="V12" s="820"/>
      <c r="W12" s="796"/>
      <c r="AB12" s="51"/>
      <c r="AC12" s="51"/>
      <c r="AD12" s="51"/>
      <c r="AE12" s="51"/>
    </row>
    <row r="13" spans="1:32" s="780" customFormat="1" ht="23.25" customHeight="1" x14ac:dyDescent="0.2">
      <c r="A13" s="991" t="s">
        <v>31</v>
      </c>
      <c r="B13" s="939"/>
      <c r="C13" s="939"/>
      <c r="D13" s="939"/>
      <c r="E13" s="939"/>
      <c r="F13" s="939"/>
      <c r="G13" s="939"/>
      <c r="H13" s="939"/>
      <c r="I13" s="939"/>
      <c r="J13" s="939"/>
      <c r="K13" s="939"/>
      <c r="L13" s="939"/>
      <c r="M13" s="940"/>
      <c r="N13" s="62"/>
      <c r="O13" s="26"/>
      <c r="P13" s="26" t="s">
        <v>32</v>
      </c>
      <c r="Q13" s="1131"/>
      <c r="R13" s="9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0" customFormat="1" ht="18.600000000000001" customHeight="1" x14ac:dyDescent="0.2">
      <c r="A14" s="991" t="s">
        <v>33</v>
      </c>
      <c r="B14" s="939"/>
      <c r="C14" s="939"/>
      <c r="D14" s="939"/>
      <c r="E14" s="939"/>
      <c r="F14" s="939"/>
      <c r="G14" s="939"/>
      <c r="H14" s="939"/>
      <c r="I14" s="939"/>
      <c r="J14" s="939"/>
      <c r="K14" s="939"/>
      <c r="L14" s="939"/>
      <c r="M14" s="9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0" customFormat="1" ht="22.5" customHeight="1" x14ac:dyDescent="0.2">
      <c r="A15" s="1042" t="s">
        <v>34</v>
      </c>
      <c r="B15" s="939"/>
      <c r="C15" s="939"/>
      <c r="D15" s="939"/>
      <c r="E15" s="939"/>
      <c r="F15" s="939"/>
      <c r="G15" s="939"/>
      <c r="H15" s="939"/>
      <c r="I15" s="939"/>
      <c r="J15" s="939"/>
      <c r="K15" s="939"/>
      <c r="L15" s="939"/>
      <c r="M15" s="940"/>
      <c r="N15" s="63"/>
      <c r="P15" s="981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62" t="s">
        <v>38</v>
      </c>
      <c r="D17" s="830" t="s">
        <v>39</v>
      </c>
      <c r="E17" s="904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903"/>
      <c r="R17" s="903"/>
      <c r="S17" s="903"/>
      <c r="T17" s="904"/>
      <c r="U17" s="1216" t="s">
        <v>51</v>
      </c>
      <c r="V17" s="940"/>
      <c r="W17" s="830" t="s">
        <v>52</v>
      </c>
      <c r="X17" s="830" t="s">
        <v>53</v>
      </c>
      <c r="Y17" s="1217" t="s">
        <v>54</v>
      </c>
      <c r="Z17" s="1099" t="s">
        <v>55</v>
      </c>
      <c r="AA17" s="1079" t="s">
        <v>56</v>
      </c>
      <c r="AB17" s="1079" t="s">
        <v>57</v>
      </c>
      <c r="AC17" s="1079" t="s">
        <v>58</v>
      </c>
      <c r="AD17" s="1079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905"/>
      <c r="E18" s="907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905"/>
      <c r="Q18" s="906"/>
      <c r="R18" s="906"/>
      <c r="S18" s="906"/>
      <c r="T18" s="907"/>
      <c r="U18" s="67" t="s">
        <v>61</v>
      </c>
      <c r="V18" s="67" t="s">
        <v>62</v>
      </c>
      <c r="W18" s="831"/>
      <c r="X18" s="831"/>
      <c r="Y18" s="1218"/>
      <c r="Z18" s="1100"/>
      <c r="AA18" s="1080"/>
      <c r="AB18" s="1080"/>
      <c r="AC18" s="1080"/>
      <c r="AD18" s="1168"/>
      <c r="AE18" s="1169"/>
      <c r="AF18" s="1170"/>
      <c r="AG18" s="66"/>
      <c r="BD18" s="65"/>
    </row>
    <row r="19" spans="1:68" ht="27.75" customHeight="1" x14ac:dyDescent="0.2">
      <c r="A19" s="941" t="s">
        <v>63</v>
      </c>
      <c r="B19" s="942"/>
      <c r="C19" s="942"/>
      <c r="D19" s="942"/>
      <c r="E19" s="942"/>
      <c r="F19" s="942"/>
      <c r="G19" s="942"/>
      <c r="H19" s="942"/>
      <c r="I19" s="942"/>
      <c r="J19" s="942"/>
      <c r="K19" s="942"/>
      <c r="L19" s="942"/>
      <c r="M19" s="942"/>
      <c r="N19" s="942"/>
      <c r="O19" s="942"/>
      <c r="P19" s="942"/>
      <c r="Q19" s="942"/>
      <c r="R19" s="942"/>
      <c r="S19" s="942"/>
      <c r="T19" s="942"/>
      <c r="U19" s="942"/>
      <c r="V19" s="942"/>
      <c r="W19" s="942"/>
      <c r="X19" s="942"/>
      <c r="Y19" s="942"/>
      <c r="Z19" s="942"/>
      <c r="AA19" s="48"/>
      <c r="AB19" s="48"/>
      <c r="AC19" s="48"/>
    </row>
    <row r="20" spans="1:68" ht="16.5" customHeight="1" x14ac:dyDescent="0.25">
      <c r="A20" s="805" t="s">
        <v>63</v>
      </c>
      <c r="B20" s="796"/>
      <c r="C20" s="796"/>
      <c r="D20" s="796"/>
      <c r="E20" s="796"/>
      <c r="F20" s="796"/>
      <c r="G20" s="796"/>
      <c r="H20" s="796"/>
      <c r="I20" s="796"/>
      <c r="J20" s="796"/>
      <c r="K20" s="796"/>
      <c r="L20" s="796"/>
      <c r="M20" s="796"/>
      <c r="N20" s="796"/>
      <c r="O20" s="796"/>
      <c r="P20" s="796"/>
      <c r="Q20" s="796"/>
      <c r="R20" s="796"/>
      <c r="S20" s="796"/>
      <c r="T20" s="796"/>
      <c r="U20" s="796"/>
      <c r="V20" s="796"/>
      <c r="W20" s="796"/>
      <c r="X20" s="796"/>
      <c r="Y20" s="796"/>
      <c r="Z20" s="796"/>
      <c r="AA20" s="778"/>
      <c r="AB20" s="778"/>
      <c r="AC20" s="778"/>
    </row>
    <row r="21" spans="1:68" ht="14.25" customHeight="1" x14ac:dyDescent="0.25">
      <c r="A21" s="809" t="s">
        <v>64</v>
      </c>
      <c r="B21" s="796"/>
      <c r="C21" s="796"/>
      <c r="D21" s="796"/>
      <c r="E21" s="796"/>
      <c r="F21" s="796"/>
      <c r="G21" s="796"/>
      <c r="H21" s="796"/>
      <c r="I21" s="796"/>
      <c r="J21" s="796"/>
      <c r="K21" s="796"/>
      <c r="L21" s="796"/>
      <c r="M21" s="796"/>
      <c r="N21" s="796"/>
      <c r="O21" s="796"/>
      <c r="P21" s="796"/>
      <c r="Q21" s="796"/>
      <c r="R21" s="796"/>
      <c r="S21" s="796"/>
      <c r="T21" s="796"/>
      <c r="U21" s="796"/>
      <c r="V21" s="796"/>
      <c r="W21" s="796"/>
      <c r="X21" s="796"/>
      <c r="Y21" s="796"/>
      <c r="Z21" s="796"/>
      <c r="AA21" s="776"/>
      <c r="AB21" s="776"/>
      <c r="AC21" s="776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5"/>
      <c r="B23" s="796"/>
      <c r="C23" s="796"/>
      <c r="D23" s="796"/>
      <c r="E23" s="796"/>
      <c r="F23" s="796"/>
      <c r="G23" s="796"/>
      <c r="H23" s="796"/>
      <c r="I23" s="796"/>
      <c r="J23" s="796"/>
      <c r="K23" s="796"/>
      <c r="L23" s="796"/>
      <c r="M23" s="796"/>
      <c r="N23" s="796"/>
      <c r="O23" s="797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x14ac:dyDescent="0.2">
      <c r="A24" s="796"/>
      <c r="B24" s="796"/>
      <c r="C24" s="796"/>
      <c r="D24" s="796"/>
      <c r="E24" s="796"/>
      <c r="F24" s="796"/>
      <c r="G24" s="796"/>
      <c r="H24" s="796"/>
      <c r="I24" s="796"/>
      <c r="J24" s="796"/>
      <c r="K24" s="796"/>
      <c r="L24" s="796"/>
      <c r="M24" s="796"/>
      <c r="N24" s="796"/>
      <c r="O24" s="797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customHeight="1" x14ac:dyDescent="0.25">
      <c r="A25" s="809" t="s">
        <v>73</v>
      </c>
      <c r="B25" s="796"/>
      <c r="C25" s="796"/>
      <c r="D25" s="796"/>
      <c r="E25" s="796"/>
      <c r="F25" s="796"/>
      <c r="G25" s="796"/>
      <c r="H25" s="796"/>
      <c r="I25" s="796"/>
      <c r="J25" s="796"/>
      <c r="K25" s="796"/>
      <c r="L25" s="796"/>
      <c r="M25" s="796"/>
      <c r="N25" s="796"/>
      <c r="O25" s="796"/>
      <c r="P25" s="796"/>
      <c r="Q25" s="796"/>
      <c r="R25" s="796"/>
      <c r="S25" s="796"/>
      <c r="T25" s="796"/>
      <c r="U25" s="796"/>
      <c r="V25" s="796"/>
      <c r="W25" s="796"/>
      <c r="X25" s="796"/>
      <c r="Y25" s="796"/>
      <c r="Z25" s="796"/>
      <c r="AA25" s="776"/>
      <c r="AB25" s="776"/>
      <c r="AC25" s="776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82">
        <v>0.3</v>
      </c>
      <c r="G26" s="32">
        <v>6</v>
      </c>
      <c r="H26" s="782">
        <v>1.8</v>
      </c>
      <c r="I26" s="782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33" t="s">
        <v>77</v>
      </c>
      <c r="Q26" s="788"/>
      <c r="R26" s="788"/>
      <c r="S26" s="788"/>
      <c r="T26" s="789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91">
        <v>4607091383881</v>
      </c>
      <c r="E27" s="792"/>
      <c r="F27" s="782">
        <v>0.33</v>
      </c>
      <c r="G27" s="32">
        <v>6</v>
      </c>
      <c r="H27" s="782">
        <v>1.98</v>
      </c>
      <c r="I27" s="782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8"/>
      <c r="R27" s="788"/>
      <c r="S27" s="788"/>
      <c r="T27" s="789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3" t="s">
        <v>86</v>
      </c>
      <c r="Q29" s="788"/>
      <c r="R29" s="788"/>
      <c r="S29" s="788"/>
      <c r="T29" s="789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91">
        <v>4607091383935</v>
      </c>
      <c r="E30" s="792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8"/>
      <c r="R30" s="788"/>
      <c r="S30" s="788"/>
      <c r="T30" s="789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91">
        <v>4680115886278</v>
      </c>
      <c r="E31" s="792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93</v>
      </c>
      <c r="Q31" s="788"/>
      <c r="R31" s="788"/>
      <c r="S31" s="788"/>
      <c r="T31" s="789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91">
        <v>4680115881990</v>
      </c>
      <c r="E32" s="792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8"/>
      <c r="R32" s="788"/>
      <c r="S32" s="788"/>
      <c r="T32" s="789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4301051909</v>
      </c>
      <c r="D33" s="791">
        <v>4680115886247</v>
      </c>
      <c r="E33" s="792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4" t="s">
        <v>99</v>
      </c>
      <c r="Q33" s="788"/>
      <c r="R33" s="788"/>
      <c r="S33" s="788"/>
      <c r="T33" s="789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101</v>
      </c>
      <c r="B34" s="54" t="s">
        <v>102</v>
      </c>
      <c r="C34" s="31">
        <v>4301051786</v>
      </c>
      <c r="D34" s="791">
        <v>4680115881853</v>
      </c>
      <c r="E34" s="792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40" t="s">
        <v>103</v>
      </c>
      <c r="Q34" s="788"/>
      <c r="R34" s="788"/>
      <c r="S34" s="788"/>
      <c r="T34" s="789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4301051593</v>
      </c>
      <c r="D35" s="791">
        <v>4607091383911</v>
      </c>
      <c r="E35" s="792"/>
      <c r="F35" s="782">
        <v>0.33</v>
      </c>
      <c r="G35" s="32">
        <v>6</v>
      </c>
      <c r="H35" s="782">
        <v>1.98</v>
      </c>
      <c r="I35" s="782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8"/>
      <c r="R35" s="788"/>
      <c r="S35" s="788"/>
      <c r="T35" s="789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107</v>
      </c>
      <c r="B36" s="54" t="s">
        <v>108</v>
      </c>
      <c r="C36" s="31">
        <v>4301051861</v>
      </c>
      <c r="D36" s="791">
        <v>4680115885905</v>
      </c>
      <c r="E36" s="792"/>
      <c r="F36" s="782">
        <v>0.3</v>
      </c>
      <c r="G36" s="32">
        <v>6</v>
      </c>
      <c r="H36" s="782">
        <v>1.8</v>
      </c>
      <c r="I36" s="782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5" t="s">
        <v>109</v>
      </c>
      <c r="Q36" s="788"/>
      <c r="R36" s="788"/>
      <c r="S36" s="788"/>
      <c r="T36" s="789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111</v>
      </c>
      <c r="B37" s="54" t="s">
        <v>112</v>
      </c>
      <c r="C37" s="31">
        <v>4301051592</v>
      </c>
      <c r="D37" s="791">
        <v>4607091388244</v>
      </c>
      <c r="E37" s="792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8"/>
      <c r="R37" s="788"/>
      <c r="S37" s="788"/>
      <c r="T37" s="789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106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795"/>
      <c r="B38" s="796"/>
      <c r="C38" s="796"/>
      <c r="D38" s="796"/>
      <c r="E38" s="796"/>
      <c r="F38" s="796"/>
      <c r="G38" s="796"/>
      <c r="H38" s="796"/>
      <c r="I38" s="796"/>
      <c r="J38" s="796"/>
      <c r="K38" s="796"/>
      <c r="L38" s="796"/>
      <c r="M38" s="796"/>
      <c r="N38" s="796"/>
      <c r="O38" s="797"/>
      <c r="P38" s="800" t="s">
        <v>71</v>
      </c>
      <c r="Q38" s="801"/>
      <c r="R38" s="801"/>
      <c r="S38" s="801"/>
      <c r="T38" s="801"/>
      <c r="U38" s="801"/>
      <c r="V38" s="802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x14ac:dyDescent="0.2">
      <c r="A39" s="796"/>
      <c r="B39" s="796"/>
      <c r="C39" s="796"/>
      <c r="D39" s="796"/>
      <c r="E39" s="796"/>
      <c r="F39" s="796"/>
      <c r="G39" s="796"/>
      <c r="H39" s="796"/>
      <c r="I39" s="796"/>
      <c r="J39" s="796"/>
      <c r="K39" s="796"/>
      <c r="L39" s="796"/>
      <c r="M39" s="796"/>
      <c r="N39" s="796"/>
      <c r="O39" s="797"/>
      <c r="P39" s="800" t="s">
        <v>71</v>
      </c>
      <c r="Q39" s="801"/>
      <c r="R39" s="801"/>
      <c r="S39" s="801"/>
      <c r="T39" s="801"/>
      <c r="U39" s="801"/>
      <c r="V39" s="802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customHeight="1" x14ac:dyDescent="0.25">
      <c r="A40" s="809" t="s">
        <v>113</v>
      </c>
      <c r="B40" s="796"/>
      <c r="C40" s="796"/>
      <c r="D40" s="796"/>
      <c r="E40" s="796"/>
      <c r="F40" s="796"/>
      <c r="G40" s="796"/>
      <c r="H40" s="796"/>
      <c r="I40" s="796"/>
      <c r="J40" s="796"/>
      <c r="K40" s="796"/>
      <c r="L40" s="796"/>
      <c r="M40" s="796"/>
      <c r="N40" s="796"/>
      <c r="O40" s="796"/>
      <c r="P40" s="796"/>
      <c r="Q40" s="796"/>
      <c r="R40" s="796"/>
      <c r="S40" s="796"/>
      <c r="T40" s="796"/>
      <c r="U40" s="796"/>
      <c r="V40" s="796"/>
      <c r="W40" s="796"/>
      <c r="X40" s="796"/>
      <c r="Y40" s="796"/>
      <c r="Z40" s="796"/>
      <c r="AA40" s="776"/>
      <c r="AB40" s="776"/>
      <c r="AC40" s="776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91">
        <v>4607091388503</v>
      </c>
      <c r="E41" s="792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8"/>
      <c r="R41" s="788"/>
      <c r="S41" s="788"/>
      <c r="T41" s="789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5"/>
      <c r="B42" s="796"/>
      <c r="C42" s="796"/>
      <c r="D42" s="796"/>
      <c r="E42" s="796"/>
      <c r="F42" s="796"/>
      <c r="G42" s="796"/>
      <c r="H42" s="796"/>
      <c r="I42" s="796"/>
      <c r="J42" s="796"/>
      <c r="K42" s="796"/>
      <c r="L42" s="796"/>
      <c r="M42" s="796"/>
      <c r="N42" s="796"/>
      <c r="O42" s="797"/>
      <c r="P42" s="800" t="s">
        <v>71</v>
      </c>
      <c r="Q42" s="801"/>
      <c r="R42" s="801"/>
      <c r="S42" s="801"/>
      <c r="T42" s="801"/>
      <c r="U42" s="801"/>
      <c r="V42" s="802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x14ac:dyDescent="0.2">
      <c r="A43" s="796"/>
      <c r="B43" s="796"/>
      <c r="C43" s="796"/>
      <c r="D43" s="796"/>
      <c r="E43" s="796"/>
      <c r="F43" s="796"/>
      <c r="G43" s="796"/>
      <c r="H43" s="796"/>
      <c r="I43" s="796"/>
      <c r="J43" s="796"/>
      <c r="K43" s="796"/>
      <c r="L43" s="796"/>
      <c r="M43" s="796"/>
      <c r="N43" s="796"/>
      <c r="O43" s="797"/>
      <c r="P43" s="800" t="s">
        <v>71</v>
      </c>
      <c r="Q43" s="801"/>
      <c r="R43" s="801"/>
      <c r="S43" s="801"/>
      <c r="T43" s="801"/>
      <c r="U43" s="801"/>
      <c r="V43" s="802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customHeight="1" x14ac:dyDescent="0.25">
      <c r="A44" s="809" t="s">
        <v>119</v>
      </c>
      <c r="B44" s="796"/>
      <c r="C44" s="796"/>
      <c r="D44" s="796"/>
      <c r="E44" s="796"/>
      <c r="F44" s="796"/>
      <c r="G44" s="796"/>
      <c r="H44" s="796"/>
      <c r="I44" s="796"/>
      <c r="J44" s="796"/>
      <c r="K44" s="796"/>
      <c r="L44" s="796"/>
      <c r="M44" s="796"/>
      <c r="N44" s="796"/>
      <c r="O44" s="796"/>
      <c r="P44" s="796"/>
      <c r="Q44" s="796"/>
      <c r="R44" s="796"/>
      <c r="S44" s="796"/>
      <c r="T44" s="796"/>
      <c r="U44" s="796"/>
      <c r="V44" s="796"/>
      <c r="W44" s="796"/>
      <c r="X44" s="796"/>
      <c r="Y44" s="796"/>
      <c r="Z44" s="796"/>
      <c r="AA44" s="776"/>
      <c r="AB44" s="776"/>
      <c r="AC44" s="776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91">
        <v>4607091389111</v>
      </c>
      <c r="E45" s="792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8"/>
      <c r="R45" s="788"/>
      <c r="S45" s="788"/>
      <c r="T45" s="789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95"/>
      <c r="B46" s="796"/>
      <c r="C46" s="796"/>
      <c r="D46" s="796"/>
      <c r="E46" s="796"/>
      <c r="F46" s="796"/>
      <c r="G46" s="796"/>
      <c r="H46" s="796"/>
      <c r="I46" s="796"/>
      <c r="J46" s="796"/>
      <c r="K46" s="796"/>
      <c r="L46" s="796"/>
      <c r="M46" s="796"/>
      <c r="N46" s="796"/>
      <c r="O46" s="797"/>
      <c r="P46" s="800" t="s">
        <v>71</v>
      </c>
      <c r="Q46" s="801"/>
      <c r="R46" s="801"/>
      <c r="S46" s="801"/>
      <c r="T46" s="801"/>
      <c r="U46" s="801"/>
      <c r="V46" s="802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x14ac:dyDescent="0.2">
      <c r="A47" s="796"/>
      <c r="B47" s="796"/>
      <c r="C47" s="796"/>
      <c r="D47" s="796"/>
      <c r="E47" s="796"/>
      <c r="F47" s="796"/>
      <c r="G47" s="796"/>
      <c r="H47" s="796"/>
      <c r="I47" s="796"/>
      <c r="J47" s="796"/>
      <c r="K47" s="796"/>
      <c r="L47" s="796"/>
      <c r="M47" s="796"/>
      <c r="N47" s="796"/>
      <c r="O47" s="797"/>
      <c r="P47" s="800" t="s">
        <v>71</v>
      </c>
      <c r="Q47" s="801"/>
      <c r="R47" s="801"/>
      <c r="S47" s="801"/>
      <c r="T47" s="801"/>
      <c r="U47" s="801"/>
      <c r="V47" s="802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customHeight="1" x14ac:dyDescent="0.2">
      <c r="A48" s="941" t="s">
        <v>122</v>
      </c>
      <c r="B48" s="942"/>
      <c r="C48" s="942"/>
      <c r="D48" s="942"/>
      <c r="E48" s="942"/>
      <c r="F48" s="942"/>
      <c r="G48" s="942"/>
      <c r="H48" s="942"/>
      <c r="I48" s="942"/>
      <c r="J48" s="942"/>
      <c r="K48" s="942"/>
      <c r="L48" s="942"/>
      <c r="M48" s="942"/>
      <c r="N48" s="942"/>
      <c r="O48" s="942"/>
      <c r="P48" s="942"/>
      <c r="Q48" s="942"/>
      <c r="R48" s="942"/>
      <c r="S48" s="942"/>
      <c r="T48" s="942"/>
      <c r="U48" s="942"/>
      <c r="V48" s="942"/>
      <c r="W48" s="942"/>
      <c r="X48" s="942"/>
      <c r="Y48" s="942"/>
      <c r="Z48" s="942"/>
      <c r="AA48" s="48"/>
      <c r="AB48" s="48"/>
      <c r="AC48" s="48"/>
    </row>
    <row r="49" spans="1:68" ht="16.5" customHeight="1" x14ac:dyDescent="0.25">
      <c r="A49" s="805" t="s">
        <v>123</v>
      </c>
      <c r="B49" s="796"/>
      <c r="C49" s="796"/>
      <c r="D49" s="796"/>
      <c r="E49" s="796"/>
      <c r="F49" s="796"/>
      <c r="G49" s="796"/>
      <c r="H49" s="796"/>
      <c r="I49" s="796"/>
      <c r="J49" s="796"/>
      <c r="K49" s="796"/>
      <c r="L49" s="796"/>
      <c r="M49" s="796"/>
      <c r="N49" s="796"/>
      <c r="O49" s="796"/>
      <c r="P49" s="796"/>
      <c r="Q49" s="796"/>
      <c r="R49" s="796"/>
      <c r="S49" s="796"/>
      <c r="T49" s="796"/>
      <c r="U49" s="796"/>
      <c r="V49" s="796"/>
      <c r="W49" s="796"/>
      <c r="X49" s="796"/>
      <c r="Y49" s="796"/>
      <c r="Z49" s="796"/>
      <c r="AA49" s="778"/>
      <c r="AB49" s="778"/>
      <c r="AC49" s="778"/>
    </row>
    <row r="50" spans="1:68" ht="14.25" customHeight="1" x14ac:dyDescent="0.25">
      <c r="A50" s="809" t="s">
        <v>124</v>
      </c>
      <c r="B50" s="796"/>
      <c r="C50" s="796"/>
      <c r="D50" s="796"/>
      <c r="E50" s="796"/>
      <c r="F50" s="796"/>
      <c r="G50" s="796"/>
      <c r="H50" s="796"/>
      <c r="I50" s="796"/>
      <c r="J50" s="796"/>
      <c r="K50" s="796"/>
      <c r="L50" s="796"/>
      <c r="M50" s="796"/>
      <c r="N50" s="796"/>
      <c r="O50" s="796"/>
      <c r="P50" s="796"/>
      <c r="Q50" s="796"/>
      <c r="R50" s="796"/>
      <c r="S50" s="796"/>
      <c r="T50" s="796"/>
      <c r="U50" s="796"/>
      <c r="V50" s="796"/>
      <c r="W50" s="796"/>
      <c r="X50" s="796"/>
      <c r="Y50" s="796"/>
      <c r="Z50" s="796"/>
      <c r="AA50" s="776"/>
      <c r="AB50" s="776"/>
      <c r="AC50" s="776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91">
        <v>4607091385670</v>
      </c>
      <c r="E51" s="792"/>
      <c r="F51" s="782">
        <v>1.35</v>
      </c>
      <c r="G51" s="32">
        <v>8</v>
      </c>
      <c r="H51" s="782">
        <v>10.8</v>
      </c>
      <c r="I51" s="782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8"/>
      <c r="R51" s="788"/>
      <c r="S51" s="788"/>
      <c r="T51" s="789"/>
      <c r="U51" s="34"/>
      <c r="V51" s="34"/>
      <c r="W51" s="35" t="s">
        <v>69</v>
      </c>
      <c r="X51" s="783">
        <v>96</v>
      </c>
      <c r="Y51" s="784">
        <f t="shared" ref="Y51:Y56" si="6">IFERROR(IF(X51="",0,CEILING((X51/$H51),1)*$H51),"")</f>
        <v>97.2</v>
      </c>
      <c r="Z51" s="36">
        <f>IFERROR(IF(Y51=0,"",ROUNDUP(Y51/H51,0)*0.02175),"")</f>
        <v>0.19574999999999998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100.26666666666665</v>
      </c>
      <c r="BN51" s="64">
        <f t="shared" ref="BN51:BN56" si="8">IFERROR(Y51*I51/H51,"0")</f>
        <v>101.51999999999998</v>
      </c>
      <c r="BO51" s="64">
        <f t="shared" ref="BO51:BO56" si="9">IFERROR(1/J51*(X51/H51),"0")</f>
        <v>0.15873015873015869</v>
      </c>
      <c r="BP51" s="64">
        <f t="shared" ref="BP51:BP56" si="10">IFERROR(1/J51*(Y51/H51),"0")</f>
        <v>0.1607142857142857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91">
        <v>4607091385670</v>
      </c>
      <c r="E52" s="792"/>
      <c r="F52" s="782">
        <v>1.4</v>
      </c>
      <c r="G52" s="32">
        <v>8</v>
      </c>
      <c r="H52" s="782">
        <v>11.2</v>
      </c>
      <c r="I52" s="782">
        <v>11.68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91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8"/>
      <c r="R52" s="788"/>
      <c r="S52" s="788"/>
      <c r="T52" s="789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133</v>
      </c>
      <c r="B53" s="54" t="s">
        <v>134</v>
      </c>
      <c r="C53" s="31">
        <v>4301011625</v>
      </c>
      <c r="D53" s="791">
        <v>4680115883956</v>
      </c>
      <c r="E53" s="792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8"/>
      <c r="R53" s="788"/>
      <c r="S53" s="788"/>
      <c r="T53" s="789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136</v>
      </c>
      <c r="B54" s="54" t="s">
        <v>137</v>
      </c>
      <c r="C54" s="31">
        <v>4301011382</v>
      </c>
      <c r="D54" s="791">
        <v>4607091385687</v>
      </c>
      <c r="E54" s="792"/>
      <c r="F54" s="782">
        <v>0.4</v>
      </c>
      <c r="G54" s="32">
        <v>10</v>
      </c>
      <c r="H54" s="782">
        <v>4</v>
      </c>
      <c r="I54" s="782">
        <v>4.21</v>
      </c>
      <c r="J54" s="32">
        <v>132</v>
      </c>
      <c r="K54" s="32" t="s">
        <v>76</v>
      </c>
      <c r="L54" s="32" t="s">
        <v>138</v>
      </c>
      <c r="M54" s="33" t="s">
        <v>131</v>
      </c>
      <c r="N54" s="33"/>
      <c r="O54" s="32">
        <v>50</v>
      </c>
      <c r="P54" s="115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8"/>
      <c r="R54" s="788"/>
      <c r="S54" s="788"/>
      <c r="T54" s="789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139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140</v>
      </c>
      <c r="B55" s="54" t="s">
        <v>141</v>
      </c>
      <c r="C55" s="31">
        <v>4301011565</v>
      </c>
      <c r="D55" s="791">
        <v>4680115882539</v>
      </c>
      <c r="E55" s="792"/>
      <c r="F55" s="782">
        <v>0.37</v>
      </c>
      <c r="G55" s="32">
        <v>10</v>
      </c>
      <c r="H55" s="782">
        <v>3.7</v>
      </c>
      <c r="I55" s="782">
        <v>3.91</v>
      </c>
      <c r="J55" s="32">
        <v>132</v>
      </c>
      <c r="K55" s="32" t="s">
        <v>76</v>
      </c>
      <c r="L55" s="32" t="s">
        <v>138</v>
      </c>
      <c r="M55" s="33" t="s">
        <v>131</v>
      </c>
      <c r="N55" s="33"/>
      <c r="O55" s="32">
        <v>50</v>
      </c>
      <c r="P55" s="95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8"/>
      <c r="R55" s="788"/>
      <c r="S55" s="788"/>
      <c r="T55" s="789"/>
      <c r="U55" s="34"/>
      <c r="V55" s="34"/>
      <c r="W55" s="35" t="s">
        <v>69</v>
      </c>
      <c r="X55" s="783">
        <v>0</v>
      </c>
      <c r="Y55" s="784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139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142</v>
      </c>
      <c r="B56" s="54" t="s">
        <v>143</v>
      </c>
      <c r="C56" s="31">
        <v>4301011624</v>
      </c>
      <c r="D56" s="791">
        <v>4680115883949</v>
      </c>
      <c r="E56" s="792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8"/>
      <c r="R56" s="788"/>
      <c r="S56" s="788"/>
      <c r="T56" s="789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795"/>
      <c r="B57" s="796"/>
      <c r="C57" s="796"/>
      <c r="D57" s="796"/>
      <c r="E57" s="796"/>
      <c r="F57" s="796"/>
      <c r="G57" s="796"/>
      <c r="H57" s="796"/>
      <c r="I57" s="796"/>
      <c r="J57" s="796"/>
      <c r="K57" s="796"/>
      <c r="L57" s="796"/>
      <c r="M57" s="796"/>
      <c r="N57" s="796"/>
      <c r="O57" s="797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5">
        <f>IFERROR(X51/H51,"0")+IFERROR(X52/H52,"0")+IFERROR(X53/H53,"0")+IFERROR(X54/H54,"0")+IFERROR(X55/H55,"0")+IFERROR(X56/H56,"0")</f>
        <v>8.8888888888888875</v>
      </c>
      <c r="Y57" s="785">
        <f>IFERROR(Y51/H51,"0")+IFERROR(Y52/H52,"0")+IFERROR(Y53/H53,"0")+IFERROR(Y54/H54,"0")+IFERROR(Y55/H55,"0")+IFERROR(Y56/H56,"0")</f>
        <v>9</v>
      </c>
      <c r="Z57" s="785">
        <f>IFERROR(IF(Z51="",0,Z51),"0")+IFERROR(IF(Z52="",0,Z52),"0")+IFERROR(IF(Z53="",0,Z53),"0")+IFERROR(IF(Z54="",0,Z54),"0")+IFERROR(IF(Z55="",0,Z55),"0")+IFERROR(IF(Z56="",0,Z56),"0")</f>
        <v>0.19574999999999998</v>
      </c>
      <c r="AA57" s="786"/>
      <c r="AB57" s="786"/>
      <c r="AC57" s="786"/>
    </row>
    <row r="58" spans="1:68" x14ac:dyDescent="0.2">
      <c r="A58" s="796"/>
      <c r="B58" s="796"/>
      <c r="C58" s="796"/>
      <c r="D58" s="796"/>
      <c r="E58" s="796"/>
      <c r="F58" s="796"/>
      <c r="G58" s="796"/>
      <c r="H58" s="796"/>
      <c r="I58" s="796"/>
      <c r="J58" s="796"/>
      <c r="K58" s="796"/>
      <c r="L58" s="796"/>
      <c r="M58" s="796"/>
      <c r="N58" s="796"/>
      <c r="O58" s="797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5">
        <f>IFERROR(SUM(X51:X56),"0")</f>
        <v>96</v>
      </c>
      <c r="Y58" s="785">
        <f>IFERROR(SUM(Y51:Y56),"0")</f>
        <v>97.2</v>
      </c>
      <c r="Z58" s="37"/>
      <c r="AA58" s="786"/>
      <c r="AB58" s="786"/>
      <c r="AC58" s="786"/>
    </row>
    <row r="59" spans="1:68" ht="14.25" customHeight="1" x14ac:dyDescent="0.25">
      <c r="A59" s="809" t="s">
        <v>73</v>
      </c>
      <c r="B59" s="796"/>
      <c r="C59" s="796"/>
      <c r="D59" s="796"/>
      <c r="E59" s="796"/>
      <c r="F59" s="796"/>
      <c r="G59" s="796"/>
      <c r="H59" s="796"/>
      <c r="I59" s="796"/>
      <c r="J59" s="796"/>
      <c r="K59" s="796"/>
      <c r="L59" s="796"/>
      <c r="M59" s="796"/>
      <c r="N59" s="796"/>
      <c r="O59" s="796"/>
      <c r="P59" s="796"/>
      <c r="Q59" s="796"/>
      <c r="R59" s="796"/>
      <c r="S59" s="796"/>
      <c r="T59" s="796"/>
      <c r="U59" s="796"/>
      <c r="V59" s="796"/>
      <c r="W59" s="796"/>
      <c r="X59" s="796"/>
      <c r="Y59" s="796"/>
      <c r="Z59" s="796"/>
      <c r="AA59" s="776"/>
      <c r="AB59" s="776"/>
      <c r="AC59" s="776"/>
    </row>
    <row r="60" spans="1:68" ht="27" customHeight="1" x14ac:dyDescent="0.25">
      <c r="A60" s="54" t="s">
        <v>144</v>
      </c>
      <c r="B60" s="54" t="s">
        <v>145</v>
      </c>
      <c r="C60" s="31">
        <v>4301051842</v>
      </c>
      <c r="D60" s="791">
        <v>4680115885233</v>
      </c>
      <c r="E60" s="792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131</v>
      </c>
      <c r="N60" s="33"/>
      <c r="O60" s="32">
        <v>40</v>
      </c>
      <c r="P60" s="121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8"/>
      <c r="R60" s="788"/>
      <c r="S60" s="788"/>
      <c r="T60" s="789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4301051820</v>
      </c>
      <c r="D61" s="791">
        <v>4680115884915</v>
      </c>
      <c r="E61" s="792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131</v>
      </c>
      <c r="N61" s="33"/>
      <c r="O61" s="32">
        <v>40</v>
      </c>
      <c r="P61" s="11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8"/>
      <c r="R61" s="788"/>
      <c r="S61" s="788"/>
      <c r="T61" s="789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95"/>
      <c r="B62" s="796"/>
      <c r="C62" s="796"/>
      <c r="D62" s="796"/>
      <c r="E62" s="796"/>
      <c r="F62" s="796"/>
      <c r="G62" s="796"/>
      <c r="H62" s="796"/>
      <c r="I62" s="796"/>
      <c r="J62" s="796"/>
      <c r="K62" s="796"/>
      <c r="L62" s="796"/>
      <c r="M62" s="796"/>
      <c r="N62" s="796"/>
      <c r="O62" s="797"/>
      <c r="P62" s="800" t="s">
        <v>71</v>
      </c>
      <c r="Q62" s="801"/>
      <c r="R62" s="801"/>
      <c r="S62" s="801"/>
      <c r="T62" s="801"/>
      <c r="U62" s="801"/>
      <c r="V62" s="802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x14ac:dyDescent="0.2">
      <c r="A63" s="796"/>
      <c r="B63" s="796"/>
      <c r="C63" s="796"/>
      <c r="D63" s="796"/>
      <c r="E63" s="796"/>
      <c r="F63" s="796"/>
      <c r="G63" s="796"/>
      <c r="H63" s="796"/>
      <c r="I63" s="796"/>
      <c r="J63" s="796"/>
      <c r="K63" s="796"/>
      <c r="L63" s="796"/>
      <c r="M63" s="796"/>
      <c r="N63" s="796"/>
      <c r="O63" s="797"/>
      <c r="P63" s="800" t="s">
        <v>71</v>
      </c>
      <c r="Q63" s="801"/>
      <c r="R63" s="801"/>
      <c r="S63" s="801"/>
      <c r="T63" s="801"/>
      <c r="U63" s="801"/>
      <c r="V63" s="802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customHeight="1" x14ac:dyDescent="0.25">
      <c r="A64" s="805" t="s">
        <v>150</v>
      </c>
      <c r="B64" s="796"/>
      <c r="C64" s="796"/>
      <c r="D64" s="796"/>
      <c r="E64" s="796"/>
      <c r="F64" s="796"/>
      <c r="G64" s="796"/>
      <c r="H64" s="796"/>
      <c r="I64" s="796"/>
      <c r="J64" s="796"/>
      <c r="K64" s="796"/>
      <c r="L64" s="796"/>
      <c r="M64" s="796"/>
      <c r="N64" s="796"/>
      <c r="O64" s="796"/>
      <c r="P64" s="796"/>
      <c r="Q64" s="796"/>
      <c r="R64" s="796"/>
      <c r="S64" s="796"/>
      <c r="T64" s="796"/>
      <c r="U64" s="796"/>
      <c r="V64" s="796"/>
      <c r="W64" s="796"/>
      <c r="X64" s="796"/>
      <c r="Y64" s="796"/>
      <c r="Z64" s="796"/>
      <c r="AA64" s="778"/>
      <c r="AB64" s="778"/>
      <c r="AC64" s="778"/>
    </row>
    <row r="65" spans="1:68" ht="14.25" customHeight="1" x14ac:dyDescent="0.25">
      <c r="A65" s="809" t="s">
        <v>124</v>
      </c>
      <c r="B65" s="796"/>
      <c r="C65" s="796"/>
      <c r="D65" s="796"/>
      <c r="E65" s="796"/>
      <c r="F65" s="796"/>
      <c r="G65" s="796"/>
      <c r="H65" s="796"/>
      <c r="I65" s="796"/>
      <c r="J65" s="796"/>
      <c r="K65" s="796"/>
      <c r="L65" s="796"/>
      <c r="M65" s="796"/>
      <c r="N65" s="796"/>
      <c r="O65" s="796"/>
      <c r="P65" s="796"/>
      <c r="Q65" s="796"/>
      <c r="R65" s="796"/>
      <c r="S65" s="796"/>
      <c r="T65" s="796"/>
      <c r="U65" s="796"/>
      <c r="V65" s="796"/>
      <c r="W65" s="796"/>
      <c r="X65" s="796"/>
      <c r="Y65" s="796"/>
      <c r="Z65" s="796"/>
      <c r="AA65" s="776"/>
      <c r="AB65" s="776"/>
      <c r="AC65" s="776"/>
    </row>
    <row r="66" spans="1:68" ht="27" customHeight="1" x14ac:dyDescent="0.25">
      <c r="A66" s="54" t="s">
        <v>151</v>
      </c>
      <c r="B66" s="54" t="s">
        <v>152</v>
      </c>
      <c r="C66" s="31">
        <v>4301012030</v>
      </c>
      <c r="D66" s="791">
        <v>4680115885882</v>
      </c>
      <c r="E66" s="792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131</v>
      </c>
      <c r="N66" s="33"/>
      <c r="O66" s="32">
        <v>50</v>
      </c>
      <c r="P66" s="965" t="s">
        <v>153</v>
      </c>
      <c r="Q66" s="788"/>
      <c r="R66" s="788"/>
      <c r="S66" s="788"/>
      <c r="T66" s="789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4301011948</v>
      </c>
      <c r="D67" s="791">
        <v>4680115881426</v>
      </c>
      <c r="E67" s="792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8"/>
      <c r="R67" s="788"/>
      <c r="S67" s="788"/>
      <c r="T67" s="789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159</v>
      </c>
      <c r="C68" s="31">
        <v>4301011817</v>
      </c>
      <c r="D68" s="791">
        <v>4680115881426</v>
      </c>
      <c r="E68" s="792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160</v>
      </c>
      <c r="M68" s="33" t="s">
        <v>68</v>
      </c>
      <c r="N68" s="33"/>
      <c r="O68" s="32">
        <v>50</v>
      </c>
      <c r="P68" s="9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161</v>
      </c>
      <c r="AG68" s="64"/>
      <c r="AJ68" s="68" t="s">
        <v>162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4301011192</v>
      </c>
      <c r="D69" s="791">
        <v>4607091382952</v>
      </c>
      <c r="E69" s="792"/>
      <c r="F69" s="782">
        <v>0.5</v>
      </c>
      <c r="G69" s="32">
        <v>6</v>
      </c>
      <c r="H69" s="782">
        <v>3</v>
      </c>
      <c r="I69" s="782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8"/>
      <c r="R69" s="788"/>
      <c r="S69" s="788"/>
      <c r="T69" s="789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166</v>
      </c>
      <c r="B70" s="54" t="s">
        <v>167</v>
      </c>
      <c r="C70" s="31">
        <v>4301011589</v>
      </c>
      <c r="D70" s="791">
        <v>4680115885899</v>
      </c>
      <c r="E70" s="792"/>
      <c r="F70" s="782">
        <v>0.35</v>
      </c>
      <c r="G70" s="32">
        <v>6</v>
      </c>
      <c r="H70" s="782">
        <v>2.1</v>
      </c>
      <c r="I70" s="782">
        <v>2.2999999999999998</v>
      </c>
      <c r="J70" s="32">
        <v>156</v>
      </c>
      <c r="K70" s="32" t="s">
        <v>76</v>
      </c>
      <c r="L70" s="32"/>
      <c r="M70" s="33" t="s">
        <v>168</v>
      </c>
      <c r="N70" s="33"/>
      <c r="O70" s="32">
        <v>50</v>
      </c>
      <c r="P70" s="1198" t="s">
        <v>169</v>
      </c>
      <c r="Q70" s="788"/>
      <c r="R70" s="788"/>
      <c r="S70" s="788"/>
      <c r="T70" s="789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170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171</v>
      </c>
      <c r="B71" s="54" t="s">
        <v>172</v>
      </c>
      <c r="C71" s="31">
        <v>4301011386</v>
      </c>
      <c r="D71" s="791">
        <v>4680115880283</v>
      </c>
      <c r="E71" s="792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8"/>
      <c r="R71" s="788"/>
      <c r="S71" s="788"/>
      <c r="T71" s="789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173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174</v>
      </c>
      <c r="B72" s="54" t="s">
        <v>175</v>
      </c>
      <c r="C72" s="31">
        <v>4301011432</v>
      </c>
      <c r="D72" s="791">
        <v>4680115882720</v>
      </c>
      <c r="E72" s="792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176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177</v>
      </c>
      <c r="B73" s="54" t="s">
        <v>178</v>
      </c>
      <c r="C73" s="31">
        <v>4301012008</v>
      </c>
      <c r="D73" s="791">
        <v>4680115881525</v>
      </c>
      <c r="E73" s="792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168</v>
      </c>
      <c r="N73" s="33"/>
      <c r="O73" s="32">
        <v>50</v>
      </c>
      <c r="P73" s="79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8"/>
      <c r="R73" s="788"/>
      <c r="S73" s="788"/>
      <c r="T73" s="789"/>
      <c r="U73" s="34"/>
      <c r="V73" s="34"/>
      <c r="W73" s="35" t="s">
        <v>69</v>
      </c>
      <c r="X73" s="783">
        <v>38</v>
      </c>
      <c r="Y73" s="784">
        <f t="shared" si="11"/>
        <v>40</v>
      </c>
      <c r="Z73" s="36">
        <f>IFERROR(IF(Y73=0,"",ROUNDUP(Y73/H73,0)*0.00902),"")</f>
        <v>9.0200000000000002E-2</v>
      </c>
      <c r="AA73" s="56"/>
      <c r="AB73" s="57"/>
      <c r="AC73" s="129" t="s">
        <v>179</v>
      </c>
      <c r="AG73" s="64"/>
      <c r="AJ73" s="68"/>
      <c r="AK73" s="68">
        <v>0</v>
      </c>
      <c r="BB73" s="130" t="s">
        <v>1</v>
      </c>
      <c r="BM73" s="64">
        <f t="shared" si="12"/>
        <v>39.994999999999997</v>
      </c>
      <c r="BN73" s="64">
        <f t="shared" si="13"/>
        <v>42.1</v>
      </c>
      <c r="BO73" s="64">
        <f t="shared" si="14"/>
        <v>7.1969696969696975E-2</v>
      </c>
      <c r="BP73" s="64">
        <f t="shared" si="15"/>
        <v>7.575757575757576E-2</v>
      </c>
    </row>
    <row r="74" spans="1:68" ht="27" customHeight="1" x14ac:dyDescent="0.25">
      <c r="A74" s="54" t="s">
        <v>180</v>
      </c>
      <c r="B74" s="54" t="s">
        <v>181</v>
      </c>
      <c r="C74" s="31">
        <v>4301011802</v>
      </c>
      <c r="D74" s="791">
        <v>4680115881419</v>
      </c>
      <c r="E74" s="792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138</v>
      </c>
      <c r="M74" s="33" t="s">
        <v>68</v>
      </c>
      <c r="N74" s="33"/>
      <c r="O74" s="32">
        <v>50</v>
      </c>
      <c r="P74" s="9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8"/>
      <c r="R74" s="788"/>
      <c r="S74" s="788"/>
      <c r="T74" s="789"/>
      <c r="U74" s="34"/>
      <c r="V74" s="34"/>
      <c r="W74" s="35" t="s">
        <v>69</v>
      </c>
      <c r="X74" s="783">
        <v>0</v>
      </c>
      <c r="Y74" s="784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161</v>
      </c>
      <c r="AG74" s="64"/>
      <c r="AJ74" s="68" t="s">
        <v>139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795"/>
      <c r="B75" s="796"/>
      <c r="C75" s="796"/>
      <c r="D75" s="796"/>
      <c r="E75" s="796"/>
      <c r="F75" s="796"/>
      <c r="G75" s="796"/>
      <c r="H75" s="796"/>
      <c r="I75" s="796"/>
      <c r="J75" s="796"/>
      <c r="K75" s="796"/>
      <c r="L75" s="796"/>
      <c r="M75" s="796"/>
      <c r="N75" s="796"/>
      <c r="O75" s="797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9.5</v>
      </c>
      <c r="Y75" s="785">
        <f>IFERROR(Y66/H66,"0")+IFERROR(Y67/H67,"0")+IFERROR(Y68/H68,"0")+IFERROR(Y69/H69,"0")+IFERROR(Y70/H70,"0")+IFERROR(Y71/H71,"0")+IFERROR(Y72/H72,"0")+IFERROR(Y73/H73,"0")+IFERROR(Y74/H74,"0")</f>
        <v>10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9.0200000000000002E-2</v>
      </c>
      <c r="AA75" s="786"/>
      <c r="AB75" s="786"/>
      <c r="AC75" s="786"/>
    </row>
    <row r="76" spans="1:68" x14ac:dyDescent="0.2">
      <c r="A76" s="796"/>
      <c r="B76" s="796"/>
      <c r="C76" s="796"/>
      <c r="D76" s="796"/>
      <c r="E76" s="796"/>
      <c r="F76" s="796"/>
      <c r="G76" s="796"/>
      <c r="H76" s="796"/>
      <c r="I76" s="796"/>
      <c r="J76" s="796"/>
      <c r="K76" s="796"/>
      <c r="L76" s="796"/>
      <c r="M76" s="796"/>
      <c r="N76" s="796"/>
      <c r="O76" s="797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5">
        <f>IFERROR(SUM(X66:X74),"0")</f>
        <v>38</v>
      </c>
      <c r="Y76" s="785">
        <f>IFERROR(SUM(Y66:Y74),"0")</f>
        <v>40</v>
      </c>
      <c r="Z76" s="37"/>
      <c r="AA76" s="786"/>
      <c r="AB76" s="786"/>
      <c r="AC76" s="786"/>
    </row>
    <row r="77" spans="1:68" ht="14.25" customHeight="1" x14ac:dyDescent="0.25">
      <c r="A77" s="809" t="s">
        <v>182</v>
      </c>
      <c r="B77" s="796"/>
      <c r="C77" s="796"/>
      <c r="D77" s="796"/>
      <c r="E77" s="796"/>
      <c r="F77" s="796"/>
      <c r="G77" s="796"/>
      <c r="H77" s="796"/>
      <c r="I77" s="796"/>
      <c r="J77" s="796"/>
      <c r="K77" s="796"/>
      <c r="L77" s="796"/>
      <c r="M77" s="796"/>
      <c r="N77" s="796"/>
      <c r="O77" s="796"/>
      <c r="P77" s="796"/>
      <c r="Q77" s="796"/>
      <c r="R77" s="796"/>
      <c r="S77" s="796"/>
      <c r="T77" s="796"/>
      <c r="U77" s="796"/>
      <c r="V77" s="796"/>
      <c r="W77" s="796"/>
      <c r="X77" s="796"/>
      <c r="Y77" s="796"/>
      <c r="Z77" s="796"/>
      <c r="AA77" s="776"/>
      <c r="AB77" s="776"/>
      <c r="AC77" s="776"/>
    </row>
    <row r="78" spans="1:68" ht="27" customHeight="1" x14ac:dyDescent="0.25">
      <c r="A78" s="54" t="s">
        <v>183</v>
      </c>
      <c r="B78" s="54" t="s">
        <v>184</v>
      </c>
      <c r="C78" s="31">
        <v>4301020298</v>
      </c>
      <c r="D78" s="791">
        <v>4680115881440</v>
      </c>
      <c r="E78" s="792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8"/>
      <c r="R78" s="788"/>
      <c r="S78" s="788"/>
      <c r="T78" s="789"/>
      <c r="U78" s="34"/>
      <c r="V78" s="34"/>
      <c r="W78" s="35" t="s">
        <v>69</v>
      </c>
      <c r="X78" s="783">
        <v>49</v>
      </c>
      <c r="Y78" s="784">
        <f>IFERROR(IF(X78="",0,CEILING((X78/$H78),1)*$H78),"")</f>
        <v>54</v>
      </c>
      <c r="Z78" s="36">
        <f>IFERROR(IF(Y78=0,"",ROUNDUP(Y78/H78,0)*0.02175),"")</f>
        <v>0.10874999999999999</v>
      </c>
      <c r="AA78" s="56"/>
      <c r="AB78" s="57"/>
      <c r="AC78" s="133" t="s">
        <v>185</v>
      </c>
      <c r="AG78" s="64"/>
      <c r="AJ78" s="68"/>
      <c r="AK78" s="68">
        <v>0</v>
      </c>
      <c r="BB78" s="134" t="s">
        <v>1</v>
      </c>
      <c r="BM78" s="64">
        <f>IFERROR(X78*I78/H78,"0")</f>
        <v>51.177777777777763</v>
      </c>
      <c r="BN78" s="64">
        <f>IFERROR(Y78*I78/H78,"0")</f>
        <v>56.4</v>
      </c>
      <c r="BO78" s="64">
        <f>IFERROR(1/J78*(X78/H78),"0")</f>
        <v>8.1018518518518504E-2</v>
      </c>
      <c r="BP78" s="64">
        <f>IFERROR(1/J78*(Y78/H78),"0")</f>
        <v>8.9285714285714274E-2</v>
      </c>
    </row>
    <row r="79" spans="1:68" ht="27" customHeight="1" x14ac:dyDescent="0.25">
      <c r="A79" s="54" t="s">
        <v>186</v>
      </c>
      <c r="B79" s="54" t="s">
        <v>187</v>
      </c>
      <c r="C79" s="31">
        <v>4301020228</v>
      </c>
      <c r="D79" s="791">
        <v>4680115882751</v>
      </c>
      <c r="E79" s="792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188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189</v>
      </c>
      <c r="B80" s="54" t="s">
        <v>190</v>
      </c>
      <c r="C80" s="31">
        <v>4301020358</v>
      </c>
      <c r="D80" s="791">
        <v>4680115885950</v>
      </c>
      <c r="E80" s="792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131</v>
      </c>
      <c r="N80" s="33"/>
      <c r="O80" s="32">
        <v>50</v>
      </c>
      <c r="P80" s="1098" t="s">
        <v>191</v>
      </c>
      <c r="Q80" s="788"/>
      <c r="R80" s="788"/>
      <c r="S80" s="788"/>
      <c r="T80" s="789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185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192</v>
      </c>
      <c r="B81" s="54" t="s">
        <v>193</v>
      </c>
      <c r="C81" s="31">
        <v>4301020296</v>
      </c>
      <c r="D81" s="791">
        <v>4680115881433</v>
      </c>
      <c r="E81" s="792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194</v>
      </c>
      <c r="L81" s="32" t="s">
        <v>138</v>
      </c>
      <c r="M81" s="33" t="s">
        <v>128</v>
      </c>
      <c r="N81" s="33"/>
      <c r="O81" s="32">
        <v>50</v>
      </c>
      <c r="P81" s="83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8"/>
      <c r="R81" s="788"/>
      <c r="S81" s="788"/>
      <c r="T81" s="789"/>
      <c r="U81" s="34"/>
      <c r="V81" s="34"/>
      <c r="W81" s="35" t="s">
        <v>69</v>
      </c>
      <c r="X81" s="783">
        <v>0</v>
      </c>
      <c r="Y81" s="784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185</v>
      </c>
      <c r="AG81" s="64"/>
      <c r="AJ81" s="68" t="s">
        <v>139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795"/>
      <c r="B82" s="796"/>
      <c r="C82" s="796"/>
      <c r="D82" s="796"/>
      <c r="E82" s="796"/>
      <c r="F82" s="796"/>
      <c r="G82" s="796"/>
      <c r="H82" s="796"/>
      <c r="I82" s="796"/>
      <c r="J82" s="796"/>
      <c r="K82" s="796"/>
      <c r="L82" s="796"/>
      <c r="M82" s="796"/>
      <c r="N82" s="796"/>
      <c r="O82" s="797"/>
      <c r="P82" s="800" t="s">
        <v>71</v>
      </c>
      <c r="Q82" s="801"/>
      <c r="R82" s="801"/>
      <c r="S82" s="801"/>
      <c r="T82" s="801"/>
      <c r="U82" s="801"/>
      <c r="V82" s="802"/>
      <c r="W82" s="37" t="s">
        <v>72</v>
      </c>
      <c r="X82" s="785">
        <f>IFERROR(X78/H78,"0")+IFERROR(X79/H79,"0")+IFERROR(X80/H80,"0")+IFERROR(X81/H81,"0")</f>
        <v>4.5370370370370363</v>
      </c>
      <c r="Y82" s="785">
        <f>IFERROR(Y78/H78,"0")+IFERROR(Y79/H79,"0")+IFERROR(Y80/H80,"0")+IFERROR(Y81/H81,"0")</f>
        <v>5</v>
      </c>
      <c r="Z82" s="785">
        <f>IFERROR(IF(Z78="",0,Z78),"0")+IFERROR(IF(Z79="",0,Z79),"0")+IFERROR(IF(Z80="",0,Z80),"0")+IFERROR(IF(Z81="",0,Z81),"0")</f>
        <v>0.10874999999999999</v>
      </c>
      <c r="AA82" s="786"/>
      <c r="AB82" s="786"/>
      <c r="AC82" s="786"/>
    </row>
    <row r="83" spans="1:68" x14ac:dyDescent="0.2">
      <c r="A83" s="796"/>
      <c r="B83" s="796"/>
      <c r="C83" s="796"/>
      <c r="D83" s="796"/>
      <c r="E83" s="796"/>
      <c r="F83" s="796"/>
      <c r="G83" s="796"/>
      <c r="H83" s="796"/>
      <c r="I83" s="796"/>
      <c r="J83" s="796"/>
      <c r="K83" s="796"/>
      <c r="L83" s="796"/>
      <c r="M83" s="796"/>
      <c r="N83" s="796"/>
      <c r="O83" s="797"/>
      <c r="P83" s="800" t="s">
        <v>71</v>
      </c>
      <c r="Q83" s="801"/>
      <c r="R83" s="801"/>
      <c r="S83" s="801"/>
      <c r="T83" s="801"/>
      <c r="U83" s="801"/>
      <c r="V83" s="802"/>
      <c r="W83" s="37" t="s">
        <v>69</v>
      </c>
      <c r="X83" s="785">
        <f>IFERROR(SUM(X78:X81),"0")</f>
        <v>49</v>
      </c>
      <c r="Y83" s="785">
        <f>IFERROR(SUM(Y78:Y81),"0")</f>
        <v>54</v>
      </c>
      <c r="Z83" s="37"/>
      <c r="AA83" s="786"/>
      <c r="AB83" s="786"/>
      <c r="AC83" s="786"/>
    </row>
    <row r="84" spans="1:68" ht="14.25" customHeight="1" x14ac:dyDescent="0.25">
      <c r="A84" s="809" t="s">
        <v>64</v>
      </c>
      <c r="B84" s="796"/>
      <c r="C84" s="796"/>
      <c r="D84" s="796"/>
      <c r="E84" s="796"/>
      <c r="F84" s="796"/>
      <c r="G84" s="796"/>
      <c r="H84" s="796"/>
      <c r="I84" s="796"/>
      <c r="J84" s="796"/>
      <c r="K84" s="796"/>
      <c r="L84" s="796"/>
      <c r="M84" s="796"/>
      <c r="N84" s="796"/>
      <c r="O84" s="796"/>
      <c r="P84" s="796"/>
      <c r="Q84" s="796"/>
      <c r="R84" s="796"/>
      <c r="S84" s="796"/>
      <c r="T84" s="796"/>
      <c r="U84" s="796"/>
      <c r="V84" s="796"/>
      <c r="W84" s="796"/>
      <c r="X84" s="796"/>
      <c r="Y84" s="796"/>
      <c r="Z84" s="796"/>
      <c r="AA84" s="776"/>
      <c r="AB84" s="776"/>
      <c r="AC84" s="776"/>
    </row>
    <row r="85" spans="1:68" ht="16.5" customHeight="1" x14ac:dyDescent="0.25">
      <c r="A85" s="54" t="s">
        <v>195</v>
      </c>
      <c r="B85" s="54" t="s">
        <v>196</v>
      </c>
      <c r="C85" s="31">
        <v>4301031242</v>
      </c>
      <c r="D85" s="791">
        <v>4680115885066</v>
      </c>
      <c r="E85" s="792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1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8"/>
      <c r="R85" s="788"/>
      <c r="S85" s="788"/>
      <c r="T85" s="789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197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198</v>
      </c>
      <c r="B86" s="54" t="s">
        <v>199</v>
      </c>
      <c r="C86" s="31">
        <v>4301031240</v>
      </c>
      <c r="D86" s="791">
        <v>4680115885042</v>
      </c>
      <c r="E86" s="792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8"/>
      <c r="R86" s="788"/>
      <c r="S86" s="788"/>
      <c r="T86" s="789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200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201</v>
      </c>
      <c r="B87" s="54" t="s">
        <v>202</v>
      </c>
      <c r="C87" s="31">
        <v>4301031315</v>
      </c>
      <c r="D87" s="791">
        <v>4680115885080</v>
      </c>
      <c r="E87" s="792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8"/>
      <c r="R87" s="788"/>
      <c r="S87" s="788"/>
      <c r="T87" s="789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204</v>
      </c>
      <c r="B88" s="54" t="s">
        <v>205</v>
      </c>
      <c r="C88" s="31">
        <v>4301031243</v>
      </c>
      <c r="D88" s="791">
        <v>4680115885073</v>
      </c>
      <c r="E88" s="792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197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206</v>
      </c>
      <c r="B89" s="54" t="s">
        <v>207</v>
      </c>
      <c r="C89" s="31">
        <v>4301031241</v>
      </c>
      <c r="D89" s="791">
        <v>4680115885059</v>
      </c>
      <c r="E89" s="792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8"/>
      <c r="R89" s="788"/>
      <c r="S89" s="788"/>
      <c r="T89" s="789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200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208</v>
      </c>
      <c r="B90" s="54" t="s">
        <v>209</v>
      </c>
      <c r="C90" s="31">
        <v>4301031316</v>
      </c>
      <c r="D90" s="791">
        <v>4680115885097</v>
      </c>
      <c r="E90" s="792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8"/>
      <c r="R90" s="788"/>
      <c r="S90" s="788"/>
      <c r="T90" s="789"/>
      <c r="U90" s="34"/>
      <c r="V90" s="34"/>
      <c r="W90" s="35" t="s">
        <v>69</v>
      </c>
      <c r="X90" s="783">
        <v>2</v>
      </c>
      <c r="Y90" s="784">
        <f t="shared" si="16"/>
        <v>3.6</v>
      </c>
      <c r="Z90" s="36">
        <f>IFERROR(IF(Y90=0,"",ROUNDUP(Y90/H90,0)*0.00502),"")</f>
        <v>1.004E-2</v>
      </c>
      <c r="AA90" s="56"/>
      <c r="AB90" s="57"/>
      <c r="AC90" s="151" t="s">
        <v>203</v>
      </c>
      <c r="AG90" s="64"/>
      <c r="AJ90" s="68"/>
      <c r="AK90" s="68">
        <v>0</v>
      </c>
      <c r="BB90" s="152" t="s">
        <v>1</v>
      </c>
      <c r="BM90" s="64">
        <f t="shared" si="17"/>
        <v>2.1111111111111112</v>
      </c>
      <c r="BN90" s="64">
        <f t="shared" si="18"/>
        <v>3.8</v>
      </c>
      <c r="BO90" s="64">
        <f t="shared" si="19"/>
        <v>4.7483380816714157E-3</v>
      </c>
      <c r="BP90" s="64">
        <f t="shared" si="20"/>
        <v>8.5470085470085479E-3</v>
      </c>
    </row>
    <row r="91" spans="1:68" x14ac:dyDescent="0.2">
      <c r="A91" s="795"/>
      <c r="B91" s="796"/>
      <c r="C91" s="796"/>
      <c r="D91" s="796"/>
      <c r="E91" s="796"/>
      <c r="F91" s="796"/>
      <c r="G91" s="796"/>
      <c r="H91" s="796"/>
      <c r="I91" s="796"/>
      <c r="J91" s="796"/>
      <c r="K91" s="796"/>
      <c r="L91" s="796"/>
      <c r="M91" s="796"/>
      <c r="N91" s="796"/>
      <c r="O91" s="797"/>
      <c r="P91" s="800" t="s">
        <v>71</v>
      </c>
      <c r="Q91" s="801"/>
      <c r="R91" s="801"/>
      <c r="S91" s="801"/>
      <c r="T91" s="801"/>
      <c r="U91" s="801"/>
      <c r="V91" s="802"/>
      <c r="W91" s="37" t="s">
        <v>72</v>
      </c>
      <c r="X91" s="785">
        <f>IFERROR(X85/H85,"0")+IFERROR(X86/H86,"0")+IFERROR(X87/H87,"0")+IFERROR(X88/H88,"0")+IFERROR(X89/H89,"0")+IFERROR(X90/H90,"0")</f>
        <v>1.1111111111111112</v>
      </c>
      <c r="Y91" s="785">
        <f>IFERROR(Y85/H85,"0")+IFERROR(Y86/H86,"0")+IFERROR(Y87/H87,"0")+IFERROR(Y88/H88,"0")+IFERROR(Y89/H89,"0")+IFERROR(Y90/H90,"0")</f>
        <v>2</v>
      </c>
      <c r="Z91" s="785">
        <f>IFERROR(IF(Z85="",0,Z85),"0")+IFERROR(IF(Z86="",0,Z86),"0")+IFERROR(IF(Z87="",0,Z87),"0")+IFERROR(IF(Z88="",0,Z88),"0")+IFERROR(IF(Z89="",0,Z89),"0")+IFERROR(IF(Z90="",0,Z90),"0")</f>
        <v>1.004E-2</v>
      </c>
      <c r="AA91" s="786"/>
      <c r="AB91" s="786"/>
      <c r="AC91" s="786"/>
    </row>
    <row r="92" spans="1:68" x14ac:dyDescent="0.2">
      <c r="A92" s="796"/>
      <c r="B92" s="796"/>
      <c r="C92" s="796"/>
      <c r="D92" s="796"/>
      <c r="E92" s="796"/>
      <c r="F92" s="796"/>
      <c r="G92" s="796"/>
      <c r="H92" s="796"/>
      <c r="I92" s="796"/>
      <c r="J92" s="796"/>
      <c r="K92" s="796"/>
      <c r="L92" s="796"/>
      <c r="M92" s="796"/>
      <c r="N92" s="796"/>
      <c r="O92" s="797"/>
      <c r="P92" s="800" t="s">
        <v>71</v>
      </c>
      <c r="Q92" s="801"/>
      <c r="R92" s="801"/>
      <c r="S92" s="801"/>
      <c r="T92" s="801"/>
      <c r="U92" s="801"/>
      <c r="V92" s="802"/>
      <c r="W92" s="37" t="s">
        <v>69</v>
      </c>
      <c r="X92" s="785">
        <f>IFERROR(SUM(X85:X90),"0")</f>
        <v>2</v>
      </c>
      <c r="Y92" s="785">
        <f>IFERROR(SUM(Y85:Y90),"0")</f>
        <v>3.6</v>
      </c>
      <c r="Z92" s="37"/>
      <c r="AA92" s="786"/>
      <c r="AB92" s="786"/>
      <c r="AC92" s="786"/>
    </row>
    <row r="93" spans="1:68" ht="14.25" customHeight="1" x14ac:dyDescent="0.25">
      <c r="A93" s="809" t="s">
        <v>73</v>
      </c>
      <c r="B93" s="796"/>
      <c r="C93" s="796"/>
      <c r="D93" s="796"/>
      <c r="E93" s="796"/>
      <c r="F93" s="796"/>
      <c r="G93" s="796"/>
      <c r="H93" s="796"/>
      <c r="I93" s="796"/>
      <c r="J93" s="796"/>
      <c r="K93" s="796"/>
      <c r="L93" s="796"/>
      <c r="M93" s="796"/>
      <c r="N93" s="796"/>
      <c r="O93" s="796"/>
      <c r="P93" s="796"/>
      <c r="Q93" s="796"/>
      <c r="R93" s="796"/>
      <c r="S93" s="796"/>
      <c r="T93" s="796"/>
      <c r="U93" s="796"/>
      <c r="V93" s="796"/>
      <c r="W93" s="796"/>
      <c r="X93" s="796"/>
      <c r="Y93" s="796"/>
      <c r="Z93" s="796"/>
      <c r="AA93" s="776"/>
      <c r="AB93" s="776"/>
      <c r="AC93" s="776"/>
    </row>
    <row r="94" spans="1:68" ht="27" customHeight="1" x14ac:dyDescent="0.25">
      <c r="A94" s="54" t="s">
        <v>210</v>
      </c>
      <c r="B94" s="54" t="s">
        <v>211</v>
      </c>
      <c r="C94" s="31">
        <v>4301051823</v>
      </c>
      <c r="D94" s="791">
        <v>4680115881891</v>
      </c>
      <c r="E94" s="792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5" t="s">
        <v>212</v>
      </c>
      <c r="Q94" s="788"/>
      <c r="R94" s="788"/>
      <c r="S94" s="788"/>
      <c r="T94" s="789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213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4301051846</v>
      </c>
      <c r="D95" s="791">
        <v>4680115885769</v>
      </c>
      <c r="E95" s="792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131</v>
      </c>
      <c r="N95" s="33"/>
      <c r="O95" s="32">
        <v>45</v>
      </c>
      <c r="P95" s="867" t="s">
        <v>216</v>
      </c>
      <c r="Q95" s="788"/>
      <c r="R95" s="788"/>
      <c r="S95" s="788"/>
      <c r="T95" s="789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218</v>
      </c>
      <c r="B96" s="54" t="s">
        <v>219</v>
      </c>
      <c r="C96" s="31">
        <v>4301051822</v>
      </c>
      <c r="D96" s="791">
        <v>4680115884410</v>
      </c>
      <c r="E96" s="792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">
        <v>220</v>
      </c>
      <c r="Q96" s="788"/>
      <c r="R96" s="788"/>
      <c r="S96" s="788"/>
      <c r="T96" s="789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221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222</v>
      </c>
      <c r="B97" s="54" t="s">
        <v>223</v>
      </c>
      <c r="C97" s="31">
        <v>4301051844</v>
      </c>
      <c r="D97" s="791">
        <v>4680115885929</v>
      </c>
      <c r="E97" s="792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131</v>
      </c>
      <c r="N97" s="33"/>
      <c r="O97" s="32">
        <v>45</v>
      </c>
      <c r="P97" s="892" t="s">
        <v>224</v>
      </c>
      <c r="Q97" s="788"/>
      <c r="R97" s="788"/>
      <c r="S97" s="788"/>
      <c r="T97" s="789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217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225</v>
      </c>
      <c r="B98" s="54" t="s">
        <v>226</v>
      </c>
      <c r="C98" s="31">
        <v>4301051827</v>
      </c>
      <c r="D98" s="791">
        <v>4680115884403</v>
      </c>
      <c r="E98" s="792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8"/>
      <c r="R98" s="788"/>
      <c r="S98" s="788"/>
      <c r="T98" s="789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221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227</v>
      </c>
      <c r="B99" s="54" t="s">
        <v>228</v>
      </c>
      <c r="C99" s="31">
        <v>4301051837</v>
      </c>
      <c r="D99" s="791">
        <v>4680115884311</v>
      </c>
      <c r="E99" s="792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131</v>
      </c>
      <c r="N99" s="33"/>
      <c r="O99" s="32">
        <v>40</v>
      </c>
      <c r="P99" s="8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8"/>
      <c r="R99" s="788"/>
      <c r="S99" s="788"/>
      <c r="T99" s="789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213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795"/>
      <c r="B100" s="796"/>
      <c r="C100" s="796"/>
      <c r="D100" s="796"/>
      <c r="E100" s="796"/>
      <c r="F100" s="796"/>
      <c r="G100" s="796"/>
      <c r="H100" s="796"/>
      <c r="I100" s="796"/>
      <c r="J100" s="796"/>
      <c r="K100" s="796"/>
      <c r="L100" s="796"/>
      <c r="M100" s="796"/>
      <c r="N100" s="796"/>
      <c r="O100" s="797"/>
      <c r="P100" s="800" t="s">
        <v>71</v>
      </c>
      <c r="Q100" s="801"/>
      <c r="R100" s="801"/>
      <c r="S100" s="801"/>
      <c r="T100" s="801"/>
      <c r="U100" s="801"/>
      <c r="V100" s="802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x14ac:dyDescent="0.2">
      <c r="A101" s="796"/>
      <c r="B101" s="796"/>
      <c r="C101" s="796"/>
      <c r="D101" s="796"/>
      <c r="E101" s="796"/>
      <c r="F101" s="796"/>
      <c r="G101" s="796"/>
      <c r="H101" s="796"/>
      <c r="I101" s="796"/>
      <c r="J101" s="796"/>
      <c r="K101" s="796"/>
      <c r="L101" s="796"/>
      <c r="M101" s="796"/>
      <c r="N101" s="796"/>
      <c r="O101" s="797"/>
      <c r="P101" s="800" t="s">
        <v>71</v>
      </c>
      <c r="Q101" s="801"/>
      <c r="R101" s="801"/>
      <c r="S101" s="801"/>
      <c r="T101" s="801"/>
      <c r="U101" s="801"/>
      <c r="V101" s="802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customHeight="1" x14ac:dyDescent="0.25">
      <c r="A102" s="809" t="s">
        <v>229</v>
      </c>
      <c r="B102" s="796"/>
      <c r="C102" s="796"/>
      <c r="D102" s="796"/>
      <c r="E102" s="796"/>
      <c r="F102" s="796"/>
      <c r="G102" s="796"/>
      <c r="H102" s="796"/>
      <c r="I102" s="796"/>
      <c r="J102" s="796"/>
      <c r="K102" s="796"/>
      <c r="L102" s="796"/>
      <c r="M102" s="796"/>
      <c r="N102" s="796"/>
      <c r="O102" s="796"/>
      <c r="P102" s="796"/>
      <c r="Q102" s="796"/>
      <c r="R102" s="796"/>
      <c r="S102" s="796"/>
      <c r="T102" s="796"/>
      <c r="U102" s="796"/>
      <c r="V102" s="796"/>
      <c r="W102" s="796"/>
      <c r="X102" s="796"/>
      <c r="Y102" s="796"/>
      <c r="Z102" s="796"/>
      <c r="AA102" s="776"/>
      <c r="AB102" s="776"/>
      <c r="AC102" s="776"/>
    </row>
    <row r="103" spans="1:68" ht="37.5" customHeight="1" x14ac:dyDescent="0.25">
      <c r="A103" s="54" t="s">
        <v>230</v>
      </c>
      <c r="B103" s="54" t="s">
        <v>231</v>
      </c>
      <c r="C103" s="31">
        <v>4301060366</v>
      </c>
      <c r="D103" s="791">
        <v>4680115881532</v>
      </c>
      <c r="E103" s="792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8"/>
      <c r="R103" s="788"/>
      <c r="S103" s="788"/>
      <c r="T103" s="789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230</v>
      </c>
      <c r="B104" s="54" t="s">
        <v>233</v>
      </c>
      <c r="C104" s="31">
        <v>4301060371</v>
      </c>
      <c r="D104" s="791">
        <v>4680115881532</v>
      </c>
      <c r="E104" s="792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8"/>
      <c r="R104" s="788"/>
      <c r="S104" s="788"/>
      <c r="T104" s="789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232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234</v>
      </c>
      <c r="B105" s="54" t="s">
        <v>235</v>
      </c>
      <c r="C105" s="31">
        <v>4301060351</v>
      </c>
      <c r="D105" s="791">
        <v>4680115881464</v>
      </c>
      <c r="E105" s="792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131</v>
      </c>
      <c r="N105" s="33"/>
      <c r="O105" s="32">
        <v>30</v>
      </c>
      <c r="P105" s="11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8"/>
      <c r="R105" s="788"/>
      <c r="S105" s="788"/>
      <c r="T105" s="789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236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95"/>
      <c r="B106" s="796"/>
      <c r="C106" s="796"/>
      <c r="D106" s="796"/>
      <c r="E106" s="796"/>
      <c r="F106" s="796"/>
      <c r="G106" s="796"/>
      <c r="H106" s="796"/>
      <c r="I106" s="796"/>
      <c r="J106" s="796"/>
      <c r="K106" s="796"/>
      <c r="L106" s="796"/>
      <c r="M106" s="796"/>
      <c r="N106" s="796"/>
      <c r="O106" s="797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5">
        <f>IFERROR(X103/H103,"0")+IFERROR(X104/H104,"0")+IFERROR(X105/H105,"0")</f>
        <v>0</v>
      </c>
      <c r="Y106" s="785">
        <f>IFERROR(Y103/H103,"0")+IFERROR(Y104/H104,"0")+IFERROR(Y105/H105,"0")</f>
        <v>0</v>
      </c>
      <c r="Z106" s="785">
        <f>IFERROR(IF(Z103="",0,Z103),"0")+IFERROR(IF(Z104="",0,Z104),"0")+IFERROR(IF(Z105="",0,Z105),"0")</f>
        <v>0</v>
      </c>
      <c r="AA106" s="786"/>
      <c r="AB106" s="786"/>
      <c r="AC106" s="786"/>
    </row>
    <row r="107" spans="1:68" x14ac:dyDescent="0.2">
      <c r="A107" s="796"/>
      <c r="B107" s="796"/>
      <c r="C107" s="796"/>
      <c r="D107" s="796"/>
      <c r="E107" s="796"/>
      <c r="F107" s="796"/>
      <c r="G107" s="796"/>
      <c r="H107" s="796"/>
      <c r="I107" s="796"/>
      <c r="J107" s="796"/>
      <c r="K107" s="796"/>
      <c r="L107" s="796"/>
      <c r="M107" s="796"/>
      <c r="N107" s="796"/>
      <c r="O107" s="797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5">
        <f>IFERROR(SUM(X103:X105),"0")</f>
        <v>0</v>
      </c>
      <c r="Y107" s="785">
        <f>IFERROR(SUM(Y103:Y105),"0")</f>
        <v>0</v>
      </c>
      <c r="Z107" s="37"/>
      <c r="AA107" s="786"/>
      <c r="AB107" s="786"/>
      <c r="AC107" s="786"/>
    </row>
    <row r="108" spans="1:68" ht="16.5" customHeight="1" x14ac:dyDescent="0.25">
      <c r="A108" s="805" t="s">
        <v>237</v>
      </c>
      <c r="B108" s="796"/>
      <c r="C108" s="796"/>
      <c r="D108" s="796"/>
      <c r="E108" s="796"/>
      <c r="F108" s="796"/>
      <c r="G108" s="796"/>
      <c r="H108" s="796"/>
      <c r="I108" s="796"/>
      <c r="J108" s="796"/>
      <c r="K108" s="796"/>
      <c r="L108" s="796"/>
      <c r="M108" s="796"/>
      <c r="N108" s="796"/>
      <c r="O108" s="796"/>
      <c r="P108" s="796"/>
      <c r="Q108" s="796"/>
      <c r="R108" s="796"/>
      <c r="S108" s="796"/>
      <c r="T108" s="796"/>
      <c r="U108" s="796"/>
      <c r="V108" s="796"/>
      <c r="W108" s="796"/>
      <c r="X108" s="796"/>
      <c r="Y108" s="796"/>
      <c r="Z108" s="796"/>
      <c r="AA108" s="778"/>
      <c r="AB108" s="778"/>
      <c r="AC108" s="778"/>
    </row>
    <row r="109" spans="1:68" ht="14.25" customHeight="1" x14ac:dyDescent="0.25">
      <c r="A109" s="809" t="s">
        <v>124</v>
      </c>
      <c r="B109" s="796"/>
      <c r="C109" s="796"/>
      <c r="D109" s="796"/>
      <c r="E109" s="796"/>
      <c r="F109" s="796"/>
      <c r="G109" s="796"/>
      <c r="H109" s="796"/>
      <c r="I109" s="796"/>
      <c r="J109" s="796"/>
      <c r="K109" s="796"/>
      <c r="L109" s="796"/>
      <c r="M109" s="796"/>
      <c r="N109" s="796"/>
      <c r="O109" s="796"/>
      <c r="P109" s="796"/>
      <c r="Q109" s="796"/>
      <c r="R109" s="796"/>
      <c r="S109" s="796"/>
      <c r="T109" s="796"/>
      <c r="U109" s="796"/>
      <c r="V109" s="796"/>
      <c r="W109" s="796"/>
      <c r="X109" s="796"/>
      <c r="Y109" s="796"/>
      <c r="Z109" s="796"/>
      <c r="AA109" s="776"/>
      <c r="AB109" s="776"/>
      <c r="AC109" s="776"/>
    </row>
    <row r="110" spans="1:68" ht="27" customHeight="1" x14ac:dyDescent="0.25">
      <c r="A110" s="54" t="s">
        <v>238</v>
      </c>
      <c r="B110" s="54" t="s">
        <v>239</v>
      </c>
      <c r="C110" s="31">
        <v>4301011468</v>
      </c>
      <c r="D110" s="791">
        <v>4680115881327</v>
      </c>
      <c r="E110" s="792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168</v>
      </c>
      <c r="N110" s="33"/>
      <c r="O110" s="32">
        <v>50</v>
      </c>
      <c r="P110" s="11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8"/>
      <c r="R110" s="788"/>
      <c r="S110" s="788"/>
      <c r="T110" s="789"/>
      <c r="U110" s="34"/>
      <c r="V110" s="34"/>
      <c r="W110" s="35" t="s">
        <v>69</v>
      </c>
      <c r="X110" s="783">
        <v>0</v>
      </c>
      <c r="Y110" s="784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240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241</v>
      </c>
      <c r="B111" s="54" t="s">
        <v>242</v>
      </c>
      <c r="C111" s="31">
        <v>4301011476</v>
      </c>
      <c r="D111" s="791">
        <v>4680115881518</v>
      </c>
      <c r="E111" s="792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131</v>
      </c>
      <c r="N111" s="33"/>
      <c r="O111" s="32">
        <v>50</v>
      </c>
      <c r="P111" s="11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8"/>
      <c r="R111" s="788"/>
      <c r="S111" s="788"/>
      <c r="T111" s="789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243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244</v>
      </c>
      <c r="B112" s="54" t="s">
        <v>245</v>
      </c>
      <c r="C112" s="31">
        <v>4301011443</v>
      </c>
      <c r="D112" s="791">
        <v>4680115881303</v>
      </c>
      <c r="E112" s="792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138</v>
      </c>
      <c r="M112" s="33" t="s">
        <v>168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8"/>
      <c r="R112" s="788"/>
      <c r="S112" s="788"/>
      <c r="T112" s="789"/>
      <c r="U112" s="34"/>
      <c r="V112" s="34"/>
      <c r="W112" s="35" t="s">
        <v>69</v>
      </c>
      <c r="X112" s="783">
        <v>0</v>
      </c>
      <c r="Y112" s="78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243</v>
      </c>
      <c r="AG112" s="64"/>
      <c r="AJ112" s="68" t="s">
        <v>139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95"/>
      <c r="B113" s="796"/>
      <c r="C113" s="796"/>
      <c r="D113" s="796"/>
      <c r="E113" s="796"/>
      <c r="F113" s="796"/>
      <c r="G113" s="796"/>
      <c r="H113" s="796"/>
      <c r="I113" s="796"/>
      <c r="J113" s="796"/>
      <c r="K113" s="796"/>
      <c r="L113" s="796"/>
      <c r="M113" s="796"/>
      <c r="N113" s="796"/>
      <c r="O113" s="797"/>
      <c r="P113" s="800" t="s">
        <v>71</v>
      </c>
      <c r="Q113" s="801"/>
      <c r="R113" s="801"/>
      <c r="S113" s="801"/>
      <c r="T113" s="801"/>
      <c r="U113" s="801"/>
      <c r="V113" s="802"/>
      <c r="W113" s="37" t="s">
        <v>72</v>
      </c>
      <c r="X113" s="785">
        <f>IFERROR(X110/H110,"0")+IFERROR(X111/H111,"0")+IFERROR(X112/H112,"0")</f>
        <v>0</v>
      </c>
      <c r="Y113" s="785">
        <f>IFERROR(Y110/H110,"0")+IFERROR(Y111/H111,"0")+IFERROR(Y112/H112,"0")</f>
        <v>0</v>
      </c>
      <c r="Z113" s="785">
        <f>IFERROR(IF(Z110="",0,Z110),"0")+IFERROR(IF(Z111="",0,Z111),"0")+IFERROR(IF(Z112="",0,Z112),"0")</f>
        <v>0</v>
      </c>
      <c r="AA113" s="786"/>
      <c r="AB113" s="786"/>
      <c r="AC113" s="786"/>
    </row>
    <row r="114" spans="1:68" x14ac:dyDescent="0.2">
      <c r="A114" s="796"/>
      <c r="B114" s="796"/>
      <c r="C114" s="796"/>
      <c r="D114" s="796"/>
      <c r="E114" s="796"/>
      <c r="F114" s="796"/>
      <c r="G114" s="796"/>
      <c r="H114" s="796"/>
      <c r="I114" s="796"/>
      <c r="J114" s="796"/>
      <c r="K114" s="796"/>
      <c r="L114" s="796"/>
      <c r="M114" s="796"/>
      <c r="N114" s="796"/>
      <c r="O114" s="797"/>
      <c r="P114" s="800" t="s">
        <v>71</v>
      </c>
      <c r="Q114" s="801"/>
      <c r="R114" s="801"/>
      <c r="S114" s="801"/>
      <c r="T114" s="801"/>
      <c r="U114" s="801"/>
      <c r="V114" s="802"/>
      <c r="W114" s="37" t="s">
        <v>69</v>
      </c>
      <c r="X114" s="785">
        <f>IFERROR(SUM(X110:X112),"0")</f>
        <v>0</v>
      </c>
      <c r="Y114" s="785">
        <f>IFERROR(SUM(Y110:Y112),"0")</f>
        <v>0</v>
      </c>
      <c r="Z114" s="37"/>
      <c r="AA114" s="786"/>
      <c r="AB114" s="786"/>
      <c r="AC114" s="786"/>
    </row>
    <row r="115" spans="1:68" ht="14.25" customHeight="1" x14ac:dyDescent="0.25">
      <c r="A115" s="809" t="s">
        <v>73</v>
      </c>
      <c r="B115" s="796"/>
      <c r="C115" s="796"/>
      <c r="D115" s="796"/>
      <c r="E115" s="796"/>
      <c r="F115" s="796"/>
      <c r="G115" s="796"/>
      <c r="H115" s="796"/>
      <c r="I115" s="796"/>
      <c r="J115" s="796"/>
      <c r="K115" s="796"/>
      <c r="L115" s="796"/>
      <c r="M115" s="796"/>
      <c r="N115" s="796"/>
      <c r="O115" s="796"/>
      <c r="P115" s="796"/>
      <c r="Q115" s="796"/>
      <c r="R115" s="796"/>
      <c r="S115" s="796"/>
      <c r="T115" s="796"/>
      <c r="U115" s="796"/>
      <c r="V115" s="796"/>
      <c r="W115" s="796"/>
      <c r="X115" s="796"/>
      <c r="Y115" s="796"/>
      <c r="Z115" s="796"/>
      <c r="AA115" s="776"/>
      <c r="AB115" s="776"/>
      <c r="AC115" s="776"/>
    </row>
    <row r="116" spans="1:68" ht="27" customHeight="1" x14ac:dyDescent="0.25">
      <c r="A116" s="54" t="s">
        <v>246</v>
      </c>
      <c r="B116" s="54" t="s">
        <v>247</v>
      </c>
      <c r="C116" s="31">
        <v>4301051437</v>
      </c>
      <c r="D116" s="791">
        <v>4607091386967</v>
      </c>
      <c r="E116" s="792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131</v>
      </c>
      <c r="N116" s="33"/>
      <c r="O116" s="32">
        <v>45</v>
      </c>
      <c r="P116" s="8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88"/>
      <c r="R116" s="788"/>
      <c r="S116" s="788"/>
      <c r="T116" s="789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248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246</v>
      </c>
      <c r="B117" s="54" t="s">
        <v>249</v>
      </c>
      <c r="C117" s="31">
        <v>4301051546</v>
      </c>
      <c r="D117" s="791">
        <v>4607091386967</v>
      </c>
      <c r="E117" s="792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131</v>
      </c>
      <c r="N117" s="33"/>
      <c r="O117" s="32">
        <v>45</v>
      </c>
      <c r="P117" s="94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88"/>
      <c r="R117" s="788"/>
      <c r="S117" s="788"/>
      <c r="T117" s="789"/>
      <c r="U117" s="34"/>
      <c r="V117" s="34"/>
      <c r="W117" s="35" t="s">
        <v>69</v>
      </c>
      <c r="X117" s="783">
        <v>0</v>
      </c>
      <c r="Y117" s="784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250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37.5" customHeight="1" x14ac:dyDescent="0.25">
      <c r="A118" s="54" t="s">
        <v>251</v>
      </c>
      <c r="B118" s="54" t="s">
        <v>252</v>
      </c>
      <c r="C118" s="31">
        <v>4301051436</v>
      </c>
      <c r="D118" s="791">
        <v>4607091385731</v>
      </c>
      <c r="E118" s="792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160</v>
      </c>
      <c r="M118" s="33" t="s">
        <v>131</v>
      </c>
      <c r="N118" s="33"/>
      <c r="O118" s="32">
        <v>45</v>
      </c>
      <c r="P118" s="94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8"/>
      <c r="R118" s="788"/>
      <c r="S118" s="788"/>
      <c r="T118" s="789"/>
      <c r="U118" s="34"/>
      <c r="V118" s="34"/>
      <c r="W118" s="35" t="s">
        <v>69</v>
      </c>
      <c r="X118" s="783">
        <v>53</v>
      </c>
      <c r="Y118" s="784">
        <f t="shared" si="26"/>
        <v>54</v>
      </c>
      <c r="Z118" s="36">
        <f>IFERROR(IF(Y118=0,"",ROUNDUP(Y118/H118,0)*0.00753),"")</f>
        <v>0.15060000000000001</v>
      </c>
      <c r="AA118" s="56"/>
      <c r="AB118" s="57"/>
      <c r="AC118" s="181" t="s">
        <v>253</v>
      </c>
      <c r="AG118" s="64"/>
      <c r="AJ118" s="68" t="s">
        <v>162</v>
      </c>
      <c r="AK118" s="68">
        <v>421.2</v>
      </c>
      <c r="BB118" s="182" t="s">
        <v>1</v>
      </c>
      <c r="BM118" s="64">
        <f t="shared" si="27"/>
        <v>58.339259259259251</v>
      </c>
      <c r="BN118" s="64">
        <f t="shared" si="28"/>
        <v>59.44</v>
      </c>
      <c r="BO118" s="64">
        <f t="shared" si="29"/>
        <v>0.12583095916429249</v>
      </c>
      <c r="BP118" s="64">
        <f t="shared" si="30"/>
        <v>0.12820512820512819</v>
      </c>
    </row>
    <row r="119" spans="1:68" ht="27" customHeight="1" x14ac:dyDescent="0.25">
      <c r="A119" s="54" t="s">
        <v>254</v>
      </c>
      <c r="B119" s="54" t="s">
        <v>255</v>
      </c>
      <c r="C119" s="31">
        <v>4301051438</v>
      </c>
      <c r="D119" s="791">
        <v>4680115880894</v>
      </c>
      <c r="E119" s="792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131</v>
      </c>
      <c r="N119" s="33"/>
      <c r="O119" s="32">
        <v>45</v>
      </c>
      <c r="P119" s="9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8"/>
      <c r="R119" s="788"/>
      <c r="S119" s="788"/>
      <c r="T119" s="789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257</v>
      </c>
      <c r="B120" s="54" t="s">
        <v>258</v>
      </c>
      <c r="C120" s="31">
        <v>4301051439</v>
      </c>
      <c r="D120" s="791">
        <v>4680115880214</v>
      </c>
      <c r="E120" s="792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131</v>
      </c>
      <c r="N120" s="33"/>
      <c r="O120" s="32">
        <v>45</v>
      </c>
      <c r="P120" s="87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8"/>
      <c r="R120" s="788"/>
      <c r="S120" s="788"/>
      <c r="T120" s="789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259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257</v>
      </c>
      <c r="B121" s="54" t="s">
        <v>260</v>
      </c>
      <c r="C121" s="31">
        <v>4301051687</v>
      </c>
      <c r="D121" s="791">
        <v>4680115880214</v>
      </c>
      <c r="E121" s="792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131</v>
      </c>
      <c r="N121" s="33"/>
      <c r="O121" s="32">
        <v>45</v>
      </c>
      <c r="P121" s="1177" t="s">
        <v>261</v>
      </c>
      <c r="Q121" s="788"/>
      <c r="R121" s="788"/>
      <c r="S121" s="788"/>
      <c r="T121" s="789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262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795"/>
      <c r="B122" s="796"/>
      <c r="C122" s="796"/>
      <c r="D122" s="796"/>
      <c r="E122" s="796"/>
      <c r="F122" s="796"/>
      <c r="G122" s="796"/>
      <c r="H122" s="796"/>
      <c r="I122" s="796"/>
      <c r="J122" s="796"/>
      <c r="K122" s="796"/>
      <c r="L122" s="796"/>
      <c r="M122" s="796"/>
      <c r="N122" s="796"/>
      <c r="O122" s="797"/>
      <c r="P122" s="800" t="s">
        <v>71</v>
      </c>
      <c r="Q122" s="801"/>
      <c r="R122" s="801"/>
      <c r="S122" s="801"/>
      <c r="T122" s="801"/>
      <c r="U122" s="801"/>
      <c r="V122" s="802"/>
      <c r="W122" s="37" t="s">
        <v>72</v>
      </c>
      <c r="X122" s="785">
        <f>IFERROR(X116/H116,"0")+IFERROR(X117/H117,"0")+IFERROR(X118/H118,"0")+IFERROR(X119/H119,"0")+IFERROR(X120/H120,"0")+IFERROR(X121/H121,"0")</f>
        <v>19.62962962962963</v>
      </c>
      <c r="Y122" s="785">
        <f>IFERROR(Y116/H116,"0")+IFERROR(Y117/H117,"0")+IFERROR(Y118/H118,"0")+IFERROR(Y119/H119,"0")+IFERROR(Y120/H120,"0")+IFERROR(Y121/H121,"0")</f>
        <v>20</v>
      </c>
      <c r="Z122" s="785">
        <f>IFERROR(IF(Z116="",0,Z116),"0")+IFERROR(IF(Z117="",0,Z117),"0")+IFERROR(IF(Z118="",0,Z118),"0")+IFERROR(IF(Z119="",0,Z119),"0")+IFERROR(IF(Z120="",0,Z120),"0")+IFERROR(IF(Z121="",0,Z121),"0")</f>
        <v>0.15060000000000001</v>
      </c>
      <c r="AA122" s="786"/>
      <c r="AB122" s="786"/>
      <c r="AC122" s="786"/>
    </row>
    <row r="123" spans="1:68" x14ac:dyDescent="0.2">
      <c r="A123" s="796"/>
      <c r="B123" s="796"/>
      <c r="C123" s="796"/>
      <c r="D123" s="796"/>
      <c r="E123" s="796"/>
      <c r="F123" s="796"/>
      <c r="G123" s="796"/>
      <c r="H123" s="796"/>
      <c r="I123" s="796"/>
      <c r="J123" s="796"/>
      <c r="K123" s="796"/>
      <c r="L123" s="796"/>
      <c r="M123" s="796"/>
      <c r="N123" s="796"/>
      <c r="O123" s="797"/>
      <c r="P123" s="800" t="s">
        <v>71</v>
      </c>
      <c r="Q123" s="801"/>
      <c r="R123" s="801"/>
      <c r="S123" s="801"/>
      <c r="T123" s="801"/>
      <c r="U123" s="801"/>
      <c r="V123" s="802"/>
      <c r="W123" s="37" t="s">
        <v>69</v>
      </c>
      <c r="X123" s="785">
        <f>IFERROR(SUM(X116:X121),"0")</f>
        <v>53</v>
      </c>
      <c r="Y123" s="785">
        <f>IFERROR(SUM(Y116:Y121),"0")</f>
        <v>54</v>
      </c>
      <c r="Z123" s="37"/>
      <c r="AA123" s="786"/>
      <c r="AB123" s="786"/>
      <c r="AC123" s="786"/>
    </row>
    <row r="124" spans="1:68" ht="16.5" customHeight="1" x14ac:dyDescent="0.25">
      <c r="A124" s="805" t="s">
        <v>263</v>
      </c>
      <c r="B124" s="796"/>
      <c r="C124" s="796"/>
      <c r="D124" s="796"/>
      <c r="E124" s="796"/>
      <c r="F124" s="796"/>
      <c r="G124" s="796"/>
      <c r="H124" s="796"/>
      <c r="I124" s="796"/>
      <c r="J124" s="796"/>
      <c r="K124" s="796"/>
      <c r="L124" s="796"/>
      <c r="M124" s="796"/>
      <c r="N124" s="796"/>
      <c r="O124" s="796"/>
      <c r="P124" s="796"/>
      <c r="Q124" s="796"/>
      <c r="R124" s="796"/>
      <c r="S124" s="796"/>
      <c r="T124" s="796"/>
      <c r="U124" s="796"/>
      <c r="V124" s="796"/>
      <c r="W124" s="796"/>
      <c r="X124" s="796"/>
      <c r="Y124" s="796"/>
      <c r="Z124" s="796"/>
      <c r="AA124" s="778"/>
      <c r="AB124" s="778"/>
      <c r="AC124" s="778"/>
    </row>
    <row r="125" spans="1:68" ht="14.25" customHeight="1" x14ac:dyDescent="0.25">
      <c r="A125" s="809" t="s">
        <v>124</v>
      </c>
      <c r="B125" s="796"/>
      <c r="C125" s="796"/>
      <c r="D125" s="796"/>
      <c r="E125" s="796"/>
      <c r="F125" s="796"/>
      <c r="G125" s="796"/>
      <c r="H125" s="796"/>
      <c r="I125" s="796"/>
      <c r="J125" s="796"/>
      <c r="K125" s="796"/>
      <c r="L125" s="796"/>
      <c r="M125" s="796"/>
      <c r="N125" s="796"/>
      <c r="O125" s="796"/>
      <c r="P125" s="796"/>
      <c r="Q125" s="796"/>
      <c r="R125" s="796"/>
      <c r="S125" s="796"/>
      <c r="T125" s="796"/>
      <c r="U125" s="796"/>
      <c r="V125" s="796"/>
      <c r="W125" s="796"/>
      <c r="X125" s="796"/>
      <c r="Y125" s="796"/>
      <c r="Z125" s="796"/>
      <c r="AA125" s="776"/>
      <c r="AB125" s="776"/>
      <c r="AC125" s="776"/>
    </row>
    <row r="126" spans="1:68" ht="27" customHeight="1" x14ac:dyDescent="0.25">
      <c r="A126" s="54" t="s">
        <v>264</v>
      </c>
      <c r="B126" s="54" t="s">
        <v>265</v>
      </c>
      <c r="C126" s="31">
        <v>4301011514</v>
      </c>
      <c r="D126" s="791">
        <v>4680115882133</v>
      </c>
      <c r="E126" s="792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8"/>
      <c r="R126" s="788"/>
      <c r="S126" s="788"/>
      <c r="T126" s="789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266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264</v>
      </c>
      <c r="B127" s="54" t="s">
        <v>267</v>
      </c>
      <c r="C127" s="31">
        <v>4301011703</v>
      </c>
      <c r="D127" s="791">
        <v>4680115882133</v>
      </c>
      <c r="E127" s="792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8"/>
      <c r="R127" s="788"/>
      <c r="S127" s="788"/>
      <c r="T127" s="789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268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269</v>
      </c>
      <c r="B128" s="54" t="s">
        <v>270</v>
      </c>
      <c r="C128" s="31">
        <v>4301011417</v>
      </c>
      <c r="D128" s="791">
        <v>4680115880269</v>
      </c>
      <c r="E128" s="792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 t="s">
        <v>138</v>
      </c>
      <c r="M128" s="33" t="s">
        <v>131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8"/>
      <c r="R128" s="788"/>
      <c r="S128" s="788"/>
      <c r="T128" s="789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266</v>
      </c>
      <c r="AG128" s="64"/>
      <c r="AJ128" s="68" t="s">
        <v>139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271</v>
      </c>
      <c r="B129" s="54" t="s">
        <v>272</v>
      </c>
      <c r="C129" s="31">
        <v>4301011415</v>
      </c>
      <c r="D129" s="791">
        <v>4680115880429</v>
      </c>
      <c r="E129" s="792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131</v>
      </c>
      <c r="N129" s="33"/>
      <c r="O129" s="32">
        <v>50</v>
      </c>
      <c r="P129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8"/>
      <c r="R129" s="788"/>
      <c r="S129" s="788"/>
      <c r="T129" s="789"/>
      <c r="U129" s="34"/>
      <c r="V129" s="34"/>
      <c r="W129" s="35" t="s">
        <v>69</v>
      </c>
      <c r="X129" s="783">
        <v>18</v>
      </c>
      <c r="Y129" s="784">
        <f>IFERROR(IF(X129="",0,CEILING((X129/$H129),1)*$H129),"")</f>
        <v>18</v>
      </c>
      <c r="Z129" s="36">
        <f>IFERROR(IF(Y129=0,"",ROUNDUP(Y129/H129,0)*0.00902),"")</f>
        <v>3.6080000000000001E-2</v>
      </c>
      <c r="AA129" s="56"/>
      <c r="AB129" s="57"/>
      <c r="AC129" s="195" t="s">
        <v>266</v>
      </c>
      <c r="AG129" s="64"/>
      <c r="AJ129" s="68"/>
      <c r="AK129" s="68">
        <v>0</v>
      </c>
      <c r="BB129" s="196" t="s">
        <v>1</v>
      </c>
      <c r="BM129" s="64">
        <f>IFERROR(X129*I129/H129,"0")</f>
        <v>18.84</v>
      </c>
      <c r="BN129" s="64">
        <f>IFERROR(Y129*I129/H129,"0")</f>
        <v>18.84</v>
      </c>
      <c r="BO129" s="64">
        <f>IFERROR(1/J129*(X129/H129),"0")</f>
        <v>3.0303030303030304E-2</v>
      </c>
      <c r="BP129" s="64">
        <f>IFERROR(1/J129*(Y129/H129),"0")</f>
        <v>3.0303030303030304E-2</v>
      </c>
    </row>
    <row r="130" spans="1:68" ht="27" customHeight="1" x14ac:dyDescent="0.25">
      <c r="A130" s="54" t="s">
        <v>273</v>
      </c>
      <c r="B130" s="54" t="s">
        <v>274</v>
      </c>
      <c r="C130" s="31">
        <v>4301011462</v>
      </c>
      <c r="D130" s="791">
        <v>4680115881457</v>
      </c>
      <c r="E130" s="792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131</v>
      </c>
      <c r="N130" s="33"/>
      <c r="O130" s="32">
        <v>50</v>
      </c>
      <c r="P130" s="112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8"/>
      <c r="R130" s="788"/>
      <c r="S130" s="788"/>
      <c r="T130" s="789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266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95"/>
      <c r="B131" s="796"/>
      <c r="C131" s="796"/>
      <c r="D131" s="796"/>
      <c r="E131" s="796"/>
      <c r="F131" s="796"/>
      <c r="G131" s="796"/>
      <c r="H131" s="796"/>
      <c r="I131" s="796"/>
      <c r="J131" s="796"/>
      <c r="K131" s="796"/>
      <c r="L131" s="796"/>
      <c r="M131" s="796"/>
      <c r="N131" s="796"/>
      <c r="O131" s="797"/>
      <c r="P131" s="800" t="s">
        <v>71</v>
      </c>
      <c r="Q131" s="801"/>
      <c r="R131" s="801"/>
      <c r="S131" s="801"/>
      <c r="T131" s="801"/>
      <c r="U131" s="801"/>
      <c r="V131" s="802"/>
      <c r="W131" s="37" t="s">
        <v>72</v>
      </c>
      <c r="X131" s="785">
        <f>IFERROR(X126/H126,"0")+IFERROR(X127/H127,"0")+IFERROR(X128/H128,"0")+IFERROR(X129/H129,"0")+IFERROR(X130/H130,"0")</f>
        <v>4</v>
      </c>
      <c r="Y131" s="785">
        <f>IFERROR(Y126/H126,"0")+IFERROR(Y127/H127,"0")+IFERROR(Y128/H128,"0")+IFERROR(Y129/H129,"0")+IFERROR(Y130/H130,"0")</f>
        <v>4</v>
      </c>
      <c r="Z131" s="785">
        <f>IFERROR(IF(Z126="",0,Z126),"0")+IFERROR(IF(Z127="",0,Z127),"0")+IFERROR(IF(Z128="",0,Z128),"0")+IFERROR(IF(Z129="",0,Z129),"0")+IFERROR(IF(Z130="",0,Z130),"0")</f>
        <v>3.6080000000000001E-2</v>
      </c>
      <c r="AA131" s="786"/>
      <c r="AB131" s="786"/>
      <c r="AC131" s="786"/>
    </row>
    <row r="132" spans="1:68" x14ac:dyDescent="0.2">
      <c r="A132" s="796"/>
      <c r="B132" s="796"/>
      <c r="C132" s="796"/>
      <c r="D132" s="796"/>
      <c r="E132" s="796"/>
      <c r="F132" s="796"/>
      <c r="G132" s="796"/>
      <c r="H132" s="796"/>
      <c r="I132" s="796"/>
      <c r="J132" s="796"/>
      <c r="K132" s="796"/>
      <c r="L132" s="796"/>
      <c r="M132" s="796"/>
      <c r="N132" s="796"/>
      <c r="O132" s="797"/>
      <c r="P132" s="800" t="s">
        <v>71</v>
      </c>
      <c r="Q132" s="801"/>
      <c r="R132" s="801"/>
      <c r="S132" s="801"/>
      <c r="T132" s="801"/>
      <c r="U132" s="801"/>
      <c r="V132" s="802"/>
      <c r="W132" s="37" t="s">
        <v>69</v>
      </c>
      <c r="X132" s="785">
        <f>IFERROR(SUM(X126:X130),"0")</f>
        <v>18</v>
      </c>
      <c r="Y132" s="785">
        <f>IFERROR(SUM(Y126:Y130),"0")</f>
        <v>18</v>
      </c>
      <c r="Z132" s="37"/>
      <c r="AA132" s="786"/>
      <c r="AB132" s="786"/>
      <c r="AC132" s="786"/>
    </row>
    <row r="133" spans="1:68" ht="14.25" customHeight="1" x14ac:dyDescent="0.25">
      <c r="A133" s="809" t="s">
        <v>182</v>
      </c>
      <c r="B133" s="796"/>
      <c r="C133" s="796"/>
      <c r="D133" s="796"/>
      <c r="E133" s="796"/>
      <c r="F133" s="796"/>
      <c r="G133" s="796"/>
      <c r="H133" s="796"/>
      <c r="I133" s="796"/>
      <c r="J133" s="796"/>
      <c r="K133" s="796"/>
      <c r="L133" s="796"/>
      <c r="M133" s="796"/>
      <c r="N133" s="796"/>
      <c r="O133" s="796"/>
      <c r="P133" s="796"/>
      <c r="Q133" s="796"/>
      <c r="R133" s="796"/>
      <c r="S133" s="796"/>
      <c r="T133" s="796"/>
      <c r="U133" s="796"/>
      <c r="V133" s="796"/>
      <c r="W133" s="796"/>
      <c r="X133" s="796"/>
      <c r="Y133" s="796"/>
      <c r="Z133" s="796"/>
      <c r="AA133" s="776"/>
      <c r="AB133" s="776"/>
      <c r="AC133" s="776"/>
    </row>
    <row r="134" spans="1:68" ht="16.5" customHeight="1" x14ac:dyDescent="0.25">
      <c r="A134" s="54" t="s">
        <v>275</v>
      </c>
      <c r="B134" s="54" t="s">
        <v>276</v>
      </c>
      <c r="C134" s="31">
        <v>4301020235</v>
      </c>
      <c r="D134" s="791">
        <v>4680115881488</v>
      </c>
      <c r="E134" s="792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50</v>
      </c>
      <c r="P134" s="1205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88"/>
      <c r="R134" s="788"/>
      <c r="S134" s="788"/>
      <c r="T134" s="789"/>
      <c r="U134" s="34"/>
      <c r="V134" s="34"/>
      <c r="W134" s="35" t="s">
        <v>69</v>
      </c>
      <c r="X134" s="783">
        <v>66</v>
      </c>
      <c r="Y134" s="784">
        <f>IFERROR(IF(X134="",0,CEILING((X134/$H134),1)*$H134),"")</f>
        <v>75.600000000000009</v>
      </c>
      <c r="Z134" s="36">
        <f>IFERROR(IF(Y134=0,"",ROUNDUP(Y134/H134,0)*0.02175),"")</f>
        <v>0.15225</v>
      </c>
      <c r="AA134" s="56"/>
      <c r="AB134" s="57"/>
      <c r="AC134" s="199" t="s">
        <v>277</v>
      </c>
      <c r="AG134" s="64"/>
      <c r="AJ134" s="68"/>
      <c r="AK134" s="68">
        <v>0</v>
      </c>
      <c r="BB134" s="200" t="s">
        <v>1</v>
      </c>
      <c r="BM134" s="64">
        <f>IFERROR(X134*I134/H134,"0")</f>
        <v>68.933333333333323</v>
      </c>
      <c r="BN134" s="64">
        <f>IFERROR(Y134*I134/H134,"0")</f>
        <v>78.959999999999994</v>
      </c>
      <c r="BO134" s="64">
        <f>IFERROR(1/J134*(X134/H134),"0")</f>
        <v>0.10912698412698411</v>
      </c>
      <c r="BP134" s="64">
        <f>IFERROR(1/J134*(Y134/H134),"0")</f>
        <v>0.125</v>
      </c>
    </row>
    <row r="135" spans="1:68" ht="16.5" customHeight="1" x14ac:dyDescent="0.25">
      <c r="A135" s="54" t="s">
        <v>275</v>
      </c>
      <c r="B135" s="54" t="s">
        <v>278</v>
      </c>
      <c r="C135" s="31">
        <v>4301020345</v>
      </c>
      <c r="D135" s="791">
        <v>4680115881488</v>
      </c>
      <c r="E135" s="792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128</v>
      </c>
      <c r="N135" s="33"/>
      <c r="O135" s="32">
        <v>55</v>
      </c>
      <c r="P135" s="1161" t="s">
        <v>279</v>
      </c>
      <c r="Q135" s="788"/>
      <c r="R135" s="788"/>
      <c r="S135" s="788"/>
      <c r="T135" s="789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280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281</v>
      </c>
      <c r="B136" s="54" t="s">
        <v>282</v>
      </c>
      <c r="C136" s="31">
        <v>4301020346</v>
      </c>
      <c r="D136" s="791">
        <v>4680115882775</v>
      </c>
      <c r="E136" s="792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">
        <v>283</v>
      </c>
      <c r="Q136" s="788"/>
      <c r="R136" s="788"/>
      <c r="S136" s="788"/>
      <c r="T136" s="789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280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281</v>
      </c>
      <c r="B137" s="54" t="s">
        <v>284</v>
      </c>
      <c r="C137" s="31">
        <v>4301020258</v>
      </c>
      <c r="D137" s="791">
        <v>4680115882775</v>
      </c>
      <c r="E137" s="792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131</v>
      </c>
      <c r="N137" s="33"/>
      <c r="O137" s="32">
        <v>50</v>
      </c>
      <c r="P137" s="96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7" s="788"/>
      <c r="R137" s="788"/>
      <c r="S137" s="788"/>
      <c r="T137" s="789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277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285</v>
      </c>
      <c r="B138" s="54" t="s">
        <v>286</v>
      </c>
      <c r="C138" s="31">
        <v>4301020344</v>
      </c>
      <c r="D138" s="791">
        <v>4680115880658</v>
      </c>
      <c r="E138" s="792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194</v>
      </c>
      <c r="L138" s="32"/>
      <c r="M138" s="33" t="s">
        <v>128</v>
      </c>
      <c r="N138" s="33"/>
      <c r="O138" s="32">
        <v>55</v>
      </c>
      <c r="P138" s="1000" t="s">
        <v>287</v>
      </c>
      <c r="Q138" s="788"/>
      <c r="R138" s="788"/>
      <c r="S138" s="788"/>
      <c r="T138" s="789"/>
      <c r="U138" s="34"/>
      <c r="V138" s="34"/>
      <c r="W138" s="35" t="s">
        <v>69</v>
      </c>
      <c r="X138" s="783">
        <v>4</v>
      </c>
      <c r="Y138" s="784">
        <f>IFERROR(IF(X138="",0,CEILING((X138/$H138),1)*$H138),"")</f>
        <v>4.8</v>
      </c>
      <c r="Z138" s="36">
        <f>IFERROR(IF(Y138=0,"",ROUNDUP(Y138/H138,0)*0.00651),"")</f>
        <v>1.302E-2</v>
      </c>
      <c r="AA138" s="56"/>
      <c r="AB138" s="57"/>
      <c r="AC138" s="207" t="s">
        <v>280</v>
      </c>
      <c r="AG138" s="64"/>
      <c r="AJ138" s="68"/>
      <c r="AK138" s="68">
        <v>0</v>
      </c>
      <c r="BB138" s="208" t="s">
        <v>1</v>
      </c>
      <c r="BM138" s="64">
        <f>IFERROR(X138*I138/H138,"0")</f>
        <v>4.3000000000000007</v>
      </c>
      <c r="BN138" s="64">
        <f>IFERROR(Y138*I138/H138,"0")</f>
        <v>5.16</v>
      </c>
      <c r="BO138" s="64">
        <f>IFERROR(1/J138*(X138/H138),"0")</f>
        <v>9.1575091575091579E-3</v>
      </c>
      <c r="BP138" s="64">
        <f>IFERROR(1/J138*(Y138/H138),"0")</f>
        <v>1.098901098901099E-2</v>
      </c>
    </row>
    <row r="139" spans="1:68" x14ac:dyDescent="0.2">
      <c r="A139" s="795"/>
      <c r="B139" s="796"/>
      <c r="C139" s="796"/>
      <c r="D139" s="796"/>
      <c r="E139" s="796"/>
      <c r="F139" s="796"/>
      <c r="G139" s="796"/>
      <c r="H139" s="796"/>
      <c r="I139" s="796"/>
      <c r="J139" s="796"/>
      <c r="K139" s="796"/>
      <c r="L139" s="796"/>
      <c r="M139" s="796"/>
      <c r="N139" s="796"/>
      <c r="O139" s="797"/>
      <c r="P139" s="800" t="s">
        <v>71</v>
      </c>
      <c r="Q139" s="801"/>
      <c r="R139" s="801"/>
      <c r="S139" s="801"/>
      <c r="T139" s="801"/>
      <c r="U139" s="801"/>
      <c r="V139" s="802"/>
      <c r="W139" s="37" t="s">
        <v>72</v>
      </c>
      <c r="X139" s="785">
        <f>IFERROR(X134/H134,"0")+IFERROR(X135/H135,"0")+IFERROR(X136/H136,"0")+IFERROR(X137/H137,"0")+IFERROR(X138/H138,"0")</f>
        <v>7.7777777777777777</v>
      </c>
      <c r="Y139" s="785">
        <f>IFERROR(Y134/H134,"0")+IFERROR(Y135/H135,"0")+IFERROR(Y136/H136,"0")+IFERROR(Y137/H137,"0")+IFERROR(Y138/H138,"0")</f>
        <v>9</v>
      </c>
      <c r="Z139" s="785">
        <f>IFERROR(IF(Z134="",0,Z134),"0")+IFERROR(IF(Z135="",0,Z135),"0")+IFERROR(IF(Z136="",0,Z136),"0")+IFERROR(IF(Z137="",0,Z137),"0")+IFERROR(IF(Z138="",0,Z138),"0")</f>
        <v>0.16527</v>
      </c>
      <c r="AA139" s="786"/>
      <c r="AB139" s="786"/>
      <c r="AC139" s="786"/>
    </row>
    <row r="140" spans="1:68" x14ac:dyDescent="0.2">
      <c r="A140" s="796"/>
      <c r="B140" s="796"/>
      <c r="C140" s="796"/>
      <c r="D140" s="796"/>
      <c r="E140" s="796"/>
      <c r="F140" s="796"/>
      <c r="G140" s="796"/>
      <c r="H140" s="796"/>
      <c r="I140" s="796"/>
      <c r="J140" s="796"/>
      <c r="K140" s="796"/>
      <c r="L140" s="796"/>
      <c r="M140" s="796"/>
      <c r="N140" s="796"/>
      <c r="O140" s="797"/>
      <c r="P140" s="800" t="s">
        <v>71</v>
      </c>
      <c r="Q140" s="801"/>
      <c r="R140" s="801"/>
      <c r="S140" s="801"/>
      <c r="T140" s="801"/>
      <c r="U140" s="801"/>
      <c r="V140" s="802"/>
      <c r="W140" s="37" t="s">
        <v>69</v>
      </c>
      <c r="X140" s="785">
        <f>IFERROR(SUM(X134:X138),"0")</f>
        <v>70</v>
      </c>
      <c r="Y140" s="785">
        <f>IFERROR(SUM(Y134:Y138),"0")</f>
        <v>80.400000000000006</v>
      </c>
      <c r="Z140" s="37"/>
      <c r="AA140" s="786"/>
      <c r="AB140" s="786"/>
      <c r="AC140" s="786"/>
    </row>
    <row r="141" spans="1:68" ht="14.25" customHeight="1" x14ac:dyDescent="0.25">
      <c r="A141" s="809" t="s">
        <v>73</v>
      </c>
      <c r="B141" s="796"/>
      <c r="C141" s="796"/>
      <c r="D141" s="796"/>
      <c r="E141" s="796"/>
      <c r="F141" s="796"/>
      <c r="G141" s="796"/>
      <c r="H141" s="796"/>
      <c r="I141" s="796"/>
      <c r="J141" s="796"/>
      <c r="K141" s="796"/>
      <c r="L141" s="796"/>
      <c r="M141" s="796"/>
      <c r="N141" s="796"/>
      <c r="O141" s="796"/>
      <c r="P141" s="796"/>
      <c r="Q141" s="796"/>
      <c r="R141" s="796"/>
      <c r="S141" s="796"/>
      <c r="T141" s="796"/>
      <c r="U141" s="796"/>
      <c r="V141" s="796"/>
      <c r="W141" s="796"/>
      <c r="X141" s="796"/>
      <c r="Y141" s="796"/>
      <c r="Z141" s="796"/>
      <c r="AA141" s="776"/>
      <c r="AB141" s="776"/>
      <c r="AC141" s="776"/>
    </row>
    <row r="142" spans="1:68" ht="27" customHeight="1" x14ac:dyDescent="0.25">
      <c r="A142" s="54" t="s">
        <v>288</v>
      </c>
      <c r="B142" s="54" t="s">
        <v>289</v>
      </c>
      <c r="C142" s="31">
        <v>4301051360</v>
      </c>
      <c r="D142" s="791">
        <v>4607091385168</v>
      </c>
      <c r="E142" s="792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131</v>
      </c>
      <c r="N142" s="33"/>
      <c r="O142" s="32">
        <v>45</v>
      </c>
      <c r="P142" s="94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8"/>
      <c r="R142" s="788"/>
      <c r="S142" s="788"/>
      <c r="T142" s="789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290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customHeight="1" x14ac:dyDescent="0.25">
      <c r="A143" s="54" t="s">
        <v>288</v>
      </c>
      <c r="B143" s="54" t="s">
        <v>291</v>
      </c>
      <c r="C143" s="31">
        <v>4301051612</v>
      </c>
      <c r="D143" s="791">
        <v>4607091385168</v>
      </c>
      <c r="E143" s="792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105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88"/>
      <c r="R143" s="788"/>
      <c r="S143" s="788"/>
      <c r="T143" s="789"/>
      <c r="U143" s="34"/>
      <c r="V143" s="34"/>
      <c r="W143" s="35" t="s">
        <v>69</v>
      </c>
      <c r="X143" s="783">
        <v>551</v>
      </c>
      <c r="Y143" s="784">
        <f t="shared" si="31"/>
        <v>554.4</v>
      </c>
      <c r="Z143" s="36">
        <f>IFERROR(IF(Y143=0,"",ROUNDUP(Y143/H143,0)*0.02175),"")</f>
        <v>1.4355</v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587.60214285714289</v>
      </c>
      <c r="BN143" s="64">
        <f t="shared" si="33"/>
        <v>591.22799999999995</v>
      </c>
      <c r="BO143" s="64">
        <f t="shared" si="34"/>
        <v>1.1713435374149659</v>
      </c>
      <c r="BP143" s="64">
        <f t="shared" si="35"/>
        <v>1.1785714285714286</v>
      </c>
    </row>
    <row r="144" spans="1:68" ht="37.5" customHeight="1" x14ac:dyDescent="0.25">
      <c r="A144" s="54" t="s">
        <v>293</v>
      </c>
      <c r="B144" s="54" t="s">
        <v>294</v>
      </c>
      <c r="C144" s="31">
        <v>4301051742</v>
      </c>
      <c r="D144" s="791">
        <v>4680115884540</v>
      </c>
      <c r="E144" s="792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131</v>
      </c>
      <c r="N144" s="33"/>
      <c r="O144" s="32">
        <v>45</v>
      </c>
      <c r="P144" s="794" t="s">
        <v>295</v>
      </c>
      <c r="Q144" s="788"/>
      <c r="R144" s="788"/>
      <c r="S144" s="788"/>
      <c r="T144" s="789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296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297</v>
      </c>
      <c r="B145" s="54" t="s">
        <v>298</v>
      </c>
      <c r="C145" s="31">
        <v>4301051362</v>
      </c>
      <c r="D145" s="791">
        <v>4607091383256</v>
      </c>
      <c r="E145" s="792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131</v>
      </c>
      <c r="N145" s="33"/>
      <c r="O145" s="32">
        <v>45</v>
      </c>
      <c r="P145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299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300</v>
      </c>
      <c r="B146" s="54" t="s">
        <v>301</v>
      </c>
      <c r="C146" s="31">
        <v>4301051358</v>
      </c>
      <c r="D146" s="791">
        <v>4607091385748</v>
      </c>
      <c r="E146" s="792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160</v>
      </c>
      <c r="M146" s="33" t="s">
        <v>131</v>
      </c>
      <c r="N146" s="33"/>
      <c r="O146" s="32">
        <v>45</v>
      </c>
      <c r="P146" s="117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88"/>
      <c r="R146" s="788"/>
      <c r="S146" s="788"/>
      <c r="T146" s="789"/>
      <c r="U146" s="34"/>
      <c r="V146" s="34"/>
      <c r="W146" s="35" t="s">
        <v>69</v>
      </c>
      <c r="X146" s="783">
        <v>78</v>
      </c>
      <c r="Y146" s="784">
        <f t="shared" si="31"/>
        <v>78.300000000000011</v>
      </c>
      <c r="Z146" s="36">
        <f>IFERROR(IF(Y146=0,"",ROUNDUP(Y146/H146,0)*0.00753),"")</f>
        <v>0.21837000000000001</v>
      </c>
      <c r="AA146" s="56"/>
      <c r="AB146" s="57"/>
      <c r="AC146" s="217" t="s">
        <v>302</v>
      </c>
      <c r="AG146" s="64"/>
      <c r="AJ146" s="68" t="s">
        <v>162</v>
      </c>
      <c r="AK146" s="68">
        <v>421.2</v>
      </c>
      <c r="BB146" s="218" t="s">
        <v>1</v>
      </c>
      <c r="BM146" s="64">
        <f t="shared" si="32"/>
        <v>85.85777777777777</v>
      </c>
      <c r="BN146" s="64">
        <f t="shared" si="33"/>
        <v>86.188000000000017</v>
      </c>
      <c r="BO146" s="64">
        <f t="shared" si="34"/>
        <v>0.18518518518518515</v>
      </c>
      <c r="BP146" s="64">
        <f t="shared" si="35"/>
        <v>0.1858974358974359</v>
      </c>
    </row>
    <row r="147" spans="1:68" ht="16.5" customHeight="1" x14ac:dyDescent="0.25">
      <c r="A147" s="54" t="s">
        <v>303</v>
      </c>
      <c r="B147" s="54" t="s">
        <v>304</v>
      </c>
      <c r="C147" s="31">
        <v>4301051740</v>
      </c>
      <c r="D147" s="791">
        <v>4680115884533</v>
      </c>
      <c r="E147" s="792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131</v>
      </c>
      <c r="N147" s="33"/>
      <c r="O147" s="32">
        <v>45</v>
      </c>
      <c r="P147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88"/>
      <c r="R147" s="788"/>
      <c r="S147" s="788"/>
      <c r="T147" s="789"/>
      <c r="U147" s="34"/>
      <c r="V147" s="34"/>
      <c r="W147" s="35" t="s">
        <v>69</v>
      </c>
      <c r="X147" s="783">
        <v>0</v>
      </c>
      <c r="Y147" s="784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305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t="37.5" customHeight="1" x14ac:dyDescent="0.25">
      <c r="A148" s="54" t="s">
        <v>306</v>
      </c>
      <c r="B148" s="54" t="s">
        <v>307</v>
      </c>
      <c r="C148" s="31">
        <v>4301051480</v>
      </c>
      <c r="D148" s="791">
        <v>4680115882645</v>
      </c>
      <c r="E148" s="792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8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88"/>
      <c r="R148" s="788"/>
      <c r="S148" s="788"/>
      <c r="T148" s="789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308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795"/>
      <c r="B149" s="796"/>
      <c r="C149" s="796"/>
      <c r="D149" s="796"/>
      <c r="E149" s="796"/>
      <c r="F149" s="796"/>
      <c r="G149" s="796"/>
      <c r="H149" s="796"/>
      <c r="I149" s="796"/>
      <c r="J149" s="796"/>
      <c r="K149" s="796"/>
      <c r="L149" s="796"/>
      <c r="M149" s="796"/>
      <c r="N149" s="796"/>
      <c r="O149" s="797"/>
      <c r="P149" s="800" t="s">
        <v>71</v>
      </c>
      <c r="Q149" s="801"/>
      <c r="R149" s="801"/>
      <c r="S149" s="801"/>
      <c r="T149" s="801"/>
      <c r="U149" s="801"/>
      <c r="V149" s="802"/>
      <c r="W149" s="37" t="s">
        <v>72</v>
      </c>
      <c r="X149" s="785">
        <f>IFERROR(X142/H142,"0")+IFERROR(X143/H143,"0")+IFERROR(X144/H144,"0")+IFERROR(X145/H145,"0")+IFERROR(X146/H146,"0")+IFERROR(X147/H147,"0")+IFERROR(X148/H148,"0")</f>
        <v>94.484126984126974</v>
      </c>
      <c r="Y149" s="785">
        <f>IFERROR(Y142/H142,"0")+IFERROR(Y143/H143,"0")+IFERROR(Y144/H144,"0")+IFERROR(Y145/H145,"0")+IFERROR(Y146/H146,"0")+IFERROR(Y147/H147,"0")+IFERROR(Y148/H148,"0")</f>
        <v>95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1.65387</v>
      </c>
      <c r="AA149" s="786"/>
      <c r="AB149" s="786"/>
      <c r="AC149" s="786"/>
    </row>
    <row r="150" spans="1:68" x14ac:dyDescent="0.2">
      <c r="A150" s="796"/>
      <c r="B150" s="796"/>
      <c r="C150" s="796"/>
      <c r="D150" s="796"/>
      <c r="E150" s="796"/>
      <c r="F150" s="796"/>
      <c r="G150" s="796"/>
      <c r="H150" s="796"/>
      <c r="I150" s="796"/>
      <c r="J150" s="796"/>
      <c r="K150" s="796"/>
      <c r="L150" s="796"/>
      <c r="M150" s="796"/>
      <c r="N150" s="796"/>
      <c r="O150" s="797"/>
      <c r="P150" s="800" t="s">
        <v>71</v>
      </c>
      <c r="Q150" s="801"/>
      <c r="R150" s="801"/>
      <c r="S150" s="801"/>
      <c r="T150" s="801"/>
      <c r="U150" s="801"/>
      <c r="V150" s="802"/>
      <c r="W150" s="37" t="s">
        <v>69</v>
      </c>
      <c r="X150" s="785">
        <f>IFERROR(SUM(X142:X148),"0")</f>
        <v>629</v>
      </c>
      <c r="Y150" s="785">
        <f>IFERROR(SUM(Y142:Y148),"0")</f>
        <v>632.70000000000005</v>
      </c>
      <c r="Z150" s="37"/>
      <c r="AA150" s="786"/>
      <c r="AB150" s="786"/>
      <c r="AC150" s="786"/>
    </row>
    <row r="151" spans="1:68" ht="14.25" customHeight="1" x14ac:dyDescent="0.25">
      <c r="A151" s="809" t="s">
        <v>229</v>
      </c>
      <c r="B151" s="796"/>
      <c r="C151" s="796"/>
      <c r="D151" s="796"/>
      <c r="E151" s="796"/>
      <c r="F151" s="796"/>
      <c r="G151" s="796"/>
      <c r="H151" s="796"/>
      <c r="I151" s="796"/>
      <c r="J151" s="796"/>
      <c r="K151" s="796"/>
      <c r="L151" s="796"/>
      <c r="M151" s="796"/>
      <c r="N151" s="796"/>
      <c r="O151" s="796"/>
      <c r="P151" s="796"/>
      <c r="Q151" s="796"/>
      <c r="R151" s="796"/>
      <c r="S151" s="796"/>
      <c r="T151" s="796"/>
      <c r="U151" s="796"/>
      <c r="V151" s="796"/>
      <c r="W151" s="796"/>
      <c r="X151" s="796"/>
      <c r="Y151" s="796"/>
      <c r="Z151" s="796"/>
      <c r="AA151" s="776"/>
      <c r="AB151" s="776"/>
      <c r="AC151" s="776"/>
    </row>
    <row r="152" spans="1:68" ht="37.5" customHeight="1" x14ac:dyDescent="0.25">
      <c r="A152" s="54" t="s">
        <v>309</v>
      </c>
      <c r="B152" s="54" t="s">
        <v>310</v>
      </c>
      <c r="C152" s="31">
        <v>4301060356</v>
      </c>
      <c r="D152" s="791">
        <v>4680115882652</v>
      </c>
      <c r="E152" s="792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88"/>
      <c r="R152" s="788"/>
      <c r="S152" s="788"/>
      <c r="T152" s="789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311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312</v>
      </c>
      <c r="B153" s="54" t="s">
        <v>313</v>
      </c>
      <c r="C153" s="31">
        <v>4301060309</v>
      </c>
      <c r="D153" s="791">
        <v>4680115880238</v>
      </c>
      <c r="E153" s="792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88"/>
      <c r="R153" s="788"/>
      <c r="S153" s="788"/>
      <c r="T153" s="789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314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95"/>
      <c r="B154" s="796"/>
      <c r="C154" s="796"/>
      <c r="D154" s="796"/>
      <c r="E154" s="796"/>
      <c r="F154" s="796"/>
      <c r="G154" s="796"/>
      <c r="H154" s="796"/>
      <c r="I154" s="796"/>
      <c r="J154" s="796"/>
      <c r="K154" s="796"/>
      <c r="L154" s="796"/>
      <c r="M154" s="796"/>
      <c r="N154" s="796"/>
      <c r="O154" s="797"/>
      <c r="P154" s="800" t="s">
        <v>71</v>
      </c>
      <c r="Q154" s="801"/>
      <c r="R154" s="801"/>
      <c r="S154" s="801"/>
      <c r="T154" s="801"/>
      <c r="U154" s="801"/>
      <c r="V154" s="802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x14ac:dyDescent="0.2">
      <c r="A155" s="796"/>
      <c r="B155" s="796"/>
      <c r="C155" s="796"/>
      <c r="D155" s="796"/>
      <c r="E155" s="796"/>
      <c r="F155" s="796"/>
      <c r="G155" s="796"/>
      <c r="H155" s="796"/>
      <c r="I155" s="796"/>
      <c r="J155" s="796"/>
      <c r="K155" s="796"/>
      <c r="L155" s="796"/>
      <c r="M155" s="796"/>
      <c r="N155" s="796"/>
      <c r="O155" s="797"/>
      <c r="P155" s="800" t="s">
        <v>71</v>
      </c>
      <c r="Q155" s="801"/>
      <c r="R155" s="801"/>
      <c r="S155" s="801"/>
      <c r="T155" s="801"/>
      <c r="U155" s="801"/>
      <c r="V155" s="802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customHeight="1" x14ac:dyDescent="0.25">
      <c r="A156" s="805" t="s">
        <v>315</v>
      </c>
      <c r="B156" s="796"/>
      <c r="C156" s="796"/>
      <c r="D156" s="796"/>
      <c r="E156" s="796"/>
      <c r="F156" s="796"/>
      <c r="G156" s="796"/>
      <c r="H156" s="796"/>
      <c r="I156" s="796"/>
      <c r="J156" s="796"/>
      <c r="K156" s="796"/>
      <c r="L156" s="796"/>
      <c r="M156" s="796"/>
      <c r="N156" s="796"/>
      <c r="O156" s="796"/>
      <c r="P156" s="796"/>
      <c r="Q156" s="796"/>
      <c r="R156" s="796"/>
      <c r="S156" s="796"/>
      <c r="T156" s="796"/>
      <c r="U156" s="796"/>
      <c r="V156" s="796"/>
      <c r="W156" s="796"/>
      <c r="X156" s="796"/>
      <c r="Y156" s="796"/>
      <c r="Z156" s="796"/>
      <c r="AA156" s="778"/>
      <c r="AB156" s="778"/>
      <c r="AC156" s="778"/>
    </row>
    <row r="157" spans="1:68" ht="14.25" customHeight="1" x14ac:dyDescent="0.25">
      <c r="A157" s="809" t="s">
        <v>124</v>
      </c>
      <c r="B157" s="796"/>
      <c r="C157" s="796"/>
      <c r="D157" s="796"/>
      <c r="E157" s="796"/>
      <c r="F157" s="796"/>
      <c r="G157" s="796"/>
      <c r="H157" s="796"/>
      <c r="I157" s="796"/>
      <c r="J157" s="796"/>
      <c r="K157" s="796"/>
      <c r="L157" s="796"/>
      <c r="M157" s="796"/>
      <c r="N157" s="796"/>
      <c r="O157" s="796"/>
      <c r="P157" s="796"/>
      <c r="Q157" s="796"/>
      <c r="R157" s="796"/>
      <c r="S157" s="796"/>
      <c r="T157" s="796"/>
      <c r="U157" s="796"/>
      <c r="V157" s="796"/>
      <c r="W157" s="796"/>
      <c r="X157" s="796"/>
      <c r="Y157" s="796"/>
      <c r="Z157" s="796"/>
      <c r="AA157" s="776"/>
      <c r="AB157" s="776"/>
      <c r="AC157" s="776"/>
    </row>
    <row r="158" spans="1:68" ht="27" customHeight="1" x14ac:dyDescent="0.25">
      <c r="A158" s="54" t="s">
        <v>316</v>
      </c>
      <c r="B158" s="54" t="s">
        <v>317</v>
      </c>
      <c r="C158" s="31">
        <v>4301011564</v>
      </c>
      <c r="D158" s="791">
        <v>4680115882577</v>
      </c>
      <c r="E158" s="792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8"/>
      <c r="R158" s="788"/>
      <c r="S158" s="788"/>
      <c r="T158" s="789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318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316</v>
      </c>
      <c r="B159" s="54" t="s">
        <v>319</v>
      </c>
      <c r="C159" s="31">
        <v>4301011562</v>
      </c>
      <c r="D159" s="791">
        <v>4680115882577</v>
      </c>
      <c r="E159" s="792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10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88"/>
      <c r="R159" s="788"/>
      <c r="S159" s="788"/>
      <c r="T159" s="789"/>
      <c r="U159" s="34"/>
      <c r="V159" s="34"/>
      <c r="W159" s="35" t="s">
        <v>69</v>
      </c>
      <c r="X159" s="783">
        <v>0</v>
      </c>
      <c r="Y159" s="7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9" t="s">
        <v>318</v>
      </c>
      <c r="AG159" s="64"/>
      <c r="AJ159" s="68"/>
      <c r="AK159" s="68">
        <v>0</v>
      </c>
      <c r="BB159" s="23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5"/>
      <c r="B160" s="796"/>
      <c r="C160" s="796"/>
      <c r="D160" s="796"/>
      <c r="E160" s="796"/>
      <c r="F160" s="796"/>
      <c r="G160" s="796"/>
      <c r="H160" s="796"/>
      <c r="I160" s="796"/>
      <c r="J160" s="796"/>
      <c r="K160" s="796"/>
      <c r="L160" s="796"/>
      <c r="M160" s="796"/>
      <c r="N160" s="796"/>
      <c r="O160" s="797"/>
      <c r="P160" s="800" t="s">
        <v>71</v>
      </c>
      <c r="Q160" s="801"/>
      <c r="R160" s="801"/>
      <c r="S160" s="801"/>
      <c r="T160" s="801"/>
      <c r="U160" s="801"/>
      <c r="V160" s="802"/>
      <c r="W160" s="37" t="s">
        <v>72</v>
      </c>
      <c r="X160" s="785">
        <f>IFERROR(X158/H158,"0")+IFERROR(X159/H159,"0")</f>
        <v>0</v>
      </c>
      <c r="Y160" s="785">
        <f>IFERROR(Y158/H158,"0")+IFERROR(Y159/H159,"0")</f>
        <v>0</v>
      </c>
      <c r="Z160" s="785">
        <f>IFERROR(IF(Z158="",0,Z158),"0")+IFERROR(IF(Z159="",0,Z159),"0")</f>
        <v>0</v>
      </c>
      <c r="AA160" s="786"/>
      <c r="AB160" s="786"/>
      <c r="AC160" s="786"/>
    </row>
    <row r="161" spans="1:68" x14ac:dyDescent="0.2">
      <c r="A161" s="796"/>
      <c r="B161" s="796"/>
      <c r="C161" s="796"/>
      <c r="D161" s="796"/>
      <c r="E161" s="796"/>
      <c r="F161" s="796"/>
      <c r="G161" s="796"/>
      <c r="H161" s="796"/>
      <c r="I161" s="796"/>
      <c r="J161" s="796"/>
      <c r="K161" s="796"/>
      <c r="L161" s="796"/>
      <c r="M161" s="796"/>
      <c r="N161" s="796"/>
      <c r="O161" s="797"/>
      <c r="P161" s="800" t="s">
        <v>71</v>
      </c>
      <c r="Q161" s="801"/>
      <c r="R161" s="801"/>
      <c r="S161" s="801"/>
      <c r="T161" s="801"/>
      <c r="U161" s="801"/>
      <c r="V161" s="802"/>
      <c r="W161" s="37" t="s">
        <v>69</v>
      </c>
      <c r="X161" s="785">
        <f>IFERROR(SUM(X158:X159),"0")</f>
        <v>0</v>
      </c>
      <c r="Y161" s="785">
        <f>IFERROR(SUM(Y158:Y159),"0")</f>
        <v>0</v>
      </c>
      <c r="Z161" s="37"/>
      <c r="AA161" s="786"/>
      <c r="AB161" s="786"/>
      <c r="AC161" s="786"/>
    </row>
    <row r="162" spans="1:68" ht="14.25" customHeight="1" x14ac:dyDescent="0.25">
      <c r="A162" s="809" t="s">
        <v>64</v>
      </c>
      <c r="B162" s="796"/>
      <c r="C162" s="796"/>
      <c r="D162" s="796"/>
      <c r="E162" s="796"/>
      <c r="F162" s="796"/>
      <c r="G162" s="796"/>
      <c r="H162" s="796"/>
      <c r="I162" s="796"/>
      <c r="J162" s="796"/>
      <c r="K162" s="796"/>
      <c r="L162" s="796"/>
      <c r="M162" s="796"/>
      <c r="N162" s="796"/>
      <c r="O162" s="796"/>
      <c r="P162" s="796"/>
      <c r="Q162" s="796"/>
      <c r="R162" s="796"/>
      <c r="S162" s="796"/>
      <c r="T162" s="796"/>
      <c r="U162" s="796"/>
      <c r="V162" s="796"/>
      <c r="W162" s="796"/>
      <c r="X162" s="796"/>
      <c r="Y162" s="796"/>
      <c r="Z162" s="796"/>
      <c r="AA162" s="776"/>
      <c r="AB162" s="776"/>
      <c r="AC162" s="776"/>
    </row>
    <row r="163" spans="1:68" ht="27" customHeight="1" x14ac:dyDescent="0.25">
      <c r="A163" s="54" t="s">
        <v>320</v>
      </c>
      <c r="B163" s="54" t="s">
        <v>321</v>
      </c>
      <c r="C163" s="31">
        <v>4301031234</v>
      </c>
      <c r="D163" s="791">
        <v>4680115883444</v>
      </c>
      <c r="E163" s="792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8"/>
      <c r="R163" s="788"/>
      <c r="S163" s="788"/>
      <c r="T163" s="789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322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320</v>
      </c>
      <c r="B164" s="54" t="s">
        <v>323</v>
      </c>
      <c r="C164" s="31">
        <v>4301031235</v>
      </c>
      <c r="D164" s="791">
        <v>4680115883444</v>
      </c>
      <c r="E164" s="792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1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88"/>
      <c r="R164" s="788"/>
      <c r="S164" s="788"/>
      <c r="T164" s="789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322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95"/>
      <c r="B165" s="796"/>
      <c r="C165" s="796"/>
      <c r="D165" s="796"/>
      <c r="E165" s="796"/>
      <c r="F165" s="796"/>
      <c r="G165" s="796"/>
      <c r="H165" s="796"/>
      <c r="I165" s="796"/>
      <c r="J165" s="796"/>
      <c r="K165" s="796"/>
      <c r="L165" s="796"/>
      <c r="M165" s="796"/>
      <c r="N165" s="796"/>
      <c r="O165" s="797"/>
      <c r="P165" s="800" t="s">
        <v>71</v>
      </c>
      <c r="Q165" s="801"/>
      <c r="R165" s="801"/>
      <c r="S165" s="801"/>
      <c r="T165" s="801"/>
      <c r="U165" s="801"/>
      <c r="V165" s="802"/>
      <c r="W165" s="37" t="s">
        <v>72</v>
      </c>
      <c r="X165" s="785">
        <f>IFERROR(X163/H163,"0")+IFERROR(X164/H164,"0")</f>
        <v>0</v>
      </c>
      <c r="Y165" s="785">
        <f>IFERROR(Y163/H163,"0")+IFERROR(Y164/H164,"0")</f>
        <v>0</v>
      </c>
      <c r="Z165" s="785">
        <f>IFERROR(IF(Z163="",0,Z163),"0")+IFERROR(IF(Z164="",0,Z164),"0")</f>
        <v>0</v>
      </c>
      <c r="AA165" s="786"/>
      <c r="AB165" s="786"/>
      <c r="AC165" s="786"/>
    </row>
    <row r="166" spans="1:68" x14ac:dyDescent="0.2">
      <c r="A166" s="796"/>
      <c r="B166" s="796"/>
      <c r="C166" s="796"/>
      <c r="D166" s="796"/>
      <c r="E166" s="796"/>
      <c r="F166" s="796"/>
      <c r="G166" s="796"/>
      <c r="H166" s="796"/>
      <c r="I166" s="796"/>
      <c r="J166" s="796"/>
      <c r="K166" s="796"/>
      <c r="L166" s="796"/>
      <c r="M166" s="796"/>
      <c r="N166" s="796"/>
      <c r="O166" s="797"/>
      <c r="P166" s="800" t="s">
        <v>71</v>
      </c>
      <c r="Q166" s="801"/>
      <c r="R166" s="801"/>
      <c r="S166" s="801"/>
      <c r="T166" s="801"/>
      <c r="U166" s="801"/>
      <c r="V166" s="802"/>
      <c r="W166" s="37" t="s">
        <v>69</v>
      </c>
      <c r="X166" s="785">
        <f>IFERROR(SUM(X163:X164),"0")</f>
        <v>0</v>
      </c>
      <c r="Y166" s="785">
        <f>IFERROR(SUM(Y163:Y164),"0")</f>
        <v>0</v>
      </c>
      <c r="Z166" s="37"/>
      <c r="AA166" s="786"/>
      <c r="AB166" s="786"/>
      <c r="AC166" s="786"/>
    </row>
    <row r="167" spans="1:68" ht="14.25" customHeight="1" x14ac:dyDescent="0.25">
      <c r="A167" s="809" t="s">
        <v>73</v>
      </c>
      <c r="B167" s="796"/>
      <c r="C167" s="796"/>
      <c r="D167" s="796"/>
      <c r="E167" s="796"/>
      <c r="F167" s="796"/>
      <c r="G167" s="796"/>
      <c r="H167" s="796"/>
      <c r="I167" s="796"/>
      <c r="J167" s="796"/>
      <c r="K167" s="796"/>
      <c r="L167" s="796"/>
      <c r="M167" s="796"/>
      <c r="N167" s="796"/>
      <c r="O167" s="796"/>
      <c r="P167" s="796"/>
      <c r="Q167" s="796"/>
      <c r="R167" s="796"/>
      <c r="S167" s="796"/>
      <c r="T167" s="796"/>
      <c r="U167" s="796"/>
      <c r="V167" s="796"/>
      <c r="W167" s="796"/>
      <c r="X167" s="796"/>
      <c r="Y167" s="796"/>
      <c r="Z167" s="796"/>
      <c r="AA167" s="776"/>
      <c r="AB167" s="776"/>
      <c r="AC167" s="776"/>
    </row>
    <row r="168" spans="1:68" ht="16.5" customHeight="1" x14ac:dyDescent="0.25">
      <c r="A168" s="54" t="s">
        <v>324</v>
      </c>
      <c r="B168" s="54" t="s">
        <v>325</v>
      </c>
      <c r="C168" s="31">
        <v>4301051477</v>
      </c>
      <c r="D168" s="791">
        <v>4680115882584</v>
      </c>
      <c r="E168" s="792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8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88"/>
      <c r="R168" s="788"/>
      <c r="S168" s="788"/>
      <c r="T168" s="789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318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324</v>
      </c>
      <c r="B169" s="54" t="s">
        <v>326</v>
      </c>
      <c r="C169" s="31">
        <v>4301051476</v>
      </c>
      <c r="D169" s="791">
        <v>4680115882584</v>
      </c>
      <c r="E169" s="792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9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88"/>
      <c r="R169" s="788"/>
      <c r="S169" s="788"/>
      <c r="T169" s="789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318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795"/>
      <c r="B170" s="796"/>
      <c r="C170" s="796"/>
      <c r="D170" s="796"/>
      <c r="E170" s="796"/>
      <c r="F170" s="796"/>
      <c r="G170" s="796"/>
      <c r="H170" s="796"/>
      <c r="I170" s="796"/>
      <c r="J170" s="796"/>
      <c r="K170" s="796"/>
      <c r="L170" s="796"/>
      <c r="M170" s="796"/>
      <c r="N170" s="796"/>
      <c r="O170" s="797"/>
      <c r="P170" s="800" t="s">
        <v>71</v>
      </c>
      <c r="Q170" s="801"/>
      <c r="R170" s="801"/>
      <c r="S170" s="801"/>
      <c r="T170" s="801"/>
      <c r="U170" s="801"/>
      <c r="V170" s="802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x14ac:dyDescent="0.2">
      <c r="A171" s="796"/>
      <c r="B171" s="796"/>
      <c r="C171" s="796"/>
      <c r="D171" s="796"/>
      <c r="E171" s="796"/>
      <c r="F171" s="796"/>
      <c r="G171" s="796"/>
      <c r="H171" s="796"/>
      <c r="I171" s="796"/>
      <c r="J171" s="796"/>
      <c r="K171" s="796"/>
      <c r="L171" s="796"/>
      <c r="M171" s="796"/>
      <c r="N171" s="796"/>
      <c r="O171" s="797"/>
      <c r="P171" s="800" t="s">
        <v>71</v>
      </c>
      <c r="Q171" s="801"/>
      <c r="R171" s="801"/>
      <c r="S171" s="801"/>
      <c r="T171" s="801"/>
      <c r="U171" s="801"/>
      <c r="V171" s="802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customHeight="1" x14ac:dyDescent="0.25">
      <c r="A172" s="805" t="s">
        <v>122</v>
      </c>
      <c r="B172" s="796"/>
      <c r="C172" s="796"/>
      <c r="D172" s="796"/>
      <c r="E172" s="796"/>
      <c r="F172" s="796"/>
      <c r="G172" s="796"/>
      <c r="H172" s="796"/>
      <c r="I172" s="796"/>
      <c r="J172" s="796"/>
      <c r="K172" s="796"/>
      <c r="L172" s="796"/>
      <c r="M172" s="796"/>
      <c r="N172" s="796"/>
      <c r="O172" s="796"/>
      <c r="P172" s="796"/>
      <c r="Q172" s="796"/>
      <c r="R172" s="796"/>
      <c r="S172" s="796"/>
      <c r="T172" s="796"/>
      <c r="U172" s="796"/>
      <c r="V172" s="796"/>
      <c r="W172" s="796"/>
      <c r="X172" s="796"/>
      <c r="Y172" s="796"/>
      <c r="Z172" s="796"/>
      <c r="AA172" s="778"/>
      <c r="AB172" s="778"/>
      <c r="AC172" s="778"/>
    </row>
    <row r="173" spans="1:68" ht="14.25" customHeight="1" x14ac:dyDescent="0.25">
      <c r="A173" s="809" t="s">
        <v>124</v>
      </c>
      <c r="B173" s="796"/>
      <c r="C173" s="796"/>
      <c r="D173" s="796"/>
      <c r="E173" s="796"/>
      <c r="F173" s="796"/>
      <c r="G173" s="796"/>
      <c r="H173" s="796"/>
      <c r="I173" s="796"/>
      <c r="J173" s="796"/>
      <c r="K173" s="796"/>
      <c r="L173" s="796"/>
      <c r="M173" s="796"/>
      <c r="N173" s="796"/>
      <c r="O173" s="796"/>
      <c r="P173" s="796"/>
      <c r="Q173" s="796"/>
      <c r="R173" s="796"/>
      <c r="S173" s="796"/>
      <c r="T173" s="796"/>
      <c r="U173" s="796"/>
      <c r="V173" s="796"/>
      <c r="W173" s="796"/>
      <c r="X173" s="796"/>
      <c r="Y173" s="796"/>
      <c r="Z173" s="796"/>
      <c r="AA173" s="776"/>
      <c r="AB173" s="776"/>
      <c r="AC173" s="776"/>
    </row>
    <row r="174" spans="1:68" ht="27" customHeight="1" x14ac:dyDescent="0.25">
      <c r="A174" s="54" t="s">
        <v>327</v>
      </c>
      <c r="B174" s="54" t="s">
        <v>328</v>
      </c>
      <c r="C174" s="31">
        <v>4301011705</v>
      </c>
      <c r="D174" s="791">
        <v>4607091384604</v>
      </c>
      <c r="E174" s="792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128</v>
      </c>
      <c r="N174" s="33"/>
      <c r="O174" s="32">
        <v>50</v>
      </c>
      <c r="P174" s="12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88"/>
      <c r="R174" s="788"/>
      <c r="S174" s="788"/>
      <c r="T174" s="789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329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95"/>
      <c r="B175" s="796"/>
      <c r="C175" s="796"/>
      <c r="D175" s="796"/>
      <c r="E175" s="796"/>
      <c r="F175" s="796"/>
      <c r="G175" s="796"/>
      <c r="H175" s="796"/>
      <c r="I175" s="796"/>
      <c r="J175" s="796"/>
      <c r="K175" s="796"/>
      <c r="L175" s="796"/>
      <c r="M175" s="796"/>
      <c r="N175" s="796"/>
      <c r="O175" s="797"/>
      <c r="P175" s="800" t="s">
        <v>71</v>
      </c>
      <c r="Q175" s="801"/>
      <c r="R175" s="801"/>
      <c r="S175" s="801"/>
      <c r="T175" s="801"/>
      <c r="U175" s="801"/>
      <c r="V175" s="802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x14ac:dyDescent="0.2">
      <c r="A176" s="796"/>
      <c r="B176" s="796"/>
      <c r="C176" s="796"/>
      <c r="D176" s="796"/>
      <c r="E176" s="796"/>
      <c r="F176" s="796"/>
      <c r="G176" s="796"/>
      <c r="H176" s="796"/>
      <c r="I176" s="796"/>
      <c r="J176" s="796"/>
      <c r="K176" s="796"/>
      <c r="L176" s="796"/>
      <c r="M176" s="796"/>
      <c r="N176" s="796"/>
      <c r="O176" s="797"/>
      <c r="P176" s="800" t="s">
        <v>71</v>
      </c>
      <c r="Q176" s="801"/>
      <c r="R176" s="801"/>
      <c r="S176" s="801"/>
      <c r="T176" s="801"/>
      <c r="U176" s="801"/>
      <c r="V176" s="802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customHeight="1" x14ac:dyDescent="0.25">
      <c r="A177" s="809" t="s">
        <v>64</v>
      </c>
      <c r="B177" s="796"/>
      <c r="C177" s="796"/>
      <c r="D177" s="796"/>
      <c r="E177" s="796"/>
      <c r="F177" s="796"/>
      <c r="G177" s="796"/>
      <c r="H177" s="796"/>
      <c r="I177" s="796"/>
      <c r="J177" s="796"/>
      <c r="K177" s="796"/>
      <c r="L177" s="796"/>
      <c r="M177" s="796"/>
      <c r="N177" s="796"/>
      <c r="O177" s="796"/>
      <c r="P177" s="796"/>
      <c r="Q177" s="796"/>
      <c r="R177" s="796"/>
      <c r="S177" s="796"/>
      <c r="T177" s="796"/>
      <c r="U177" s="796"/>
      <c r="V177" s="796"/>
      <c r="W177" s="796"/>
      <c r="X177" s="796"/>
      <c r="Y177" s="796"/>
      <c r="Z177" s="796"/>
      <c r="AA177" s="776"/>
      <c r="AB177" s="776"/>
      <c r="AC177" s="776"/>
    </row>
    <row r="178" spans="1:68" ht="16.5" customHeight="1" x14ac:dyDescent="0.25">
      <c r="A178" s="54" t="s">
        <v>330</v>
      </c>
      <c r="B178" s="54" t="s">
        <v>331</v>
      </c>
      <c r="C178" s="31">
        <v>4301030895</v>
      </c>
      <c r="D178" s="791">
        <v>4607091387667</v>
      </c>
      <c r="E178" s="792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128</v>
      </c>
      <c r="N178" s="33"/>
      <c r="O178" s="32">
        <v>40</v>
      </c>
      <c r="P178" s="11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88"/>
      <c r="R178" s="788"/>
      <c r="S178" s="788"/>
      <c r="T178" s="789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333</v>
      </c>
      <c r="B179" s="54" t="s">
        <v>334</v>
      </c>
      <c r="C179" s="31">
        <v>4301030961</v>
      </c>
      <c r="D179" s="791">
        <v>4607091387636</v>
      </c>
      <c r="E179" s="792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88"/>
      <c r="R179" s="788"/>
      <c r="S179" s="788"/>
      <c r="T179" s="789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335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336</v>
      </c>
      <c r="B180" s="54" t="s">
        <v>337</v>
      </c>
      <c r="C180" s="31">
        <v>4301030963</v>
      </c>
      <c r="D180" s="791">
        <v>4607091382426</v>
      </c>
      <c r="E180" s="792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9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88"/>
      <c r="R180" s="788"/>
      <c r="S180" s="788"/>
      <c r="T180" s="789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339</v>
      </c>
      <c r="B181" s="54" t="s">
        <v>340</v>
      </c>
      <c r="C181" s="31">
        <v>4301030962</v>
      </c>
      <c r="D181" s="791">
        <v>4607091386547</v>
      </c>
      <c r="E181" s="792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335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341</v>
      </c>
      <c r="B182" s="54" t="s">
        <v>342</v>
      </c>
      <c r="C182" s="31">
        <v>4301030964</v>
      </c>
      <c r="D182" s="791">
        <v>4607091382464</v>
      </c>
      <c r="E182" s="792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88"/>
      <c r="R182" s="788"/>
      <c r="S182" s="788"/>
      <c r="T182" s="789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338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5"/>
      <c r="B183" s="796"/>
      <c r="C183" s="796"/>
      <c r="D183" s="796"/>
      <c r="E183" s="796"/>
      <c r="F183" s="796"/>
      <c r="G183" s="796"/>
      <c r="H183" s="796"/>
      <c r="I183" s="796"/>
      <c r="J183" s="796"/>
      <c r="K183" s="796"/>
      <c r="L183" s="796"/>
      <c r="M183" s="796"/>
      <c r="N183" s="796"/>
      <c r="O183" s="797"/>
      <c r="P183" s="800" t="s">
        <v>71</v>
      </c>
      <c r="Q183" s="801"/>
      <c r="R183" s="801"/>
      <c r="S183" s="801"/>
      <c r="T183" s="801"/>
      <c r="U183" s="801"/>
      <c r="V183" s="802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x14ac:dyDescent="0.2">
      <c r="A184" s="796"/>
      <c r="B184" s="796"/>
      <c r="C184" s="796"/>
      <c r="D184" s="796"/>
      <c r="E184" s="796"/>
      <c r="F184" s="796"/>
      <c r="G184" s="796"/>
      <c r="H184" s="796"/>
      <c r="I184" s="796"/>
      <c r="J184" s="796"/>
      <c r="K184" s="796"/>
      <c r="L184" s="796"/>
      <c r="M184" s="796"/>
      <c r="N184" s="796"/>
      <c r="O184" s="797"/>
      <c r="P184" s="800" t="s">
        <v>71</v>
      </c>
      <c r="Q184" s="801"/>
      <c r="R184" s="801"/>
      <c r="S184" s="801"/>
      <c r="T184" s="801"/>
      <c r="U184" s="801"/>
      <c r="V184" s="802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customHeight="1" x14ac:dyDescent="0.25">
      <c r="A185" s="809" t="s">
        <v>73</v>
      </c>
      <c r="B185" s="796"/>
      <c r="C185" s="796"/>
      <c r="D185" s="796"/>
      <c r="E185" s="796"/>
      <c r="F185" s="796"/>
      <c r="G185" s="796"/>
      <c r="H185" s="796"/>
      <c r="I185" s="796"/>
      <c r="J185" s="796"/>
      <c r="K185" s="796"/>
      <c r="L185" s="796"/>
      <c r="M185" s="796"/>
      <c r="N185" s="796"/>
      <c r="O185" s="796"/>
      <c r="P185" s="796"/>
      <c r="Q185" s="796"/>
      <c r="R185" s="796"/>
      <c r="S185" s="796"/>
      <c r="T185" s="796"/>
      <c r="U185" s="796"/>
      <c r="V185" s="796"/>
      <c r="W185" s="796"/>
      <c r="X185" s="796"/>
      <c r="Y185" s="796"/>
      <c r="Z185" s="796"/>
      <c r="AA185" s="776"/>
      <c r="AB185" s="776"/>
      <c r="AC185" s="776"/>
    </row>
    <row r="186" spans="1:68" ht="16.5" customHeight="1" x14ac:dyDescent="0.25">
      <c r="A186" s="54" t="s">
        <v>343</v>
      </c>
      <c r="B186" s="54" t="s">
        <v>344</v>
      </c>
      <c r="C186" s="31">
        <v>4301051611</v>
      </c>
      <c r="D186" s="791">
        <v>4607091385304</v>
      </c>
      <c r="E186" s="792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11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88"/>
      <c r="R186" s="788"/>
      <c r="S186" s="788"/>
      <c r="T186" s="789"/>
      <c r="U186" s="34"/>
      <c r="V186" s="34"/>
      <c r="W186" s="35" t="s">
        <v>69</v>
      </c>
      <c r="X186" s="783">
        <v>10</v>
      </c>
      <c r="Y186" s="784">
        <f>IFERROR(IF(X186="",0,CEILING((X186/$H186),1)*$H186),"")</f>
        <v>16.8</v>
      </c>
      <c r="Z186" s="36">
        <f>IFERROR(IF(Y186=0,"",ROUNDUP(Y186/H186,0)*0.02175),"")</f>
        <v>4.3499999999999997E-2</v>
      </c>
      <c r="AA186" s="56"/>
      <c r="AB186" s="57"/>
      <c r="AC186" s="251" t="s">
        <v>345</v>
      </c>
      <c r="AG186" s="64"/>
      <c r="AJ186" s="68"/>
      <c r="AK186" s="68">
        <v>0</v>
      </c>
      <c r="BB186" s="252" t="s">
        <v>1</v>
      </c>
      <c r="BM186" s="64">
        <f>IFERROR(X186*I186/H186,"0")</f>
        <v>10.671428571428571</v>
      </c>
      <c r="BN186" s="64">
        <f>IFERROR(Y186*I186/H186,"0")</f>
        <v>17.928000000000001</v>
      </c>
      <c r="BO186" s="64">
        <f>IFERROR(1/J186*(X186/H186),"0")</f>
        <v>2.1258503401360544E-2</v>
      </c>
      <c r="BP186" s="64">
        <f>IFERROR(1/J186*(Y186/H186),"0")</f>
        <v>3.5714285714285712E-2</v>
      </c>
    </row>
    <row r="187" spans="1:68" ht="16.5" customHeight="1" x14ac:dyDescent="0.25">
      <c r="A187" s="54" t="s">
        <v>346</v>
      </c>
      <c r="B187" s="54" t="s">
        <v>347</v>
      </c>
      <c r="C187" s="31">
        <v>4301051653</v>
      </c>
      <c r="D187" s="791">
        <v>4607091386264</v>
      </c>
      <c r="E187" s="792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131</v>
      </c>
      <c r="N187" s="33"/>
      <c r="O187" s="32">
        <v>31</v>
      </c>
      <c r="P187" s="91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88"/>
      <c r="R187" s="788"/>
      <c r="S187" s="788"/>
      <c r="T187" s="789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349</v>
      </c>
      <c r="B188" s="54" t="s">
        <v>350</v>
      </c>
      <c r="C188" s="31">
        <v>4301051313</v>
      </c>
      <c r="D188" s="791">
        <v>4607091385427</v>
      </c>
      <c r="E188" s="792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11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88"/>
      <c r="R188" s="788"/>
      <c r="S188" s="788"/>
      <c r="T188" s="789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345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95"/>
      <c r="B189" s="796"/>
      <c r="C189" s="796"/>
      <c r="D189" s="796"/>
      <c r="E189" s="796"/>
      <c r="F189" s="796"/>
      <c r="G189" s="796"/>
      <c r="H189" s="796"/>
      <c r="I189" s="796"/>
      <c r="J189" s="796"/>
      <c r="K189" s="796"/>
      <c r="L189" s="796"/>
      <c r="M189" s="796"/>
      <c r="N189" s="796"/>
      <c r="O189" s="797"/>
      <c r="P189" s="800" t="s">
        <v>71</v>
      </c>
      <c r="Q189" s="801"/>
      <c r="R189" s="801"/>
      <c r="S189" s="801"/>
      <c r="T189" s="801"/>
      <c r="U189" s="801"/>
      <c r="V189" s="802"/>
      <c r="W189" s="37" t="s">
        <v>72</v>
      </c>
      <c r="X189" s="785">
        <f>IFERROR(X186/H186,"0")+IFERROR(X187/H187,"0")+IFERROR(X188/H188,"0")</f>
        <v>1.1904761904761905</v>
      </c>
      <c r="Y189" s="785">
        <f>IFERROR(Y186/H186,"0")+IFERROR(Y187/H187,"0")+IFERROR(Y188/H188,"0")</f>
        <v>2</v>
      </c>
      <c r="Z189" s="785">
        <f>IFERROR(IF(Z186="",0,Z186),"0")+IFERROR(IF(Z187="",0,Z187),"0")+IFERROR(IF(Z188="",0,Z188),"0")</f>
        <v>4.3499999999999997E-2</v>
      </c>
      <c r="AA189" s="786"/>
      <c r="AB189" s="786"/>
      <c r="AC189" s="786"/>
    </row>
    <row r="190" spans="1:68" x14ac:dyDescent="0.2">
      <c r="A190" s="796"/>
      <c r="B190" s="796"/>
      <c r="C190" s="796"/>
      <c r="D190" s="796"/>
      <c r="E190" s="796"/>
      <c r="F190" s="796"/>
      <c r="G190" s="796"/>
      <c r="H190" s="796"/>
      <c r="I190" s="796"/>
      <c r="J190" s="796"/>
      <c r="K190" s="796"/>
      <c r="L190" s="796"/>
      <c r="M190" s="796"/>
      <c r="N190" s="796"/>
      <c r="O190" s="797"/>
      <c r="P190" s="800" t="s">
        <v>71</v>
      </c>
      <c r="Q190" s="801"/>
      <c r="R190" s="801"/>
      <c r="S190" s="801"/>
      <c r="T190" s="801"/>
      <c r="U190" s="801"/>
      <c r="V190" s="802"/>
      <c r="W190" s="37" t="s">
        <v>69</v>
      </c>
      <c r="X190" s="785">
        <f>IFERROR(SUM(X186:X188),"0")</f>
        <v>10</v>
      </c>
      <c r="Y190" s="785">
        <f>IFERROR(SUM(Y186:Y188),"0")</f>
        <v>16.8</v>
      </c>
      <c r="Z190" s="37"/>
      <c r="AA190" s="786"/>
      <c r="AB190" s="786"/>
      <c r="AC190" s="786"/>
    </row>
    <row r="191" spans="1:68" ht="27.75" customHeight="1" x14ac:dyDescent="0.2">
      <c r="A191" s="941" t="s">
        <v>351</v>
      </c>
      <c r="B191" s="942"/>
      <c r="C191" s="942"/>
      <c r="D191" s="942"/>
      <c r="E191" s="942"/>
      <c r="F191" s="942"/>
      <c r="G191" s="942"/>
      <c r="H191" s="942"/>
      <c r="I191" s="942"/>
      <c r="J191" s="942"/>
      <c r="K191" s="942"/>
      <c r="L191" s="942"/>
      <c r="M191" s="942"/>
      <c r="N191" s="942"/>
      <c r="O191" s="942"/>
      <c r="P191" s="942"/>
      <c r="Q191" s="942"/>
      <c r="R191" s="942"/>
      <c r="S191" s="942"/>
      <c r="T191" s="942"/>
      <c r="U191" s="942"/>
      <c r="V191" s="942"/>
      <c r="W191" s="942"/>
      <c r="X191" s="942"/>
      <c r="Y191" s="942"/>
      <c r="Z191" s="942"/>
      <c r="AA191" s="48"/>
      <c r="AB191" s="48"/>
      <c r="AC191" s="48"/>
    </row>
    <row r="192" spans="1:68" ht="16.5" customHeight="1" x14ac:dyDescent="0.25">
      <c r="A192" s="805" t="s">
        <v>352</v>
      </c>
      <c r="B192" s="796"/>
      <c r="C192" s="796"/>
      <c r="D192" s="796"/>
      <c r="E192" s="796"/>
      <c r="F192" s="796"/>
      <c r="G192" s="796"/>
      <c r="H192" s="796"/>
      <c r="I192" s="796"/>
      <c r="J192" s="796"/>
      <c r="K192" s="796"/>
      <c r="L192" s="796"/>
      <c r="M192" s="796"/>
      <c r="N192" s="796"/>
      <c r="O192" s="796"/>
      <c r="P192" s="796"/>
      <c r="Q192" s="796"/>
      <c r="R192" s="796"/>
      <c r="S192" s="796"/>
      <c r="T192" s="796"/>
      <c r="U192" s="796"/>
      <c r="V192" s="796"/>
      <c r="W192" s="796"/>
      <c r="X192" s="796"/>
      <c r="Y192" s="796"/>
      <c r="Z192" s="796"/>
      <c r="AA192" s="778"/>
      <c r="AB192" s="778"/>
      <c r="AC192" s="778"/>
    </row>
    <row r="193" spans="1:68" ht="14.25" customHeight="1" x14ac:dyDescent="0.25">
      <c r="A193" s="809" t="s">
        <v>182</v>
      </c>
      <c r="B193" s="796"/>
      <c r="C193" s="796"/>
      <c r="D193" s="796"/>
      <c r="E193" s="796"/>
      <c r="F193" s="796"/>
      <c r="G193" s="796"/>
      <c r="H193" s="796"/>
      <c r="I193" s="796"/>
      <c r="J193" s="796"/>
      <c r="K193" s="796"/>
      <c r="L193" s="796"/>
      <c r="M193" s="796"/>
      <c r="N193" s="796"/>
      <c r="O193" s="796"/>
      <c r="P193" s="796"/>
      <c r="Q193" s="796"/>
      <c r="R193" s="796"/>
      <c r="S193" s="796"/>
      <c r="T193" s="796"/>
      <c r="U193" s="796"/>
      <c r="V193" s="796"/>
      <c r="W193" s="796"/>
      <c r="X193" s="796"/>
      <c r="Y193" s="796"/>
      <c r="Z193" s="796"/>
      <c r="AA193" s="776"/>
      <c r="AB193" s="776"/>
      <c r="AC193" s="776"/>
    </row>
    <row r="194" spans="1:68" ht="27" customHeight="1" x14ac:dyDescent="0.25">
      <c r="A194" s="54" t="s">
        <v>353</v>
      </c>
      <c r="B194" s="54" t="s">
        <v>354</v>
      </c>
      <c r="C194" s="31">
        <v>4301020323</v>
      </c>
      <c r="D194" s="791">
        <v>4680115886223</v>
      </c>
      <c r="E194" s="792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09" t="s">
        <v>355</v>
      </c>
      <c r="Q194" s="788"/>
      <c r="R194" s="788"/>
      <c r="S194" s="788"/>
      <c r="T194" s="789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356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795"/>
      <c r="B195" s="796"/>
      <c r="C195" s="796"/>
      <c r="D195" s="796"/>
      <c r="E195" s="796"/>
      <c r="F195" s="796"/>
      <c r="G195" s="796"/>
      <c r="H195" s="796"/>
      <c r="I195" s="796"/>
      <c r="J195" s="796"/>
      <c r="K195" s="796"/>
      <c r="L195" s="796"/>
      <c r="M195" s="796"/>
      <c r="N195" s="796"/>
      <c r="O195" s="797"/>
      <c r="P195" s="800" t="s">
        <v>71</v>
      </c>
      <c r="Q195" s="801"/>
      <c r="R195" s="801"/>
      <c r="S195" s="801"/>
      <c r="T195" s="801"/>
      <c r="U195" s="801"/>
      <c r="V195" s="802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x14ac:dyDescent="0.2">
      <c r="A196" s="796"/>
      <c r="B196" s="796"/>
      <c r="C196" s="796"/>
      <c r="D196" s="796"/>
      <c r="E196" s="796"/>
      <c r="F196" s="796"/>
      <c r="G196" s="796"/>
      <c r="H196" s="796"/>
      <c r="I196" s="796"/>
      <c r="J196" s="796"/>
      <c r="K196" s="796"/>
      <c r="L196" s="796"/>
      <c r="M196" s="796"/>
      <c r="N196" s="796"/>
      <c r="O196" s="797"/>
      <c r="P196" s="800" t="s">
        <v>71</v>
      </c>
      <c r="Q196" s="801"/>
      <c r="R196" s="801"/>
      <c r="S196" s="801"/>
      <c r="T196" s="801"/>
      <c r="U196" s="801"/>
      <c r="V196" s="802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customHeight="1" x14ac:dyDescent="0.25">
      <c r="A197" s="809" t="s">
        <v>64</v>
      </c>
      <c r="B197" s="796"/>
      <c r="C197" s="796"/>
      <c r="D197" s="796"/>
      <c r="E197" s="796"/>
      <c r="F197" s="796"/>
      <c r="G197" s="796"/>
      <c r="H197" s="796"/>
      <c r="I197" s="796"/>
      <c r="J197" s="796"/>
      <c r="K197" s="796"/>
      <c r="L197" s="796"/>
      <c r="M197" s="796"/>
      <c r="N197" s="796"/>
      <c r="O197" s="796"/>
      <c r="P197" s="796"/>
      <c r="Q197" s="796"/>
      <c r="R197" s="796"/>
      <c r="S197" s="796"/>
      <c r="T197" s="796"/>
      <c r="U197" s="796"/>
      <c r="V197" s="796"/>
      <c r="W197" s="796"/>
      <c r="X197" s="796"/>
      <c r="Y197" s="796"/>
      <c r="Z197" s="796"/>
      <c r="AA197" s="776"/>
      <c r="AB197" s="776"/>
      <c r="AC197" s="776"/>
    </row>
    <row r="198" spans="1:68" ht="27" customHeight="1" x14ac:dyDescent="0.25">
      <c r="A198" s="54" t="s">
        <v>357</v>
      </c>
      <c r="B198" s="54" t="s">
        <v>358</v>
      </c>
      <c r="C198" s="31">
        <v>4301031191</v>
      </c>
      <c r="D198" s="791">
        <v>4680115880993</v>
      </c>
      <c r="E198" s="792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88"/>
      <c r="R198" s="788"/>
      <c r="S198" s="788"/>
      <c r="T198" s="789"/>
      <c r="U198" s="34"/>
      <c r="V198" s="34"/>
      <c r="W198" s="35" t="s">
        <v>69</v>
      </c>
      <c r="X198" s="783">
        <v>0</v>
      </c>
      <c r="Y198" s="784">
        <f t="shared" ref="Y198:Y205" si="36"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259" t="s">
        <v>359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0</v>
      </c>
      <c r="BN198" s="64">
        <f t="shared" ref="BN198:BN205" si="38">IFERROR(Y198*I198/H198,"0")</f>
        <v>0</v>
      </c>
      <c r="BO198" s="64">
        <f t="shared" ref="BO198:BO205" si="39">IFERROR(1/J198*(X198/H198),"0")</f>
        <v>0</v>
      </c>
      <c r="BP198" s="64">
        <f t="shared" ref="BP198:BP205" si="40">IFERROR(1/J198*(Y198/H198),"0")</f>
        <v>0</v>
      </c>
    </row>
    <row r="199" spans="1:68" ht="27" customHeight="1" x14ac:dyDescent="0.25">
      <c r="A199" s="54" t="s">
        <v>360</v>
      </c>
      <c r="B199" s="54" t="s">
        <v>361</v>
      </c>
      <c r="C199" s="31">
        <v>4301031204</v>
      </c>
      <c r="D199" s="791">
        <v>4680115881761</v>
      </c>
      <c r="E199" s="792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88"/>
      <c r="R199" s="788"/>
      <c r="S199" s="788"/>
      <c r="T199" s="789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363</v>
      </c>
      <c r="B200" s="54" t="s">
        <v>364</v>
      </c>
      <c r="C200" s="31">
        <v>4301031201</v>
      </c>
      <c r="D200" s="791">
        <v>4680115881563</v>
      </c>
      <c r="E200" s="792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2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88"/>
      <c r="R200" s="788"/>
      <c r="S200" s="788"/>
      <c r="T200" s="789"/>
      <c r="U200" s="34"/>
      <c r="V200" s="34"/>
      <c r="W200" s="35" t="s">
        <v>69</v>
      </c>
      <c r="X200" s="783">
        <v>70</v>
      </c>
      <c r="Y200" s="784">
        <f t="shared" si="36"/>
        <v>71.400000000000006</v>
      </c>
      <c r="Z200" s="36">
        <f>IFERROR(IF(Y200=0,"",ROUNDUP(Y200/H200,0)*0.00753),"")</f>
        <v>0.12801000000000001</v>
      </c>
      <c r="AA200" s="56"/>
      <c r="AB200" s="57"/>
      <c r="AC200" s="263" t="s">
        <v>365</v>
      </c>
      <c r="AG200" s="64"/>
      <c r="AJ200" s="68"/>
      <c r="AK200" s="68">
        <v>0</v>
      </c>
      <c r="BB200" s="264" t="s">
        <v>1</v>
      </c>
      <c r="BM200" s="64">
        <f t="shared" si="37"/>
        <v>73.333333333333329</v>
      </c>
      <c r="BN200" s="64">
        <f t="shared" si="38"/>
        <v>74.8</v>
      </c>
      <c r="BO200" s="64">
        <f t="shared" si="39"/>
        <v>0.10683760683760682</v>
      </c>
      <c r="BP200" s="64">
        <f t="shared" si="40"/>
        <v>0.10897435897435898</v>
      </c>
    </row>
    <row r="201" spans="1:68" ht="27" customHeight="1" x14ac:dyDescent="0.25">
      <c r="A201" s="54" t="s">
        <v>366</v>
      </c>
      <c r="B201" s="54" t="s">
        <v>367</v>
      </c>
      <c r="C201" s="31">
        <v>4301031199</v>
      </c>
      <c r="D201" s="791">
        <v>4680115880986</v>
      </c>
      <c r="E201" s="792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88"/>
      <c r="R201" s="788"/>
      <c r="S201" s="788"/>
      <c r="T201" s="789"/>
      <c r="U201" s="34"/>
      <c r="V201" s="34"/>
      <c r="W201" s="35" t="s">
        <v>69</v>
      </c>
      <c r="X201" s="783">
        <v>35</v>
      </c>
      <c r="Y201" s="784">
        <f t="shared" si="36"/>
        <v>35.700000000000003</v>
      </c>
      <c r="Z201" s="36">
        <f>IFERROR(IF(Y201=0,"",ROUNDUP(Y201/H201,0)*0.00502),"")</f>
        <v>8.5339999999999999E-2</v>
      </c>
      <c r="AA201" s="56"/>
      <c r="AB201" s="57"/>
      <c r="AC201" s="265" t="s">
        <v>359</v>
      </c>
      <c r="AG201" s="64"/>
      <c r="AJ201" s="68"/>
      <c r="AK201" s="68">
        <v>0</v>
      </c>
      <c r="BB201" s="266" t="s">
        <v>1</v>
      </c>
      <c r="BM201" s="64">
        <f t="shared" si="37"/>
        <v>37.166666666666664</v>
      </c>
      <c r="BN201" s="64">
        <f t="shared" si="38"/>
        <v>37.910000000000004</v>
      </c>
      <c r="BO201" s="64">
        <f t="shared" si="39"/>
        <v>7.1225071225071226E-2</v>
      </c>
      <c r="BP201" s="64">
        <f t="shared" si="40"/>
        <v>7.2649572649572655E-2</v>
      </c>
    </row>
    <row r="202" spans="1:68" ht="27" customHeight="1" x14ac:dyDescent="0.25">
      <c r="A202" s="54" t="s">
        <v>368</v>
      </c>
      <c r="B202" s="54" t="s">
        <v>369</v>
      </c>
      <c r="C202" s="31">
        <v>4301031205</v>
      </c>
      <c r="D202" s="791">
        <v>4680115881785</v>
      </c>
      <c r="E202" s="792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88"/>
      <c r="R202" s="788"/>
      <c r="S202" s="788"/>
      <c r="T202" s="789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370</v>
      </c>
      <c r="B203" s="54" t="s">
        <v>371</v>
      </c>
      <c r="C203" s="31">
        <v>4301031202</v>
      </c>
      <c r="D203" s="791">
        <v>4680115881679</v>
      </c>
      <c r="E203" s="792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88"/>
      <c r="R203" s="788"/>
      <c r="S203" s="788"/>
      <c r="T203" s="789"/>
      <c r="U203" s="34"/>
      <c r="V203" s="34"/>
      <c r="W203" s="35" t="s">
        <v>69</v>
      </c>
      <c r="X203" s="783">
        <v>35</v>
      </c>
      <c r="Y203" s="784">
        <f t="shared" si="36"/>
        <v>35.700000000000003</v>
      </c>
      <c r="Z203" s="36">
        <f>IFERROR(IF(Y203=0,"",ROUNDUP(Y203/H203,0)*0.00502),"")</f>
        <v>8.5339999999999999E-2</v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36.666666666666664</v>
      </c>
      <c r="BN203" s="64">
        <f t="shared" si="38"/>
        <v>37.4</v>
      </c>
      <c r="BO203" s="64">
        <f t="shared" si="39"/>
        <v>7.1225071225071226E-2</v>
      </c>
      <c r="BP203" s="64">
        <f t="shared" si="40"/>
        <v>7.2649572649572655E-2</v>
      </c>
    </row>
    <row r="204" spans="1:68" ht="27" customHeight="1" x14ac:dyDescent="0.25">
      <c r="A204" s="54" t="s">
        <v>372</v>
      </c>
      <c r="B204" s="54" t="s">
        <v>373</v>
      </c>
      <c r="C204" s="31">
        <v>4301031158</v>
      </c>
      <c r="D204" s="791">
        <v>4680115880191</v>
      </c>
      <c r="E204" s="792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88"/>
      <c r="R204" s="788"/>
      <c r="S204" s="788"/>
      <c r="T204" s="789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365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374</v>
      </c>
      <c r="B205" s="54" t="s">
        <v>375</v>
      </c>
      <c r="C205" s="31">
        <v>4301031245</v>
      </c>
      <c r="D205" s="791">
        <v>4680115883963</v>
      </c>
      <c r="E205" s="792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9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88"/>
      <c r="R205" s="788"/>
      <c r="S205" s="788"/>
      <c r="T205" s="789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376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x14ac:dyDescent="0.2">
      <c r="A206" s="795"/>
      <c r="B206" s="796"/>
      <c r="C206" s="796"/>
      <c r="D206" s="796"/>
      <c r="E206" s="796"/>
      <c r="F206" s="796"/>
      <c r="G206" s="796"/>
      <c r="H206" s="796"/>
      <c r="I206" s="796"/>
      <c r="J206" s="796"/>
      <c r="K206" s="796"/>
      <c r="L206" s="796"/>
      <c r="M206" s="796"/>
      <c r="N206" s="796"/>
      <c r="O206" s="797"/>
      <c r="P206" s="800" t="s">
        <v>71</v>
      </c>
      <c r="Q206" s="801"/>
      <c r="R206" s="801"/>
      <c r="S206" s="801"/>
      <c r="T206" s="801"/>
      <c r="U206" s="801"/>
      <c r="V206" s="802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49.999999999999993</v>
      </c>
      <c r="Y206" s="785">
        <f>IFERROR(Y198/H198,"0")+IFERROR(Y199/H199,"0")+IFERROR(Y200/H200,"0")+IFERROR(Y201/H201,"0")+IFERROR(Y202/H202,"0")+IFERROR(Y203/H203,"0")+IFERROR(Y204/H204,"0")+IFERROR(Y205/H205,"0")</f>
        <v>51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0.29869000000000001</v>
      </c>
      <c r="AA206" s="786"/>
      <c r="AB206" s="786"/>
      <c r="AC206" s="786"/>
    </row>
    <row r="207" spans="1:68" x14ac:dyDescent="0.2">
      <c r="A207" s="796"/>
      <c r="B207" s="796"/>
      <c r="C207" s="796"/>
      <c r="D207" s="796"/>
      <c r="E207" s="796"/>
      <c r="F207" s="796"/>
      <c r="G207" s="796"/>
      <c r="H207" s="796"/>
      <c r="I207" s="796"/>
      <c r="J207" s="796"/>
      <c r="K207" s="796"/>
      <c r="L207" s="796"/>
      <c r="M207" s="796"/>
      <c r="N207" s="796"/>
      <c r="O207" s="797"/>
      <c r="P207" s="800" t="s">
        <v>71</v>
      </c>
      <c r="Q207" s="801"/>
      <c r="R207" s="801"/>
      <c r="S207" s="801"/>
      <c r="T207" s="801"/>
      <c r="U207" s="801"/>
      <c r="V207" s="802"/>
      <c r="W207" s="37" t="s">
        <v>69</v>
      </c>
      <c r="X207" s="785">
        <f>IFERROR(SUM(X198:X205),"0")</f>
        <v>140</v>
      </c>
      <c r="Y207" s="785">
        <f>IFERROR(SUM(Y198:Y205),"0")</f>
        <v>142.80000000000001</v>
      </c>
      <c r="Z207" s="37"/>
      <c r="AA207" s="786"/>
      <c r="AB207" s="786"/>
      <c r="AC207" s="786"/>
    </row>
    <row r="208" spans="1:68" ht="16.5" customHeight="1" x14ac:dyDescent="0.25">
      <c r="A208" s="805" t="s">
        <v>377</v>
      </c>
      <c r="B208" s="796"/>
      <c r="C208" s="796"/>
      <c r="D208" s="796"/>
      <c r="E208" s="796"/>
      <c r="F208" s="796"/>
      <c r="G208" s="796"/>
      <c r="H208" s="796"/>
      <c r="I208" s="796"/>
      <c r="J208" s="796"/>
      <c r="K208" s="796"/>
      <c r="L208" s="796"/>
      <c r="M208" s="796"/>
      <c r="N208" s="796"/>
      <c r="O208" s="796"/>
      <c r="P208" s="796"/>
      <c r="Q208" s="796"/>
      <c r="R208" s="796"/>
      <c r="S208" s="796"/>
      <c r="T208" s="796"/>
      <c r="U208" s="796"/>
      <c r="V208" s="796"/>
      <c r="W208" s="796"/>
      <c r="X208" s="796"/>
      <c r="Y208" s="796"/>
      <c r="Z208" s="796"/>
      <c r="AA208" s="778"/>
      <c r="AB208" s="778"/>
      <c r="AC208" s="778"/>
    </row>
    <row r="209" spans="1:68" ht="14.25" customHeight="1" x14ac:dyDescent="0.25">
      <c r="A209" s="809" t="s">
        <v>124</v>
      </c>
      <c r="B209" s="796"/>
      <c r="C209" s="796"/>
      <c r="D209" s="796"/>
      <c r="E209" s="796"/>
      <c r="F209" s="796"/>
      <c r="G209" s="796"/>
      <c r="H209" s="796"/>
      <c r="I209" s="796"/>
      <c r="J209" s="796"/>
      <c r="K209" s="796"/>
      <c r="L209" s="796"/>
      <c r="M209" s="796"/>
      <c r="N209" s="796"/>
      <c r="O209" s="796"/>
      <c r="P209" s="796"/>
      <c r="Q209" s="796"/>
      <c r="R209" s="796"/>
      <c r="S209" s="796"/>
      <c r="T209" s="796"/>
      <c r="U209" s="796"/>
      <c r="V209" s="796"/>
      <c r="W209" s="796"/>
      <c r="X209" s="796"/>
      <c r="Y209" s="796"/>
      <c r="Z209" s="796"/>
      <c r="AA209" s="776"/>
      <c r="AB209" s="776"/>
      <c r="AC209" s="776"/>
    </row>
    <row r="210" spans="1:68" ht="27" customHeight="1" x14ac:dyDescent="0.25">
      <c r="A210" s="54" t="s">
        <v>378</v>
      </c>
      <c r="B210" s="54" t="s">
        <v>379</v>
      </c>
      <c r="C210" s="31">
        <v>4301011450</v>
      </c>
      <c r="D210" s="791">
        <v>4680115881402</v>
      </c>
      <c r="E210" s="792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128</v>
      </c>
      <c r="N210" s="33"/>
      <c r="O210" s="32">
        <v>55</v>
      </c>
      <c r="P210" s="9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88"/>
      <c r="R210" s="788"/>
      <c r="S210" s="788"/>
      <c r="T210" s="789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380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381</v>
      </c>
      <c r="B211" s="54" t="s">
        <v>382</v>
      </c>
      <c r="C211" s="31">
        <v>4301011767</v>
      </c>
      <c r="D211" s="791">
        <v>4680115881396</v>
      </c>
      <c r="E211" s="792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88"/>
      <c r="R211" s="788"/>
      <c r="S211" s="788"/>
      <c r="T211" s="789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380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5"/>
      <c r="B212" s="796"/>
      <c r="C212" s="796"/>
      <c r="D212" s="796"/>
      <c r="E212" s="796"/>
      <c r="F212" s="796"/>
      <c r="G212" s="796"/>
      <c r="H212" s="796"/>
      <c r="I212" s="796"/>
      <c r="J212" s="796"/>
      <c r="K212" s="796"/>
      <c r="L212" s="796"/>
      <c r="M212" s="796"/>
      <c r="N212" s="796"/>
      <c r="O212" s="797"/>
      <c r="P212" s="800" t="s">
        <v>71</v>
      </c>
      <c r="Q212" s="801"/>
      <c r="R212" s="801"/>
      <c r="S212" s="801"/>
      <c r="T212" s="801"/>
      <c r="U212" s="801"/>
      <c r="V212" s="802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x14ac:dyDescent="0.2">
      <c r="A213" s="796"/>
      <c r="B213" s="796"/>
      <c r="C213" s="796"/>
      <c r="D213" s="796"/>
      <c r="E213" s="796"/>
      <c r="F213" s="796"/>
      <c r="G213" s="796"/>
      <c r="H213" s="796"/>
      <c r="I213" s="796"/>
      <c r="J213" s="796"/>
      <c r="K213" s="796"/>
      <c r="L213" s="796"/>
      <c r="M213" s="796"/>
      <c r="N213" s="796"/>
      <c r="O213" s="797"/>
      <c r="P213" s="800" t="s">
        <v>71</v>
      </c>
      <c r="Q213" s="801"/>
      <c r="R213" s="801"/>
      <c r="S213" s="801"/>
      <c r="T213" s="801"/>
      <c r="U213" s="801"/>
      <c r="V213" s="802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customHeight="1" x14ac:dyDescent="0.25">
      <c r="A214" s="809" t="s">
        <v>182</v>
      </c>
      <c r="B214" s="796"/>
      <c r="C214" s="796"/>
      <c r="D214" s="796"/>
      <c r="E214" s="796"/>
      <c r="F214" s="796"/>
      <c r="G214" s="796"/>
      <c r="H214" s="796"/>
      <c r="I214" s="796"/>
      <c r="J214" s="796"/>
      <c r="K214" s="796"/>
      <c r="L214" s="796"/>
      <c r="M214" s="796"/>
      <c r="N214" s="796"/>
      <c r="O214" s="796"/>
      <c r="P214" s="796"/>
      <c r="Q214" s="796"/>
      <c r="R214" s="796"/>
      <c r="S214" s="796"/>
      <c r="T214" s="796"/>
      <c r="U214" s="796"/>
      <c r="V214" s="796"/>
      <c r="W214" s="796"/>
      <c r="X214" s="796"/>
      <c r="Y214" s="796"/>
      <c r="Z214" s="796"/>
      <c r="AA214" s="776"/>
      <c r="AB214" s="776"/>
      <c r="AC214" s="776"/>
    </row>
    <row r="215" spans="1:68" ht="16.5" customHeight="1" x14ac:dyDescent="0.25">
      <c r="A215" s="54" t="s">
        <v>383</v>
      </c>
      <c r="B215" s="54" t="s">
        <v>384</v>
      </c>
      <c r="C215" s="31">
        <v>4301020262</v>
      </c>
      <c r="D215" s="791">
        <v>4680115882935</v>
      </c>
      <c r="E215" s="792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131</v>
      </c>
      <c r="N215" s="33"/>
      <c r="O215" s="32">
        <v>50</v>
      </c>
      <c r="P215" s="8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88"/>
      <c r="R215" s="788"/>
      <c r="S215" s="788"/>
      <c r="T215" s="789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385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customHeight="1" x14ac:dyDescent="0.25">
      <c r="A216" s="54" t="s">
        <v>386</v>
      </c>
      <c r="B216" s="54" t="s">
        <v>387</v>
      </c>
      <c r="C216" s="31">
        <v>4301020220</v>
      </c>
      <c r="D216" s="791">
        <v>4680115880764</v>
      </c>
      <c r="E216" s="792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194</v>
      </c>
      <c r="L216" s="32"/>
      <c r="M216" s="33" t="s">
        <v>128</v>
      </c>
      <c r="N216" s="33"/>
      <c r="O216" s="32">
        <v>50</v>
      </c>
      <c r="P216" s="10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88"/>
      <c r="R216" s="788"/>
      <c r="S216" s="788"/>
      <c r="T216" s="789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385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795"/>
      <c r="B217" s="796"/>
      <c r="C217" s="796"/>
      <c r="D217" s="796"/>
      <c r="E217" s="796"/>
      <c r="F217" s="796"/>
      <c r="G217" s="796"/>
      <c r="H217" s="796"/>
      <c r="I217" s="796"/>
      <c r="J217" s="796"/>
      <c r="K217" s="796"/>
      <c r="L217" s="796"/>
      <c r="M217" s="796"/>
      <c r="N217" s="796"/>
      <c r="O217" s="797"/>
      <c r="P217" s="800" t="s">
        <v>71</v>
      </c>
      <c r="Q217" s="801"/>
      <c r="R217" s="801"/>
      <c r="S217" s="801"/>
      <c r="T217" s="801"/>
      <c r="U217" s="801"/>
      <c r="V217" s="802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x14ac:dyDescent="0.2">
      <c r="A218" s="796"/>
      <c r="B218" s="796"/>
      <c r="C218" s="796"/>
      <c r="D218" s="796"/>
      <c r="E218" s="796"/>
      <c r="F218" s="796"/>
      <c r="G218" s="796"/>
      <c r="H218" s="796"/>
      <c r="I218" s="796"/>
      <c r="J218" s="796"/>
      <c r="K218" s="796"/>
      <c r="L218" s="796"/>
      <c r="M218" s="796"/>
      <c r="N218" s="796"/>
      <c r="O218" s="797"/>
      <c r="P218" s="800" t="s">
        <v>71</v>
      </c>
      <c r="Q218" s="801"/>
      <c r="R218" s="801"/>
      <c r="S218" s="801"/>
      <c r="T218" s="801"/>
      <c r="U218" s="801"/>
      <c r="V218" s="802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customHeight="1" x14ac:dyDescent="0.25">
      <c r="A219" s="809" t="s">
        <v>64</v>
      </c>
      <c r="B219" s="796"/>
      <c r="C219" s="796"/>
      <c r="D219" s="796"/>
      <c r="E219" s="796"/>
      <c r="F219" s="796"/>
      <c r="G219" s="796"/>
      <c r="H219" s="796"/>
      <c r="I219" s="796"/>
      <c r="J219" s="796"/>
      <c r="K219" s="796"/>
      <c r="L219" s="796"/>
      <c r="M219" s="796"/>
      <c r="N219" s="796"/>
      <c r="O219" s="796"/>
      <c r="P219" s="796"/>
      <c r="Q219" s="796"/>
      <c r="R219" s="796"/>
      <c r="S219" s="796"/>
      <c r="T219" s="796"/>
      <c r="U219" s="796"/>
      <c r="V219" s="796"/>
      <c r="W219" s="796"/>
      <c r="X219" s="796"/>
      <c r="Y219" s="796"/>
      <c r="Z219" s="796"/>
      <c r="AA219" s="776"/>
      <c r="AB219" s="776"/>
      <c r="AC219" s="776"/>
    </row>
    <row r="220" spans="1:68" ht="27" customHeight="1" x14ac:dyDescent="0.25">
      <c r="A220" s="54" t="s">
        <v>388</v>
      </c>
      <c r="B220" s="54" t="s">
        <v>389</v>
      </c>
      <c r="C220" s="31">
        <v>4301031224</v>
      </c>
      <c r="D220" s="791">
        <v>4680115882683</v>
      </c>
      <c r="E220" s="792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3">
        <v>0</v>
      </c>
      <c r="Y220" s="784">
        <f t="shared" ref="Y220:Y227" si="41">IFERROR(IF(X220="",0,CEILING((X220/$H220),1)*$H220),"")</f>
        <v>0</v>
      </c>
      <c r="Z220" s="36" t="str">
        <f>IFERROR(IF(Y220=0,"",ROUNDUP(Y220/H220,0)*0.00902),"")</f>
        <v/>
      </c>
      <c r="AA220" s="56"/>
      <c r="AB220" s="57"/>
      <c r="AC220" s="283" t="s">
        <v>390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0</v>
      </c>
      <c r="BN220" s="64">
        <f t="shared" ref="BN220:BN227" si="43">IFERROR(Y220*I220/H220,"0")</f>
        <v>0</v>
      </c>
      <c r="BO220" s="64">
        <f t="shared" ref="BO220:BO227" si="44">IFERROR(1/J220*(X220/H220),"0")</f>
        <v>0</v>
      </c>
      <c r="BP220" s="64">
        <f t="shared" ref="BP220:BP227" si="45">IFERROR(1/J220*(Y220/H220),"0")</f>
        <v>0</v>
      </c>
    </row>
    <row r="221" spans="1:68" ht="27" customHeight="1" x14ac:dyDescent="0.25">
      <c r="A221" s="54" t="s">
        <v>391</v>
      </c>
      <c r="B221" s="54" t="s">
        <v>392</v>
      </c>
      <c r="C221" s="31">
        <v>4301031230</v>
      </c>
      <c r="D221" s="791">
        <v>4680115882690</v>
      </c>
      <c r="E221" s="792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88"/>
      <c r="R221" s="788"/>
      <c r="S221" s="788"/>
      <c r="T221" s="789"/>
      <c r="U221" s="34"/>
      <c r="V221" s="34"/>
      <c r="W221" s="35" t="s">
        <v>69</v>
      </c>
      <c r="X221" s="783">
        <v>100</v>
      </c>
      <c r="Y221" s="784">
        <f t="shared" si="41"/>
        <v>102.60000000000001</v>
      </c>
      <c r="Z221" s="36">
        <f>IFERROR(IF(Y221=0,"",ROUNDUP(Y221/H221,0)*0.00902),"")</f>
        <v>0.17138</v>
      </c>
      <c r="AA221" s="56"/>
      <c r="AB221" s="57"/>
      <c r="AC221" s="285" t="s">
        <v>393</v>
      </c>
      <c r="AG221" s="64"/>
      <c r="AJ221" s="68"/>
      <c r="AK221" s="68">
        <v>0</v>
      </c>
      <c r="BB221" s="286" t="s">
        <v>1</v>
      </c>
      <c r="BM221" s="64">
        <f t="shared" si="42"/>
        <v>103.88888888888889</v>
      </c>
      <c r="BN221" s="64">
        <f t="shared" si="43"/>
        <v>106.59000000000002</v>
      </c>
      <c r="BO221" s="64">
        <f t="shared" si="44"/>
        <v>0.14029180695847362</v>
      </c>
      <c r="BP221" s="64">
        <f t="shared" si="45"/>
        <v>0.14393939393939395</v>
      </c>
    </row>
    <row r="222" spans="1:68" ht="27" customHeight="1" x14ac:dyDescent="0.25">
      <c r="A222" s="54" t="s">
        <v>394</v>
      </c>
      <c r="B222" s="54" t="s">
        <v>395</v>
      </c>
      <c r="C222" s="31">
        <v>4301031220</v>
      </c>
      <c r="D222" s="791">
        <v>4680115882669</v>
      </c>
      <c r="E222" s="792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88"/>
      <c r="R222" s="788"/>
      <c r="S222" s="788"/>
      <c r="T222" s="789"/>
      <c r="U222" s="34"/>
      <c r="V222" s="34"/>
      <c r="W222" s="35" t="s">
        <v>69</v>
      </c>
      <c r="X222" s="783">
        <v>0</v>
      </c>
      <c r="Y222" s="784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396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397</v>
      </c>
      <c r="B223" s="54" t="s">
        <v>398</v>
      </c>
      <c r="C223" s="31">
        <v>4301031221</v>
      </c>
      <c r="D223" s="791">
        <v>4680115882676</v>
      </c>
      <c r="E223" s="792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9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88"/>
      <c r="R223" s="788"/>
      <c r="S223" s="788"/>
      <c r="T223" s="789"/>
      <c r="U223" s="34"/>
      <c r="V223" s="34"/>
      <c r="W223" s="35" t="s">
        <v>69</v>
      </c>
      <c r="X223" s="783">
        <v>100</v>
      </c>
      <c r="Y223" s="784">
        <f t="shared" si="41"/>
        <v>102.60000000000001</v>
      </c>
      <c r="Z223" s="36">
        <f>IFERROR(IF(Y223=0,"",ROUNDUP(Y223/H223,0)*0.00902),"")</f>
        <v>0.17138</v>
      </c>
      <c r="AA223" s="56"/>
      <c r="AB223" s="57"/>
      <c r="AC223" s="289" t="s">
        <v>399</v>
      </c>
      <c r="AG223" s="64"/>
      <c r="AJ223" s="68"/>
      <c r="AK223" s="68">
        <v>0</v>
      </c>
      <c r="BB223" s="290" t="s">
        <v>1</v>
      </c>
      <c r="BM223" s="64">
        <f t="shared" si="42"/>
        <v>103.88888888888889</v>
      </c>
      <c r="BN223" s="64">
        <f t="shared" si="43"/>
        <v>106.59000000000002</v>
      </c>
      <c r="BO223" s="64">
        <f t="shared" si="44"/>
        <v>0.14029180695847362</v>
      </c>
      <c r="BP223" s="64">
        <f t="shared" si="45"/>
        <v>0.14393939393939395</v>
      </c>
    </row>
    <row r="224" spans="1:68" ht="27" customHeight="1" x14ac:dyDescent="0.25">
      <c r="A224" s="54" t="s">
        <v>400</v>
      </c>
      <c r="B224" s="54" t="s">
        <v>401</v>
      </c>
      <c r="C224" s="31">
        <v>4301031223</v>
      </c>
      <c r="D224" s="791">
        <v>4680115884014</v>
      </c>
      <c r="E224" s="792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390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402</v>
      </c>
      <c r="B225" s="54" t="s">
        <v>403</v>
      </c>
      <c r="C225" s="31">
        <v>4301031222</v>
      </c>
      <c r="D225" s="791">
        <v>4680115884007</v>
      </c>
      <c r="E225" s="792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88"/>
      <c r="R225" s="788"/>
      <c r="S225" s="788"/>
      <c r="T225" s="789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393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404</v>
      </c>
      <c r="B226" s="54" t="s">
        <v>405</v>
      </c>
      <c r="C226" s="31">
        <v>4301031229</v>
      </c>
      <c r="D226" s="791">
        <v>4680115884038</v>
      </c>
      <c r="E226" s="792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88"/>
      <c r="R226" s="788"/>
      <c r="S226" s="788"/>
      <c r="T226" s="789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396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customHeight="1" x14ac:dyDescent="0.25">
      <c r="A227" s="54" t="s">
        <v>406</v>
      </c>
      <c r="B227" s="54" t="s">
        <v>407</v>
      </c>
      <c r="C227" s="31">
        <v>4301031225</v>
      </c>
      <c r="D227" s="791">
        <v>4680115884021</v>
      </c>
      <c r="E227" s="792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11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88"/>
      <c r="R227" s="788"/>
      <c r="S227" s="788"/>
      <c r="T227" s="789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399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x14ac:dyDescent="0.2">
      <c r="A228" s="795"/>
      <c r="B228" s="796"/>
      <c r="C228" s="796"/>
      <c r="D228" s="796"/>
      <c r="E228" s="796"/>
      <c r="F228" s="796"/>
      <c r="G228" s="796"/>
      <c r="H228" s="796"/>
      <c r="I228" s="796"/>
      <c r="J228" s="796"/>
      <c r="K228" s="796"/>
      <c r="L228" s="796"/>
      <c r="M228" s="796"/>
      <c r="N228" s="796"/>
      <c r="O228" s="797"/>
      <c r="P228" s="800" t="s">
        <v>71</v>
      </c>
      <c r="Q228" s="801"/>
      <c r="R228" s="801"/>
      <c r="S228" s="801"/>
      <c r="T228" s="801"/>
      <c r="U228" s="801"/>
      <c r="V228" s="802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37.037037037037038</v>
      </c>
      <c r="Y228" s="785">
        <f>IFERROR(Y220/H220,"0")+IFERROR(Y221/H221,"0")+IFERROR(Y222/H222,"0")+IFERROR(Y223/H223,"0")+IFERROR(Y224/H224,"0")+IFERROR(Y225/H225,"0")+IFERROR(Y226/H226,"0")+IFERROR(Y227/H227,"0")</f>
        <v>38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0.34276000000000001</v>
      </c>
      <c r="AA228" s="786"/>
      <c r="AB228" s="786"/>
      <c r="AC228" s="786"/>
    </row>
    <row r="229" spans="1:68" x14ac:dyDescent="0.2">
      <c r="A229" s="796"/>
      <c r="B229" s="796"/>
      <c r="C229" s="796"/>
      <c r="D229" s="796"/>
      <c r="E229" s="796"/>
      <c r="F229" s="796"/>
      <c r="G229" s="796"/>
      <c r="H229" s="796"/>
      <c r="I229" s="796"/>
      <c r="J229" s="796"/>
      <c r="K229" s="796"/>
      <c r="L229" s="796"/>
      <c r="M229" s="796"/>
      <c r="N229" s="796"/>
      <c r="O229" s="797"/>
      <c r="P229" s="800" t="s">
        <v>71</v>
      </c>
      <c r="Q229" s="801"/>
      <c r="R229" s="801"/>
      <c r="S229" s="801"/>
      <c r="T229" s="801"/>
      <c r="U229" s="801"/>
      <c r="V229" s="802"/>
      <c r="W229" s="37" t="s">
        <v>69</v>
      </c>
      <c r="X229" s="785">
        <f>IFERROR(SUM(X220:X227),"0")</f>
        <v>200</v>
      </c>
      <c r="Y229" s="785">
        <f>IFERROR(SUM(Y220:Y227),"0")</f>
        <v>205.20000000000002</v>
      </c>
      <c r="Z229" s="37"/>
      <c r="AA229" s="786"/>
      <c r="AB229" s="786"/>
      <c r="AC229" s="786"/>
    </row>
    <row r="230" spans="1:68" ht="14.25" customHeight="1" x14ac:dyDescent="0.25">
      <c r="A230" s="809" t="s">
        <v>73</v>
      </c>
      <c r="B230" s="796"/>
      <c r="C230" s="796"/>
      <c r="D230" s="796"/>
      <c r="E230" s="796"/>
      <c r="F230" s="796"/>
      <c r="G230" s="796"/>
      <c r="H230" s="796"/>
      <c r="I230" s="796"/>
      <c r="J230" s="796"/>
      <c r="K230" s="796"/>
      <c r="L230" s="796"/>
      <c r="M230" s="796"/>
      <c r="N230" s="796"/>
      <c r="O230" s="796"/>
      <c r="P230" s="796"/>
      <c r="Q230" s="796"/>
      <c r="R230" s="796"/>
      <c r="S230" s="796"/>
      <c r="T230" s="796"/>
      <c r="U230" s="796"/>
      <c r="V230" s="796"/>
      <c r="W230" s="796"/>
      <c r="X230" s="796"/>
      <c r="Y230" s="796"/>
      <c r="Z230" s="796"/>
      <c r="AA230" s="776"/>
      <c r="AB230" s="776"/>
      <c r="AC230" s="776"/>
    </row>
    <row r="231" spans="1:68" ht="37.5" customHeight="1" x14ac:dyDescent="0.25">
      <c r="A231" s="54" t="s">
        <v>408</v>
      </c>
      <c r="B231" s="54" t="s">
        <v>409</v>
      </c>
      <c r="C231" s="31">
        <v>4301051408</v>
      </c>
      <c r="D231" s="791">
        <v>4680115881594</v>
      </c>
      <c r="E231" s="792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131</v>
      </c>
      <c r="N231" s="33"/>
      <c r="O231" s="32">
        <v>40</v>
      </c>
      <c r="P231" s="798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88"/>
      <c r="R231" s="788"/>
      <c r="S231" s="788"/>
      <c r="T231" s="789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410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customHeight="1" x14ac:dyDescent="0.25">
      <c r="A232" s="54" t="s">
        <v>411</v>
      </c>
      <c r="B232" s="54" t="s">
        <v>412</v>
      </c>
      <c r="C232" s="31">
        <v>4301051754</v>
      </c>
      <c r="D232" s="791">
        <v>4680115880962</v>
      </c>
      <c r="E232" s="792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10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88"/>
      <c r="R232" s="788"/>
      <c r="S232" s="788"/>
      <c r="T232" s="789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413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customHeight="1" x14ac:dyDescent="0.25">
      <c r="A233" s="54" t="s">
        <v>414</v>
      </c>
      <c r="B233" s="54" t="s">
        <v>415</v>
      </c>
      <c r="C233" s="31">
        <v>4301051411</v>
      </c>
      <c r="D233" s="791">
        <v>4680115881617</v>
      </c>
      <c r="E233" s="792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131</v>
      </c>
      <c r="N233" s="33"/>
      <c r="O233" s="32">
        <v>40</v>
      </c>
      <c r="P233" s="1048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88"/>
      <c r="R233" s="788"/>
      <c r="S233" s="788"/>
      <c r="T233" s="789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417</v>
      </c>
      <c r="B234" s="54" t="s">
        <v>418</v>
      </c>
      <c r="C234" s="31">
        <v>4301051632</v>
      </c>
      <c r="D234" s="791">
        <v>4680115880573</v>
      </c>
      <c r="E234" s="792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8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3">
        <v>136</v>
      </c>
      <c r="Y234" s="784">
        <f t="shared" si="46"/>
        <v>139.19999999999999</v>
      </c>
      <c r="Z234" s="36">
        <f>IFERROR(IF(Y234=0,"",ROUNDUP(Y234/H234,0)*0.02175),"")</f>
        <v>0.34799999999999998</v>
      </c>
      <c r="AA234" s="56"/>
      <c r="AB234" s="57"/>
      <c r="AC234" s="305" t="s">
        <v>419</v>
      </c>
      <c r="AG234" s="64"/>
      <c r="AJ234" s="68"/>
      <c r="AK234" s="68">
        <v>0</v>
      </c>
      <c r="BB234" s="306" t="s">
        <v>1</v>
      </c>
      <c r="BM234" s="64">
        <f t="shared" si="47"/>
        <v>144.81655172413795</v>
      </c>
      <c r="BN234" s="64">
        <f t="shared" si="48"/>
        <v>148.22399999999999</v>
      </c>
      <c r="BO234" s="64">
        <f t="shared" si="49"/>
        <v>0.27914614121510672</v>
      </c>
      <c r="BP234" s="64">
        <f t="shared" si="50"/>
        <v>0.2857142857142857</v>
      </c>
    </row>
    <row r="235" spans="1:68" ht="27" customHeight="1" x14ac:dyDescent="0.25">
      <c r="A235" s="54" t="s">
        <v>420</v>
      </c>
      <c r="B235" s="54" t="s">
        <v>421</v>
      </c>
      <c r="C235" s="31">
        <v>4301051407</v>
      </c>
      <c r="D235" s="791">
        <v>4680115882195</v>
      </c>
      <c r="E235" s="792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131</v>
      </c>
      <c r="N235" s="33"/>
      <c r="O235" s="32">
        <v>40</v>
      </c>
      <c r="P235" s="1056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88"/>
      <c r="R235" s="788"/>
      <c r="S235" s="788"/>
      <c r="T235" s="789"/>
      <c r="U235" s="34"/>
      <c r="V235" s="34"/>
      <c r="W235" s="35" t="s">
        <v>69</v>
      </c>
      <c r="X235" s="783">
        <v>46</v>
      </c>
      <c r="Y235" s="784">
        <f t="shared" si="46"/>
        <v>48</v>
      </c>
      <c r="Z235" s="36">
        <f t="shared" ref="Z235:Z241" si="51">IFERROR(IF(Y235=0,"",ROUNDUP(Y235/H235,0)*0.00753),"")</f>
        <v>0.15060000000000001</v>
      </c>
      <c r="AA235" s="56"/>
      <c r="AB235" s="57"/>
      <c r="AC235" s="307" t="s">
        <v>422</v>
      </c>
      <c r="AG235" s="64"/>
      <c r="AJ235" s="68"/>
      <c r="AK235" s="68">
        <v>0</v>
      </c>
      <c r="BB235" s="308" t="s">
        <v>1</v>
      </c>
      <c r="BM235" s="64">
        <f t="shared" si="47"/>
        <v>51.55833333333333</v>
      </c>
      <c r="BN235" s="64">
        <f t="shared" si="48"/>
        <v>53.800000000000004</v>
      </c>
      <c r="BO235" s="64">
        <f t="shared" si="49"/>
        <v>0.12286324786324787</v>
      </c>
      <c r="BP235" s="64">
        <f t="shared" si="50"/>
        <v>0.12820512820512819</v>
      </c>
    </row>
    <row r="236" spans="1:68" ht="37.5" customHeight="1" x14ac:dyDescent="0.25">
      <c r="A236" s="54" t="s">
        <v>423</v>
      </c>
      <c r="B236" s="54" t="s">
        <v>424</v>
      </c>
      <c r="C236" s="31">
        <v>4301051752</v>
      </c>
      <c r="D236" s="791">
        <v>4680115882607</v>
      </c>
      <c r="E236" s="792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168</v>
      </c>
      <c r="N236" s="33"/>
      <c r="O236" s="32">
        <v>45</v>
      </c>
      <c r="P236" s="8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88"/>
      <c r="R236" s="788"/>
      <c r="S236" s="788"/>
      <c r="T236" s="789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426</v>
      </c>
      <c r="B237" s="54" t="s">
        <v>427</v>
      </c>
      <c r="C237" s="31">
        <v>4301051630</v>
      </c>
      <c r="D237" s="791">
        <v>4680115880092</v>
      </c>
      <c r="E237" s="792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88"/>
      <c r="R237" s="788"/>
      <c r="S237" s="788"/>
      <c r="T237" s="789"/>
      <c r="U237" s="34"/>
      <c r="V237" s="34"/>
      <c r="W237" s="35" t="s">
        <v>69</v>
      </c>
      <c r="X237" s="783">
        <v>789</v>
      </c>
      <c r="Y237" s="784">
        <f t="shared" si="46"/>
        <v>789.6</v>
      </c>
      <c r="Z237" s="36">
        <f t="shared" si="51"/>
        <v>2.4773700000000001</v>
      </c>
      <c r="AA237" s="56"/>
      <c r="AB237" s="57"/>
      <c r="AC237" s="311" t="s">
        <v>428</v>
      </c>
      <c r="AG237" s="64"/>
      <c r="AJ237" s="68"/>
      <c r="AK237" s="68">
        <v>0</v>
      </c>
      <c r="BB237" s="312" t="s">
        <v>1</v>
      </c>
      <c r="BM237" s="64">
        <f t="shared" si="47"/>
        <v>878.42000000000007</v>
      </c>
      <c r="BN237" s="64">
        <f t="shared" si="48"/>
        <v>879.08800000000008</v>
      </c>
      <c r="BO237" s="64">
        <f t="shared" si="49"/>
        <v>2.1073717948717947</v>
      </c>
      <c r="BP237" s="64">
        <f t="shared" si="50"/>
        <v>2.108974358974359</v>
      </c>
    </row>
    <row r="238" spans="1:68" ht="27" customHeight="1" x14ac:dyDescent="0.25">
      <c r="A238" s="54" t="s">
        <v>429</v>
      </c>
      <c r="B238" s="54" t="s">
        <v>430</v>
      </c>
      <c r="C238" s="31">
        <v>4301051631</v>
      </c>
      <c r="D238" s="791">
        <v>4680115880221</v>
      </c>
      <c r="E238" s="792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88"/>
      <c r="R238" s="788"/>
      <c r="S238" s="788"/>
      <c r="T238" s="789"/>
      <c r="U238" s="34"/>
      <c r="V238" s="34"/>
      <c r="W238" s="35" t="s">
        <v>69</v>
      </c>
      <c r="X238" s="783">
        <v>48</v>
      </c>
      <c r="Y238" s="784">
        <f t="shared" si="46"/>
        <v>48</v>
      </c>
      <c r="Z238" s="36">
        <f t="shared" si="51"/>
        <v>0.15060000000000001</v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53.440000000000005</v>
      </c>
      <c r="BN238" s="64">
        <f t="shared" si="48"/>
        <v>53.440000000000005</v>
      </c>
      <c r="BO238" s="64">
        <f t="shared" si="49"/>
        <v>0.12820512820512819</v>
      </c>
      <c r="BP238" s="64">
        <f t="shared" si="50"/>
        <v>0.12820512820512819</v>
      </c>
    </row>
    <row r="239" spans="1:68" ht="27" customHeight="1" x14ac:dyDescent="0.25">
      <c r="A239" s="54" t="s">
        <v>431</v>
      </c>
      <c r="B239" s="54" t="s">
        <v>432</v>
      </c>
      <c r="C239" s="31">
        <v>4301051749</v>
      </c>
      <c r="D239" s="791">
        <v>4680115882942</v>
      </c>
      <c r="E239" s="792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433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434</v>
      </c>
      <c r="B240" s="54" t="s">
        <v>435</v>
      </c>
      <c r="C240" s="31">
        <v>4301051753</v>
      </c>
      <c r="D240" s="791">
        <v>4680115880504</v>
      </c>
      <c r="E240" s="792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882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88"/>
      <c r="R240" s="788"/>
      <c r="S240" s="788"/>
      <c r="T240" s="789"/>
      <c r="U240" s="34"/>
      <c r="V240" s="34"/>
      <c r="W240" s="35" t="s">
        <v>69</v>
      </c>
      <c r="X240" s="783">
        <v>0</v>
      </c>
      <c r="Y240" s="784">
        <f t="shared" si="46"/>
        <v>0</v>
      </c>
      <c r="Z240" s="36" t="str">
        <f t="shared" si="51"/>
        <v/>
      </c>
      <c r="AA240" s="56"/>
      <c r="AB240" s="57"/>
      <c r="AC240" s="317" t="s">
        <v>433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t="27" customHeight="1" x14ac:dyDescent="0.25">
      <c r="A241" s="54" t="s">
        <v>436</v>
      </c>
      <c r="B241" s="54" t="s">
        <v>437</v>
      </c>
      <c r="C241" s="31">
        <v>4301051410</v>
      </c>
      <c r="D241" s="791">
        <v>4680115882164</v>
      </c>
      <c r="E241" s="792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131</v>
      </c>
      <c r="N241" s="33"/>
      <c r="O241" s="32">
        <v>40</v>
      </c>
      <c r="P241" s="11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88"/>
      <c r="R241" s="788"/>
      <c r="S241" s="788"/>
      <c r="T241" s="789"/>
      <c r="U241" s="34"/>
      <c r="V241" s="34"/>
      <c r="W241" s="35" t="s">
        <v>69</v>
      </c>
      <c r="X241" s="783">
        <v>36</v>
      </c>
      <c r="Y241" s="784">
        <f t="shared" si="46"/>
        <v>36</v>
      </c>
      <c r="Z241" s="36">
        <f t="shared" si="51"/>
        <v>0.11295000000000001</v>
      </c>
      <c r="AA241" s="56"/>
      <c r="AB241" s="57"/>
      <c r="AC241" s="319" t="s">
        <v>438</v>
      </c>
      <c r="AG241" s="64"/>
      <c r="AJ241" s="68"/>
      <c r="AK241" s="68">
        <v>0</v>
      </c>
      <c r="BB241" s="320" t="s">
        <v>1</v>
      </c>
      <c r="BM241" s="64">
        <f t="shared" si="47"/>
        <v>40.17</v>
      </c>
      <c r="BN241" s="64">
        <f t="shared" si="48"/>
        <v>40.17</v>
      </c>
      <c r="BO241" s="64">
        <f t="shared" si="49"/>
        <v>9.6153846153846145E-2</v>
      </c>
      <c r="BP241" s="64">
        <f t="shared" si="50"/>
        <v>9.6153846153846145E-2</v>
      </c>
    </row>
    <row r="242" spans="1:68" x14ac:dyDescent="0.2">
      <c r="A242" s="795"/>
      <c r="B242" s="796"/>
      <c r="C242" s="796"/>
      <c r="D242" s="796"/>
      <c r="E242" s="796"/>
      <c r="F242" s="796"/>
      <c r="G242" s="796"/>
      <c r="H242" s="796"/>
      <c r="I242" s="796"/>
      <c r="J242" s="796"/>
      <c r="K242" s="796"/>
      <c r="L242" s="796"/>
      <c r="M242" s="796"/>
      <c r="N242" s="796"/>
      <c r="O242" s="797"/>
      <c r="P242" s="800" t="s">
        <v>71</v>
      </c>
      <c r="Q242" s="801"/>
      <c r="R242" s="801"/>
      <c r="S242" s="801"/>
      <c r="T242" s="801"/>
      <c r="U242" s="801"/>
      <c r="V242" s="802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398.54885057471267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400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3.2395200000000002</v>
      </c>
      <c r="AA242" s="786"/>
      <c r="AB242" s="786"/>
      <c r="AC242" s="786"/>
    </row>
    <row r="243" spans="1:68" x14ac:dyDescent="0.2">
      <c r="A243" s="796"/>
      <c r="B243" s="796"/>
      <c r="C243" s="796"/>
      <c r="D243" s="796"/>
      <c r="E243" s="796"/>
      <c r="F243" s="796"/>
      <c r="G243" s="796"/>
      <c r="H243" s="796"/>
      <c r="I243" s="796"/>
      <c r="J243" s="796"/>
      <c r="K243" s="796"/>
      <c r="L243" s="796"/>
      <c r="M243" s="796"/>
      <c r="N243" s="796"/>
      <c r="O243" s="797"/>
      <c r="P243" s="800" t="s">
        <v>71</v>
      </c>
      <c r="Q243" s="801"/>
      <c r="R243" s="801"/>
      <c r="S243" s="801"/>
      <c r="T243" s="801"/>
      <c r="U243" s="801"/>
      <c r="V243" s="802"/>
      <c r="W243" s="37" t="s">
        <v>69</v>
      </c>
      <c r="X243" s="785">
        <f>IFERROR(SUM(X231:X241),"0")</f>
        <v>1055</v>
      </c>
      <c r="Y243" s="785">
        <f>IFERROR(SUM(Y231:Y241),"0")</f>
        <v>1060.8</v>
      </c>
      <c r="Z243" s="37"/>
      <c r="AA243" s="786"/>
      <c r="AB243" s="786"/>
      <c r="AC243" s="786"/>
    </row>
    <row r="244" spans="1:68" ht="14.25" customHeight="1" x14ac:dyDescent="0.25">
      <c r="A244" s="809" t="s">
        <v>229</v>
      </c>
      <c r="B244" s="796"/>
      <c r="C244" s="796"/>
      <c r="D244" s="796"/>
      <c r="E244" s="796"/>
      <c r="F244" s="796"/>
      <c r="G244" s="796"/>
      <c r="H244" s="796"/>
      <c r="I244" s="796"/>
      <c r="J244" s="796"/>
      <c r="K244" s="796"/>
      <c r="L244" s="796"/>
      <c r="M244" s="796"/>
      <c r="N244" s="796"/>
      <c r="O244" s="796"/>
      <c r="P244" s="796"/>
      <c r="Q244" s="796"/>
      <c r="R244" s="796"/>
      <c r="S244" s="796"/>
      <c r="T244" s="796"/>
      <c r="U244" s="796"/>
      <c r="V244" s="796"/>
      <c r="W244" s="796"/>
      <c r="X244" s="796"/>
      <c r="Y244" s="796"/>
      <c r="Z244" s="796"/>
      <c r="AA244" s="776"/>
      <c r="AB244" s="776"/>
      <c r="AC244" s="776"/>
    </row>
    <row r="245" spans="1:68" ht="16.5" customHeight="1" x14ac:dyDescent="0.25">
      <c r="A245" s="54" t="s">
        <v>439</v>
      </c>
      <c r="B245" s="54" t="s">
        <v>440</v>
      </c>
      <c r="C245" s="31">
        <v>4301060404</v>
      </c>
      <c r="D245" s="791">
        <v>4680115882874</v>
      </c>
      <c r="E245" s="792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40</v>
      </c>
      <c r="P245" s="102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88"/>
      <c r="R245" s="788"/>
      <c r="S245" s="788"/>
      <c r="T245" s="789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441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customHeight="1" x14ac:dyDescent="0.25">
      <c r="A246" s="54" t="s">
        <v>439</v>
      </c>
      <c r="B246" s="54" t="s">
        <v>442</v>
      </c>
      <c r="C246" s="31">
        <v>4301060360</v>
      </c>
      <c r="D246" s="791">
        <v>4680115882874</v>
      </c>
      <c r="E246" s="792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120</v>
      </c>
      <c r="K246" s="32" t="s">
        <v>76</v>
      </c>
      <c r="L246" s="32"/>
      <c r="M246" s="33" t="s">
        <v>68</v>
      </c>
      <c r="N246" s="33"/>
      <c r="O246" s="32">
        <v>30</v>
      </c>
      <c r="P246" s="9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88"/>
      <c r="R246" s="788"/>
      <c r="S246" s="788"/>
      <c r="T246" s="789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IFERROR(IF(Y246=0,"",ROUNDUP(Y246/H246,0)*0.00937),"")</f>
        <v/>
      </c>
      <c r="AA246" s="56"/>
      <c r="AB246" s="57"/>
      <c r="AC246" s="323" t="s">
        <v>443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444</v>
      </c>
      <c r="B247" s="54" t="s">
        <v>445</v>
      </c>
      <c r="C247" s="31">
        <v>4301060359</v>
      </c>
      <c r="D247" s="791">
        <v>4680115884434</v>
      </c>
      <c r="E247" s="792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88"/>
      <c r="R247" s="788"/>
      <c r="S247" s="788"/>
      <c r="T247" s="789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447</v>
      </c>
      <c r="B248" s="54" t="s">
        <v>448</v>
      </c>
      <c r="C248" s="31">
        <v>4301060375</v>
      </c>
      <c r="D248" s="791">
        <v>4680115880818</v>
      </c>
      <c r="E248" s="792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88"/>
      <c r="R248" s="788"/>
      <c r="S248" s="788"/>
      <c r="T248" s="789"/>
      <c r="U248" s="34"/>
      <c r="V248" s="34"/>
      <c r="W248" s="35" t="s">
        <v>69</v>
      </c>
      <c r="X248" s="783">
        <v>27</v>
      </c>
      <c r="Y248" s="784">
        <f>IFERROR(IF(X248="",0,CEILING((X248/$H248),1)*$H248),"")</f>
        <v>28.799999999999997</v>
      </c>
      <c r="Z248" s="36">
        <f>IFERROR(IF(Y248=0,"",ROUNDUP(Y248/H248,0)*0.00753),"")</f>
        <v>9.0359999999999996E-2</v>
      </c>
      <c r="AA248" s="56"/>
      <c r="AB248" s="57"/>
      <c r="AC248" s="327" t="s">
        <v>449</v>
      </c>
      <c r="AG248" s="64"/>
      <c r="AJ248" s="68"/>
      <c r="AK248" s="68">
        <v>0</v>
      </c>
      <c r="BB248" s="328" t="s">
        <v>1</v>
      </c>
      <c r="BM248" s="64">
        <f>IFERROR(X248*I248/H248,"0")</f>
        <v>30.060000000000002</v>
      </c>
      <c r="BN248" s="64">
        <f>IFERROR(Y248*I248/H248,"0")</f>
        <v>32.064</v>
      </c>
      <c r="BO248" s="64">
        <f>IFERROR(1/J248*(X248/H248),"0")</f>
        <v>7.2115384615384609E-2</v>
      </c>
      <c r="BP248" s="64">
        <f>IFERROR(1/J248*(Y248/H248),"0")</f>
        <v>7.6923076923076927E-2</v>
      </c>
    </row>
    <row r="249" spans="1:68" ht="37.5" customHeight="1" x14ac:dyDescent="0.25">
      <c r="A249" s="54" t="s">
        <v>450</v>
      </c>
      <c r="B249" s="54" t="s">
        <v>451</v>
      </c>
      <c r="C249" s="31">
        <v>4301060389</v>
      </c>
      <c r="D249" s="791">
        <v>4680115880801</v>
      </c>
      <c r="E249" s="792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131</v>
      </c>
      <c r="N249" s="33"/>
      <c r="O249" s="32">
        <v>40</v>
      </c>
      <c r="P249" s="8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88"/>
      <c r="R249" s="788"/>
      <c r="S249" s="788"/>
      <c r="T249" s="789"/>
      <c r="U249" s="34"/>
      <c r="V249" s="34"/>
      <c r="W249" s="35" t="s">
        <v>69</v>
      </c>
      <c r="X249" s="783">
        <v>12</v>
      </c>
      <c r="Y249" s="784">
        <f>IFERROR(IF(X249="",0,CEILING((X249/$H249),1)*$H249),"")</f>
        <v>12</v>
      </c>
      <c r="Z249" s="36">
        <f>IFERROR(IF(Y249=0,"",ROUNDUP(Y249/H249,0)*0.00753),"")</f>
        <v>3.7650000000000003E-2</v>
      </c>
      <c r="AA249" s="56"/>
      <c r="AB249" s="57"/>
      <c r="AC249" s="329" t="s">
        <v>452</v>
      </c>
      <c r="AG249" s="64"/>
      <c r="AJ249" s="68"/>
      <c r="AK249" s="68">
        <v>0</v>
      </c>
      <c r="BB249" s="330" t="s">
        <v>1</v>
      </c>
      <c r="BM249" s="64">
        <f>IFERROR(X249*I249/H249,"0")</f>
        <v>13.360000000000001</v>
      </c>
      <c r="BN249" s="64">
        <f>IFERROR(Y249*I249/H249,"0")</f>
        <v>13.360000000000001</v>
      </c>
      <c r="BO249" s="64">
        <f>IFERROR(1/J249*(X249/H249),"0")</f>
        <v>3.2051282051282048E-2</v>
      </c>
      <c r="BP249" s="64">
        <f>IFERROR(1/J249*(Y249/H249),"0")</f>
        <v>3.2051282051282048E-2</v>
      </c>
    </row>
    <row r="250" spans="1:68" x14ac:dyDescent="0.2">
      <c r="A250" s="795"/>
      <c r="B250" s="796"/>
      <c r="C250" s="796"/>
      <c r="D250" s="796"/>
      <c r="E250" s="796"/>
      <c r="F250" s="796"/>
      <c r="G250" s="796"/>
      <c r="H250" s="796"/>
      <c r="I250" s="796"/>
      <c r="J250" s="796"/>
      <c r="K250" s="796"/>
      <c r="L250" s="796"/>
      <c r="M250" s="796"/>
      <c r="N250" s="796"/>
      <c r="O250" s="797"/>
      <c r="P250" s="800" t="s">
        <v>71</v>
      </c>
      <c r="Q250" s="801"/>
      <c r="R250" s="801"/>
      <c r="S250" s="801"/>
      <c r="T250" s="801"/>
      <c r="U250" s="801"/>
      <c r="V250" s="802"/>
      <c r="W250" s="37" t="s">
        <v>72</v>
      </c>
      <c r="X250" s="785">
        <f>IFERROR(X245/H245,"0")+IFERROR(X246/H246,"0")+IFERROR(X247/H247,"0")+IFERROR(X248/H248,"0")+IFERROR(X249/H249,"0")</f>
        <v>16.25</v>
      </c>
      <c r="Y250" s="785">
        <f>IFERROR(Y245/H245,"0")+IFERROR(Y246/H246,"0")+IFERROR(Y247/H247,"0")+IFERROR(Y248/H248,"0")+IFERROR(Y249/H249,"0")</f>
        <v>17</v>
      </c>
      <c r="Z250" s="785">
        <f>IFERROR(IF(Z245="",0,Z245),"0")+IFERROR(IF(Z246="",0,Z246),"0")+IFERROR(IF(Z247="",0,Z247),"0")+IFERROR(IF(Z248="",0,Z248),"0")+IFERROR(IF(Z249="",0,Z249),"0")</f>
        <v>0.12801000000000001</v>
      </c>
      <c r="AA250" s="786"/>
      <c r="AB250" s="786"/>
      <c r="AC250" s="786"/>
    </row>
    <row r="251" spans="1:68" x14ac:dyDescent="0.2">
      <c r="A251" s="796"/>
      <c r="B251" s="796"/>
      <c r="C251" s="796"/>
      <c r="D251" s="796"/>
      <c r="E251" s="796"/>
      <c r="F251" s="796"/>
      <c r="G251" s="796"/>
      <c r="H251" s="796"/>
      <c r="I251" s="796"/>
      <c r="J251" s="796"/>
      <c r="K251" s="796"/>
      <c r="L251" s="796"/>
      <c r="M251" s="796"/>
      <c r="N251" s="796"/>
      <c r="O251" s="797"/>
      <c r="P251" s="800" t="s">
        <v>71</v>
      </c>
      <c r="Q251" s="801"/>
      <c r="R251" s="801"/>
      <c r="S251" s="801"/>
      <c r="T251" s="801"/>
      <c r="U251" s="801"/>
      <c r="V251" s="802"/>
      <c r="W251" s="37" t="s">
        <v>69</v>
      </c>
      <c r="X251" s="785">
        <f>IFERROR(SUM(X245:X249),"0")</f>
        <v>39</v>
      </c>
      <c r="Y251" s="785">
        <f>IFERROR(SUM(Y245:Y249),"0")</f>
        <v>40.799999999999997</v>
      </c>
      <c r="Z251" s="37"/>
      <c r="AA251" s="786"/>
      <c r="AB251" s="786"/>
      <c r="AC251" s="786"/>
    </row>
    <row r="252" spans="1:68" ht="16.5" customHeight="1" x14ac:dyDescent="0.25">
      <c r="A252" s="805" t="s">
        <v>453</v>
      </c>
      <c r="B252" s="796"/>
      <c r="C252" s="796"/>
      <c r="D252" s="796"/>
      <c r="E252" s="796"/>
      <c r="F252" s="796"/>
      <c r="G252" s="796"/>
      <c r="H252" s="796"/>
      <c r="I252" s="796"/>
      <c r="J252" s="796"/>
      <c r="K252" s="796"/>
      <c r="L252" s="796"/>
      <c r="M252" s="796"/>
      <c r="N252" s="796"/>
      <c r="O252" s="796"/>
      <c r="P252" s="796"/>
      <c r="Q252" s="796"/>
      <c r="R252" s="796"/>
      <c r="S252" s="796"/>
      <c r="T252" s="796"/>
      <c r="U252" s="796"/>
      <c r="V252" s="796"/>
      <c r="W252" s="796"/>
      <c r="X252" s="796"/>
      <c r="Y252" s="796"/>
      <c r="Z252" s="796"/>
      <c r="AA252" s="778"/>
      <c r="AB252" s="778"/>
      <c r="AC252" s="778"/>
    </row>
    <row r="253" spans="1:68" ht="14.25" customHeight="1" x14ac:dyDescent="0.25">
      <c r="A253" s="809" t="s">
        <v>124</v>
      </c>
      <c r="B253" s="796"/>
      <c r="C253" s="796"/>
      <c r="D253" s="796"/>
      <c r="E253" s="796"/>
      <c r="F253" s="796"/>
      <c r="G253" s="796"/>
      <c r="H253" s="796"/>
      <c r="I253" s="796"/>
      <c r="J253" s="796"/>
      <c r="K253" s="796"/>
      <c r="L253" s="796"/>
      <c r="M253" s="796"/>
      <c r="N253" s="796"/>
      <c r="O253" s="796"/>
      <c r="P253" s="796"/>
      <c r="Q253" s="796"/>
      <c r="R253" s="796"/>
      <c r="S253" s="796"/>
      <c r="T253" s="796"/>
      <c r="U253" s="796"/>
      <c r="V253" s="796"/>
      <c r="W253" s="796"/>
      <c r="X253" s="796"/>
      <c r="Y253" s="796"/>
      <c r="Z253" s="796"/>
      <c r="AA253" s="776"/>
      <c r="AB253" s="776"/>
      <c r="AC253" s="776"/>
    </row>
    <row r="254" spans="1:68" ht="27" customHeight="1" x14ac:dyDescent="0.25">
      <c r="A254" s="54" t="s">
        <v>454</v>
      </c>
      <c r="B254" s="54" t="s">
        <v>455</v>
      </c>
      <c r="C254" s="31">
        <v>4301011945</v>
      </c>
      <c r="D254" s="791">
        <v>4680115884274</v>
      </c>
      <c r="E254" s="792"/>
      <c r="F254" s="782">
        <v>1.45</v>
      </c>
      <c r="G254" s="32">
        <v>8</v>
      </c>
      <c r="H254" s="782">
        <v>11.6</v>
      </c>
      <c r="I254" s="782">
        <v>12.08</v>
      </c>
      <c r="J254" s="32">
        <v>48</v>
      </c>
      <c r="K254" s="32" t="s">
        <v>127</v>
      </c>
      <c r="L254" s="32"/>
      <c r="M254" s="33" t="s">
        <v>157</v>
      </c>
      <c r="N254" s="33"/>
      <c r="O254" s="32">
        <v>55</v>
      </c>
      <c r="P254" s="108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331" t="s">
        <v>456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customHeight="1" x14ac:dyDescent="0.25">
      <c r="A255" s="54" t="s">
        <v>454</v>
      </c>
      <c r="B255" s="54" t="s">
        <v>457</v>
      </c>
      <c r="C255" s="31">
        <v>4301011717</v>
      </c>
      <c r="D255" s="791">
        <v>4680115884274</v>
      </c>
      <c r="E255" s="792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458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459</v>
      </c>
      <c r="B256" s="54" t="s">
        <v>460</v>
      </c>
      <c r="C256" s="31">
        <v>4301011719</v>
      </c>
      <c r="D256" s="791">
        <v>4680115884298</v>
      </c>
      <c r="E256" s="792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128</v>
      </c>
      <c r="N256" s="33"/>
      <c r="O256" s="32">
        <v>55</v>
      </c>
      <c r="P256" s="10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88"/>
      <c r="R256" s="788"/>
      <c r="S256" s="788"/>
      <c r="T256" s="789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461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462</v>
      </c>
      <c r="B257" s="54" t="s">
        <v>463</v>
      </c>
      <c r="C257" s="31">
        <v>4301011944</v>
      </c>
      <c r="D257" s="791">
        <v>4680115884250</v>
      </c>
      <c r="E257" s="792"/>
      <c r="F257" s="782">
        <v>1.45</v>
      </c>
      <c r="G257" s="32">
        <v>8</v>
      </c>
      <c r="H257" s="782">
        <v>11.6</v>
      </c>
      <c r="I257" s="782">
        <v>12.08</v>
      </c>
      <c r="J257" s="32">
        <v>48</v>
      </c>
      <c r="K257" s="32" t="s">
        <v>127</v>
      </c>
      <c r="L257" s="32"/>
      <c r="M257" s="33" t="s">
        <v>157</v>
      </c>
      <c r="N257" s="33"/>
      <c r="O257" s="32">
        <v>55</v>
      </c>
      <c r="P257" s="109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88"/>
      <c r="R257" s="788"/>
      <c r="S257" s="788"/>
      <c r="T257" s="789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IFERROR(IF(Y257=0,"",ROUNDUP(Y257/H257,0)*0.02039),"")</f>
        <v/>
      </c>
      <c r="AA257" s="56"/>
      <c r="AB257" s="57"/>
      <c r="AC257" s="337" t="s">
        <v>456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462</v>
      </c>
      <c r="B258" s="54" t="s">
        <v>464</v>
      </c>
      <c r="C258" s="31">
        <v>4301011733</v>
      </c>
      <c r="D258" s="791">
        <v>4680115884250</v>
      </c>
      <c r="E258" s="792"/>
      <c r="F258" s="782">
        <v>1.45</v>
      </c>
      <c r="G258" s="32">
        <v>8</v>
      </c>
      <c r="H258" s="782">
        <v>11.6</v>
      </c>
      <c r="I258" s="782">
        <v>12.08</v>
      </c>
      <c r="J258" s="32">
        <v>56</v>
      </c>
      <c r="K258" s="32" t="s">
        <v>127</v>
      </c>
      <c r="L258" s="32"/>
      <c r="M258" s="33" t="s">
        <v>131</v>
      </c>
      <c r="N258" s="33"/>
      <c r="O258" s="32">
        <v>55</v>
      </c>
      <c r="P258" s="9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88"/>
      <c r="R258" s="788"/>
      <c r="S258" s="788"/>
      <c r="T258" s="789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IFERROR(IF(Y258=0,"",ROUNDUP(Y258/H258,0)*0.02175),"")</f>
        <v/>
      </c>
      <c r="AA258" s="56"/>
      <c r="AB258" s="57"/>
      <c r="AC258" s="339" t="s">
        <v>465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466</v>
      </c>
      <c r="B259" s="54" t="s">
        <v>467</v>
      </c>
      <c r="C259" s="31">
        <v>4301011718</v>
      </c>
      <c r="D259" s="791">
        <v>4680115884281</v>
      </c>
      <c r="E259" s="792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88"/>
      <c r="R259" s="788"/>
      <c r="S259" s="788"/>
      <c r="T259" s="789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458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468</v>
      </c>
      <c r="B260" s="54" t="s">
        <v>469</v>
      </c>
      <c r="C260" s="31">
        <v>4301011720</v>
      </c>
      <c r="D260" s="791">
        <v>4680115884199</v>
      </c>
      <c r="E260" s="792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88"/>
      <c r="R260" s="788"/>
      <c r="S260" s="788"/>
      <c r="T260" s="789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461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customHeight="1" x14ac:dyDescent="0.25">
      <c r="A261" s="54" t="s">
        <v>470</v>
      </c>
      <c r="B261" s="54" t="s">
        <v>471</v>
      </c>
      <c r="C261" s="31">
        <v>4301011716</v>
      </c>
      <c r="D261" s="791">
        <v>4680115884267</v>
      </c>
      <c r="E261" s="792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128</v>
      </c>
      <c r="N261" s="33"/>
      <c r="O261" s="32">
        <v>55</v>
      </c>
      <c r="P261" s="10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88"/>
      <c r="R261" s="788"/>
      <c r="S261" s="788"/>
      <c r="T261" s="789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472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x14ac:dyDescent="0.2">
      <c r="A262" s="795"/>
      <c r="B262" s="796"/>
      <c r="C262" s="796"/>
      <c r="D262" s="796"/>
      <c r="E262" s="796"/>
      <c r="F262" s="796"/>
      <c r="G262" s="796"/>
      <c r="H262" s="796"/>
      <c r="I262" s="796"/>
      <c r="J262" s="796"/>
      <c r="K262" s="796"/>
      <c r="L262" s="796"/>
      <c r="M262" s="796"/>
      <c r="N262" s="796"/>
      <c r="O262" s="797"/>
      <c r="P262" s="800" t="s">
        <v>71</v>
      </c>
      <c r="Q262" s="801"/>
      <c r="R262" s="801"/>
      <c r="S262" s="801"/>
      <c r="T262" s="801"/>
      <c r="U262" s="801"/>
      <c r="V262" s="802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x14ac:dyDescent="0.2">
      <c r="A263" s="796"/>
      <c r="B263" s="796"/>
      <c r="C263" s="796"/>
      <c r="D263" s="796"/>
      <c r="E263" s="796"/>
      <c r="F263" s="796"/>
      <c r="G263" s="796"/>
      <c r="H263" s="796"/>
      <c r="I263" s="796"/>
      <c r="J263" s="796"/>
      <c r="K263" s="796"/>
      <c r="L263" s="796"/>
      <c r="M263" s="796"/>
      <c r="N263" s="796"/>
      <c r="O263" s="797"/>
      <c r="P263" s="800" t="s">
        <v>71</v>
      </c>
      <c r="Q263" s="801"/>
      <c r="R263" s="801"/>
      <c r="S263" s="801"/>
      <c r="T263" s="801"/>
      <c r="U263" s="801"/>
      <c r="V263" s="802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customHeight="1" x14ac:dyDescent="0.25">
      <c r="A264" s="805" t="s">
        <v>473</v>
      </c>
      <c r="B264" s="796"/>
      <c r="C264" s="796"/>
      <c r="D264" s="796"/>
      <c r="E264" s="796"/>
      <c r="F264" s="796"/>
      <c r="G264" s="796"/>
      <c r="H264" s="796"/>
      <c r="I264" s="796"/>
      <c r="J264" s="796"/>
      <c r="K264" s="796"/>
      <c r="L264" s="796"/>
      <c r="M264" s="796"/>
      <c r="N264" s="796"/>
      <c r="O264" s="796"/>
      <c r="P264" s="796"/>
      <c r="Q264" s="796"/>
      <c r="R264" s="796"/>
      <c r="S264" s="796"/>
      <c r="T264" s="796"/>
      <c r="U264" s="796"/>
      <c r="V264" s="796"/>
      <c r="W264" s="796"/>
      <c r="X264" s="796"/>
      <c r="Y264" s="796"/>
      <c r="Z264" s="796"/>
      <c r="AA264" s="778"/>
      <c r="AB264" s="778"/>
      <c r="AC264" s="778"/>
    </row>
    <row r="265" spans="1:68" ht="14.25" customHeight="1" x14ac:dyDescent="0.25">
      <c r="A265" s="809" t="s">
        <v>124</v>
      </c>
      <c r="B265" s="796"/>
      <c r="C265" s="796"/>
      <c r="D265" s="796"/>
      <c r="E265" s="796"/>
      <c r="F265" s="796"/>
      <c r="G265" s="796"/>
      <c r="H265" s="796"/>
      <c r="I265" s="796"/>
      <c r="J265" s="796"/>
      <c r="K265" s="796"/>
      <c r="L265" s="796"/>
      <c r="M265" s="796"/>
      <c r="N265" s="796"/>
      <c r="O265" s="796"/>
      <c r="P265" s="796"/>
      <c r="Q265" s="796"/>
      <c r="R265" s="796"/>
      <c r="S265" s="796"/>
      <c r="T265" s="796"/>
      <c r="U265" s="796"/>
      <c r="V265" s="796"/>
      <c r="W265" s="796"/>
      <c r="X265" s="796"/>
      <c r="Y265" s="796"/>
      <c r="Z265" s="796"/>
      <c r="AA265" s="776"/>
      <c r="AB265" s="776"/>
      <c r="AC265" s="776"/>
    </row>
    <row r="266" spans="1:68" ht="27" customHeight="1" x14ac:dyDescent="0.25">
      <c r="A266" s="54" t="s">
        <v>474</v>
      </c>
      <c r="B266" s="54" t="s">
        <v>475</v>
      </c>
      <c r="C266" s="31">
        <v>4301011942</v>
      </c>
      <c r="D266" s="791">
        <v>4680115884137</v>
      </c>
      <c r="E266" s="792"/>
      <c r="F266" s="782">
        <v>1.45</v>
      </c>
      <c r="G266" s="32">
        <v>8</v>
      </c>
      <c r="H266" s="782">
        <v>11.6</v>
      </c>
      <c r="I266" s="782">
        <v>12.08</v>
      </c>
      <c r="J266" s="32">
        <v>48</v>
      </c>
      <c r="K266" s="32" t="s">
        <v>127</v>
      </c>
      <c r="L266" s="32"/>
      <c r="M266" s="33" t="s">
        <v>157</v>
      </c>
      <c r="N266" s="33"/>
      <c r="O266" s="32">
        <v>55</v>
      </c>
      <c r="P266" s="86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IFERROR(IF(Y266=0,"",ROUNDUP(Y266/H266,0)*0.02039),"")</f>
        <v/>
      </c>
      <c r="AA266" s="56"/>
      <c r="AB266" s="57"/>
      <c r="AC266" s="347" t="s">
        <v>158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customHeight="1" x14ac:dyDescent="0.25">
      <c r="A267" s="54" t="s">
        <v>474</v>
      </c>
      <c r="B267" s="54" t="s">
        <v>476</v>
      </c>
      <c r="C267" s="31">
        <v>4301011826</v>
      </c>
      <c r="D267" s="791">
        <v>4680115884137</v>
      </c>
      <c r="E267" s="792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477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478</v>
      </c>
      <c r="B268" s="54" t="s">
        <v>479</v>
      </c>
      <c r="C268" s="31">
        <v>4301011724</v>
      </c>
      <c r="D268" s="791">
        <v>4680115884236</v>
      </c>
      <c r="E268" s="792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128</v>
      </c>
      <c r="N268" s="33"/>
      <c r="O268" s="32">
        <v>55</v>
      </c>
      <c r="P26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480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481</v>
      </c>
      <c r="B269" s="54" t="s">
        <v>482</v>
      </c>
      <c r="C269" s="31">
        <v>4301011941</v>
      </c>
      <c r="D269" s="791">
        <v>4680115884175</v>
      </c>
      <c r="E269" s="792"/>
      <c r="F269" s="782">
        <v>1.45</v>
      </c>
      <c r="G269" s="32">
        <v>8</v>
      </c>
      <c r="H269" s="782">
        <v>11.6</v>
      </c>
      <c r="I269" s="782">
        <v>12.08</v>
      </c>
      <c r="J269" s="32">
        <v>48</v>
      </c>
      <c r="K269" s="32" t="s">
        <v>127</v>
      </c>
      <c r="L269" s="32"/>
      <c r="M269" s="33" t="s">
        <v>157</v>
      </c>
      <c r="N269" s="33"/>
      <c r="O269" s="32">
        <v>55</v>
      </c>
      <c r="P269" s="1118" t="s">
        <v>483</v>
      </c>
      <c r="Q269" s="788"/>
      <c r="R269" s="788"/>
      <c r="S269" s="788"/>
      <c r="T269" s="789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IFERROR(IF(Y269=0,"",ROUNDUP(Y269/H269,0)*0.02039),"")</f>
        <v/>
      </c>
      <c r="AA269" s="56"/>
      <c r="AB269" s="57"/>
      <c r="AC269" s="353" t="s">
        <v>158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481</v>
      </c>
      <c r="B270" s="54" t="s">
        <v>484</v>
      </c>
      <c r="C270" s="31">
        <v>4301011721</v>
      </c>
      <c r="D270" s="791">
        <v>4680115884175</v>
      </c>
      <c r="E270" s="792"/>
      <c r="F270" s="782">
        <v>1.45</v>
      </c>
      <c r="G270" s="32">
        <v>8</v>
      </c>
      <c r="H270" s="782">
        <v>11.6</v>
      </c>
      <c r="I270" s="782">
        <v>12.08</v>
      </c>
      <c r="J270" s="32">
        <v>56</v>
      </c>
      <c r="K270" s="32" t="s">
        <v>127</v>
      </c>
      <c r="L270" s="32"/>
      <c r="M270" s="33" t="s">
        <v>128</v>
      </c>
      <c r="N270" s="33"/>
      <c r="O270" s="32">
        <v>55</v>
      </c>
      <c r="P270" s="11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88"/>
      <c r="R270" s="788"/>
      <c r="S270" s="788"/>
      <c r="T270" s="789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IFERROR(IF(Y270=0,"",ROUNDUP(Y270/H270,0)*0.02175),"")</f>
        <v/>
      </c>
      <c r="AA270" s="56"/>
      <c r="AB270" s="57"/>
      <c r="AC270" s="355" t="s">
        <v>485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486</v>
      </c>
      <c r="B271" s="54" t="s">
        <v>487</v>
      </c>
      <c r="C271" s="31">
        <v>4301011824</v>
      </c>
      <c r="D271" s="791">
        <v>4680115884144</v>
      </c>
      <c r="E271" s="792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88"/>
      <c r="R271" s="788"/>
      <c r="S271" s="788"/>
      <c r="T271" s="789"/>
      <c r="U271" s="34"/>
      <c r="V271" s="34"/>
      <c r="W271" s="35" t="s">
        <v>69</v>
      </c>
      <c r="X271" s="783">
        <v>0</v>
      </c>
      <c r="Y271" s="784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488</v>
      </c>
      <c r="B272" s="54" t="s">
        <v>489</v>
      </c>
      <c r="C272" s="31">
        <v>4301011963</v>
      </c>
      <c r="D272" s="791">
        <v>4680115885288</v>
      </c>
      <c r="E272" s="792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490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491</v>
      </c>
      <c r="B273" s="54" t="s">
        <v>492</v>
      </c>
      <c r="C273" s="31">
        <v>4301011726</v>
      </c>
      <c r="D273" s="791">
        <v>4680115884182</v>
      </c>
      <c r="E273" s="792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88"/>
      <c r="R273" s="788"/>
      <c r="S273" s="788"/>
      <c r="T273" s="789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480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customHeight="1" x14ac:dyDescent="0.25">
      <c r="A274" s="54" t="s">
        <v>493</v>
      </c>
      <c r="B274" s="54" t="s">
        <v>494</v>
      </c>
      <c r="C274" s="31">
        <v>4301011722</v>
      </c>
      <c r="D274" s="791">
        <v>4680115884205</v>
      </c>
      <c r="E274" s="792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128</v>
      </c>
      <c r="N274" s="33"/>
      <c r="O274" s="32">
        <v>55</v>
      </c>
      <c r="P274" s="10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88"/>
      <c r="R274" s="788"/>
      <c r="S274" s="788"/>
      <c r="T274" s="789"/>
      <c r="U274" s="34"/>
      <c r="V274" s="34"/>
      <c r="W274" s="35" t="s">
        <v>69</v>
      </c>
      <c r="X274" s="783">
        <v>0</v>
      </c>
      <c r="Y274" s="784">
        <f t="shared" si="57"/>
        <v>0</v>
      </c>
      <c r="Z274" s="36" t="str">
        <f>IFERROR(IF(Y274=0,"",ROUNDUP(Y274/H274,0)*0.00902),"")</f>
        <v/>
      </c>
      <c r="AA274" s="56"/>
      <c r="AB274" s="57"/>
      <c r="AC274" s="363" t="s">
        <v>485</v>
      </c>
      <c r="AG274" s="64"/>
      <c r="AJ274" s="68"/>
      <c r="AK274" s="68">
        <v>0</v>
      </c>
      <c r="BB274" s="364" t="s">
        <v>1</v>
      </c>
      <c r="BM274" s="64">
        <f t="shared" si="58"/>
        <v>0</v>
      </c>
      <c r="BN274" s="64">
        <f t="shared" si="59"/>
        <v>0</v>
      </c>
      <c r="BO274" s="64">
        <f t="shared" si="60"/>
        <v>0</v>
      </c>
      <c r="BP274" s="64">
        <f t="shared" si="61"/>
        <v>0</v>
      </c>
    </row>
    <row r="275" spans="1:68" x14ac:dyDescent="0.2">
      <c r="A275" s="795"/>
      <c r="B275" s="796"/>
      <c r="C275" s="796"/>
      <c r="D275" s="796"/>
      <c r="E275" s="796"/>
      <c r="F275" s="796"/>
      <c r="G275" s="796"/>
      <c r="H275" s="796"/>
      <c r="I275" s="796"/>
      <c r="J275" s="796"/>
      <c r="K275" s="796"/>
      <c r="L275" s="796"/>
      <c r="M275" s="796"/>
      <c r="N275" s="796"/>
      <c r="O275" s="797"/>
      <c r="P275" s="800" t="s">
        <v>71</v>
      </c>
      <c r="Q275" s="801"/>
      <c r="R275" s="801"/>
      <c r="S275" s="801"/>
      <c r="T275" s="801"/>
      <c r="U275" s="801"/>
      <c r="V275" s="802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0</v>
      </c>
      <c r="Y275" s="785">
        <f>IFERROR(Y266/H266,"0")+IFERROR(Y267/H267,"0")+IFERROR(Y268/H268,"0")+IFERROR(Y269/H269,"0")+IFERROR(Y270/H270,"0")+IFERROR(Y271/H271,"0")+IFERROR(Y272/H272,"0")+IFERROR(Y273/H273,"0")+IFERROR(Y274/H274,"0")</f>
        <v>0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786"/>
      <c r="AB275" s="786"/>
      <c r="AC275" s="786"/>
    </row>
    <row r="276" spans="1:68" x14ac:dyDescent="0.2">
      <c r="A276" s="796"/>
      <c r="B276" s="796"/>
      <c r="C276" s="796"/>
      <c r="D276" s="796"/>
      <c r="E276" s="796"/>
      <c r="F276" s="796"/>
      <c r="G276" s="796"/>
      <c r="H276" s="796"/>
      <c r="I276" s="796"/>
      <c r="J276" s="796"/>
      <c r="K276" s="796"/>
      <c r="L276" s="796"/>
      <c r="M276" s="796"/>
      <c r="N276" s="796"/>
      <c r="O276" s="797"/>
      <c r="P276" s="800" t="s">
        <v>71</v>
      </c>
      <c r="Q276" s="801"/>
      <c r="R276" s="801"/>
      <c r="S276" s="801"/>
      <c r="T276" s="801"/>
      <c r="U276" s="801"/>
      <c r="V276" s="802"/>
      <c r="W276" s="37" t="s">
        <v>69</v>
      </c>
      <c r="X276" s="785">
        <f>IFERROR(SUM(X266:X274),"0")</f>
        <v>0</v>
      </c>
      <c r="Y276" s="785">
        <f>IFERROR(SUM(Y266:Y274),"0")</f>
        <v>0</v>
      </c>
      <c r="Z276" s="37"/>
      <c r="AA276" s="786"/>
      <c r="AB276" s="786"/>
      <c r="AC276" s="786"/>
    </row>
    <row r="277" spans="1:68" ht="14.25" customHeight="1" x14ac:dyDescent="0.25">
      <c r="A277" s="809" t="s">
        <v>182</v>
      </c>
      <c r="B277" s="796"/>
      <c r="C277" s="796"/>
      <c r="D277" s="796"/>
      <c r="E277" s="796"/>
      <c r="F277" s="796"/>
      <c r="G277" s="796"/>
      <c r="H277" s="796"/>
      <c r="I277" s="796"/>
      <c r="J277" s="796"/>
      <c r="K277" s="796"/>
      <c r="L277" s="796"/>
      <c r="M277" s="796"/>
      <c r="N277" s="796"/>
      <c r="O277" s="796"/>
      <c r="P277" s="796"/>
      <c r="Q277" s="796"/>
      <c r="R277" s="796"/>
      <c r="S277" s="796"/>
      <c r="T277" s="796"/>
      <c r="U277" s="796"/>
      <c r="V277" s="796"/>
      <c r="W277" s="796"/>
      <c r="X277" s="796"/>
      <c r="Y277" s="796"/>
      <c r="Z277" s="796"/>
      <c r="AA277" s="776"/>
      <c r="AB277" s="776"/>
      <c r="AC277" s="776"/>
    </row>
    <row r="278" spans="1:68" ht="27" customHeight="1" x14ac:dyDescent="0.25">
      <c r="A278" s="54" t="s">
        <v>495</v>
      </c>
      <c r="B278" s="54" t="s">
        <v>496</v>
      </c>
      <c r="C278" s="31">
        <v>4301020340</v>
      </c>
      <c r="D278" s="791">
        <v>4680115885721</v>
      </c>
      <c r="E278" s="792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131</v>
      </c>
      <c r="N278" s="33"/>
      <c r="O278" s="32">
        <v>50</v>
      </c>
      <c r="P278" s="1146" t="s">
        <v>497</v>
      </c>
      <c r="Q278" s="788"/>
      <c r="R278" s="788"/>
      <c r="S278" s="788"/>
      <c r="T278" s="789"/>
      <c r="U278" s="34"/>
      <c r="V278" s="34"/>
      <c r="W278" s="35" t="s">
        <v>69</v>
      </c>
      <c r="X278" s="783">
        <v>2</v>
      </c>
      <c r="Y278" s="784">
        <f>IFERROR(IF(X278="",0,CEILING((X278/$H278),1)*$H278),"")</f>
        <v>3.96</v>
      </c>
      <c r="Z278" s="36">
        <f>IFERROR(IF(Y278=0,"",ROUNDUP(Y278/H278,0)*0.00502),"")</f>
        <v>1.004E-2</v>
      </c>
      <c r="AA278" s="56"/>
      <c r="AB278" s="57"/>
      <c r="AC278" s="365" t="s">
        <v>498</v>
      </c>
      <c r="AG278" s="64"/>
      <c r="AJ278" s="68"/>
      <c r="AK278" s="68">
        <v>0</v>
      </c>
      <c r="BB278" s="366" t="s">
        <v>1</v>
      </c>
      <c r="BM278" s="64">
        <f>IFERROR(X278*I278/H278,"0")</f>
        <v>2.1010101010101012</v>
      </c>
      <c r="BN278" s="64">
        <f>IFERROR(Y278*I278/H278,"0")</f>
        <v>4.16</v>
      </c>
      <c r="BO278" s="64">
        <f>IFERROR(1/J278*(X278/H278),"0")</f>
        <v>4.3166709833376508E-3</v>
      </c>
      <c r="BP278" s="64">
        <f>IFERROR(1/J278*(Y278/H278),"0")</f>
        <v>8.5470085470085479E-3</v>
      </c>
    </row>
    <row r="279" spans="1:68" x14ac:dyDescent="0.2">
      <c r="A279" s="795"/>
      <c r="B279" s="796"/>
      <c r="C279" s="796"/>
      <c r="D279" s="796"/>
      <c r="E279" s="796"/>
      <c r="F279" s="796"/>
      <c r="G279" s="796"/>
      <c r="H279" s="796"/>
      <c r="I279" s="796"/>
      <c r="J279" s="796"/>
      <c r="K279" s="796"/>
      <c r="L279" s="796"/>
      <c r="M279" s="796"/>
      <c r="N279" s="796"/>
      <c r="O279" s="797"/>
      <c r="P279" s="800" t="s">
        <v>71</v>
      </c>
      <c r="Q279" s="801"/>
      <c r="R279" s="801"/>
      <c r="S279" s="801"/>
      <c r="T279" s="801"/>
      <c r="U279" s="801"/>
      <c r="V279" s="802"/>
      <c r="W279" s="37" t="s">
        <v>72</v>
      </c>
      <c r="X279" s="785">
        <f>IFERROR(X278/H278,"0")</f>
        <v>1.0101010101010102</v>
      </c>
      <c r="Y279" s="785">
        <f>IFERROR(Y278/H278,"0")</f>
        <v>2</v>
      </c>
      <c r="Z279" s="785">
        <f>IFERROR(IF(Z278="",0,Z278),"0")</f>
        <v>1.004E-2</v>
      </c>
      <c r="AA279" s="786"/>
      <c r="AB279" s="786"/>
      <c r="AC279" s="786"/>
    </row>
    <row r="280" spans="1:68" x14ac:dyDescent="0.2">
      <c r="A280" s="796"/>
      <c r="B280" s="796"/>
      <c r="C280" s="796"/>
      <c r="D280" s="796"/>
      <c r="E280" s="796"/>
      <c r="F280" s="796"/>
      <c r="G280" s="796"/>
      <c r="H280" s="796"/>
      <c r="I280" s="796"/>
      <c r="J280" s="796"/>
      <c r="K280" s="796"/>
      <c r="L280" s="796"/>
      <c r="M280" s="796"/>
      <c r="N280" s="796"/>
      <c r="O280" s="797"/>
      <c r="P280" s="800" t="s">
        <v>71</v>
      </c>
      <c r="Q280" s="801"/>
      <c r="R280" s="801"/>
      <c r="S280" s="801"/>
      <c r="T280" s="801"/>
      <c r="U280" s="801"/>
      <c r="V280" s="802"/>
      <c r="W280" s="37" t="s">
        <v>69</v>
      </c>
      <c r="X280" s="785">
        <f>IFERROR(SUM(X278:X278),"0")</f>
        <v>2</v>
      </c>
      <c r="Y280" s="785">
        <f>IFERROR(SUM(Y278:Y278),"0")</f>
        <v>3.96</v>
      </c>
      <c r="Z280" s="37"/>
      <c r="AA280" s="786"/>
      <c r="AB280" s="786"/>
      <c r="AC280" s="786"/>
    </row>
    <row r="281" spans="1:68" ht="16.5" customHeight="1" x14ac:dyDescent="0.25">
      <c r="A281" s="805" t="s">
        <v>499</v>
      </c>
      <c r="B281" s="796"/>
      <c r="C281" s="796"/>
      <c r="D281" s="796"/>
      <c r="E281" s="796"/>
      <c r="F281" s="796"/>
      <c r="G281" s="796"/>
      <c r="H281" s="796"/>
      <c r="I281" s="796"/>
      <c r="J281" s="796"/>
      <c r="K281" s="796"/>
      <c r="L281" s="796"/>
      <c r="M281" s="796"/>
      <c r="N281" s="796"/>
      <c r="O281" s="796"/>
      <c r="P281" s="796"/>
      <c r="Q281" s="796"/>
      <c r="R281" s="796"/>
      <c r="S281" s="796"/>
      <c r="T281" s="796"/>
      <c r="U281" s="796"/>
      <c r="V281" s="796"/>
      <c r="W281" s="796"/>
      <c r="X281" s="796"/>
      <c r="Y281" s="796"/>
      <c r="Z281" s="796"/>
      <c r="AA281" s="778"/>
      <c r="AB281" s="778"/>
      <c r="AC281" s="778"/>
    </row>
    <row r="282" spans="1:68" ht="14.25" customHeight="1" x14ac:dyDescent="0.25">
      <c r="A282" s="809" t="s">
        <v>124</v>
      </c>
      <c r="B282" s="796"/>
      <c r="C282" s="796"/>
      <c r="D282" s="796"/>
      <c r="E282" s="796"/>
      <c r="F282" s="796"/>
      <c r="G282" s="796"/>
      <c r="H282" s="796"/>
      <c r="I282" s="796"/>
      <c r="J282" s="796"/>
      <c r="K282" s="796"/>
      <c r="L282" s="796"/>
      <c r="M282" s="796"/>
      <c r="N282" s="796"/>
      <c r="O282" s="796"/>
      <c r="P282" s="796"/>
      <c r="Q282" s="796"/>
      <c r="R282" s="796"/>
      <c r="S282" s="796"/>
      <c r="T282" s="796"/>
      <c r="U282" s="796"/>
      <c r="V282" s="796"/>
      <c r="W282" s="796"/>
      <c r="X282" s="796"/>
      <c r="Y282" s="796"/>
      <c r="Z282" s="796"/>
      <c r="AA282" s="776"/>
      <c r="AB282" s="776"/>
      <c r="AC282" s="776"/>
    </row>
    <row r="283" spans="1:68" ht="27" customHeight="1" x14ac:dyDescent="0.25">
      <c r="A283" s="54" t="s">
        <v>500</v>
      </c>
      <c r="B283" s="54" t="s">
        <v>501</v>
      </c>
      <c r="C283" s="31">
        <v>4301011322</v>
      </c>
      <c r="D283" s="791">
        <v>4607091387452</v>
      </c>
      <c r="E283" s="792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131</v>
      </c>
      <c r="N283" s="33"/>
      <c r="O283" s="32">
        <v>55</v>
      </c>
      <c r="P283" s="98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8"/>
      <c r="R283" s="788"/>
      <c r="S283" s="788"/>
      <c r="T283" s="789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customHeight="1" x14ac:dyDescent="0.25">
      <c r="A284" s="54" t="s">
        <v>503</v>
      </c>
      <c r="B284" s="54" t="s">
        <v>504</v>
      </c>
      <c r="C284" s="31">
        <v>4301011855</v>
      </c>
      <c r="D284" s="791">
        <v>4680115885837</v>
      </c>
      <c r="E284" s="792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128</v>
      </c>
      <c r="N284" s="33"/>
      <c r="O284" s="32">
        <v>55</v>
      </c>
      <c r="P284" s="9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88"/>
      <c r="R284" s="788"/>
      <c r="S284" s="788"/>
      <c r="T284" s="789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505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506</v>
      </c>
      <c r="B285" s="54" t="s">
        <v>507</v>
      </c>
      <c r="C285" s="31">
        <v>4301011910</v>
      </c>
      <c r="D285" s="791">
        <v>4680115885806</v>
      </c>
      <c r="E285" s="792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990" t="s">
        <v>508</v>
      </c>
      <c r="Q285" s="788"/>
      <c r="R285" s="788"/>
      <c r="S285" s="788"/>
      <c r="T285" s="789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509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customHeight="1" x14ac:dyDescent="0.25">
      <c r="A286" s="54" t="s">
        <v>506</v>
      </c>
      <c r="B286" s="54" t="s">
        <v>510</v>
      </c>
      <c r="C286" s="31">
        <v>4301011850</v>
      </c>
      <c r="D286" s="791">
        <v>4680115885806</v>
      </c>
      <c r="E286" s="792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88"/>
      <c r="R286" s="788"/>
      <c r="S286" s="788"/>
      <c r="T286" s="789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511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512</v>
      </c>
      <c r="B287" s="54" t="s">
        <v>513</v>
      </c>
      <c r="C287" s="31">
        <v>4301011313</v>
      </c>
      <c r="D287" s="791">
        <v>4607091385984</v>
      </c>
      <c r="E287" s="792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8"/>
      <c r="R287" s="788"/>
      <c r="S287" s="788"/>
      <c r="T287" s="789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514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customHeight="1" x14ac:dyDescent="0.25">
      <c r="A288" s="54" t="s">
        <v>515</v>
      </c>
      <c r="B288" s="54" t="s">
        <v>516</v>
      </c>
      <c r="C288" s="31">
        <v>4301011853</v>
      </c>
      <c r="D288" s="791">
        <v>4680115885851</v>
      </c>
      <c r="E288" s="792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128</v>
      </c>
      <c r="N288" s="33"/>
      <c r="O288" s="32">
        <v>55</v>
      </c>
      <c r="P288" s="11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88"/>
      <c r="R288" s="788"/>
      <c r="S288" s="788"/>
      <c r="T288" s="789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517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518</v>
      </c>
      <c r="B289" s="54" t="s">
        <v>519</v>
      </c>
      <c r="C289" s="31">
        <v>4301011319</v>
      </c>
      <c r="D289" s="791">
        <v>4607091387469</v>
      </c>
      <c r="E289" s="792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7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8"/>
      <c r="R289" s="788"/>
      <c r="S289" s="788"/>
      <c r="T289" s="789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520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521</v>
      </c>
      <c r="B290" s="54" t="s">
        <v>522</v>
      </c>
      <c r="C290" s="31">
        <v>4301011852</v>
      </c>
      <c r="D290" s="791">
        <v>4680115885844</v>
      </c>
      <c r="E290" s="792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523</v>
      </c>
      <c r="B291" s="54" t="s">
        <v>524</v>
      </c>
      <c r="C291" s="31">
        <v>4301011316</v>
      </c>
      <c r="D291" s="791">
        <v>4607091387438</v>
      </c>
      <c r="E291" s="792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8"/>
      <c r="R291" s="788"/>
      <c r="S291" s="788"/>
      <c r="T291" s="789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526</v>
      </c>
      <c r="B292" s="54" t="s">
        <v>527</v>
      </c>
      <c r="C292" s="31">
        <v>4301011851</v>
      </c>
      <c r="D292" s="791">
        <v>4680115885820</v>
      </c>
      <c r="E292" s="792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128</v>
      </c>
      <c r="N292" s="33"/>
      <c r="O292" s="32">
        <v>55</v>
      </c>
      <c r="P292" s="12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88"/>
      <c r="R292" s="788"/>
      <c r="S292" s="788"/>
      <c r="T292" s="789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511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x14ac:dyDescent="0.2">
      <c r="A293" s="795"/>
      <c r="B293" s="796"/>
      <c r="C293" s="796"/>
      <c r="D293" s="796"/>
      <c r="E293" s="796"/>
      <c r="F293" s="796"/>
      <c r="G293" s="796"/>
      <c r="H293" s="796"/>
      <c r="I293" s="796"/>
      <c r="J293" s="796"/>
      <c r="K293" s="796"/>
      <c r="L293" s="796"/>
      <c r="M293" s="796"/>
      <c r="N293" s="796"/>
      <c r="O293" s="797"/>
      <c r="P293" s="800" t="s">
        <v>71</v>
      </c>
      <c r="Q293" s="801"/>
      <c r="R293" s="801"/>
      <c r="S293" s="801"/>
      <c r="T293" s="801"/>
      <c r="U293" s="801"/>
      <c r="V293" s="802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x14ac:dyDescent="0.2">
      <c r="A294" s="796"/>
      <c r="B294" s="796"/>
      <c r="C294" s="796"/>
      <c r="D294" s="796"/>
      <c r="E294" s="796"/>
      <c r="F294" s="796"/>
      <c r="G294" s="796"/>
      <c r="H294" s="796"/>
      <c r="I294" s="796"/>
      <c r="J294" s="796"/>
      <c r="K294" s="796"/>
      <c r="L294" s="796"/>
      <c r="M294" s="796"/>
      <c r="N294" s="796"/>
      <c r="O294" s="797"/>
      <c r="P294" s="800" t="s">
        <v>71</v>
      </c>
      <c r="Q294" s="801"/>
      <c r="R294" s="801"/>
      <c r="S294" s="801"/>
      <c r="T294" s="801"/>
      <c r="U294" s="801"/>
      <c r="V294" s="802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customHeight="1" x14ac:dyDescent="0.25">
      <c r="A295" s="805" t="s">
        <v>528</v>
      </c>
      <c r="B295" s="796"/>
      <c r="C295" s="796"/>
      <c r="D295" s="796"/>
      <c r="E295" s="796"/>
      <c r="F295" s="796"/>
      <c r="G295" s="796"/>
      <c r="H295" s="796"/>
      <c r="I295" s="796"/>
      <c r="J295" s="796"/>
      <c r="K295" s="796"/>
      <c r="L295" s="796"/>
      <c r="M295" s="796"/>
      <c r="N295" s="796"/>
      <c r="O295" s="796"/>
      <c r="P295" s="796"/>
      <c r="Q295" s="796"/>
      <c r="R295" s="796"/>
      <c r="S295" s="796"/>
      <c r="T295" s="796"/>
      <c r="U295" s="796"/>
      <c r="V295" s="796"/>
      <c r="W295" s="796"/>
      <c r="X295" s="796"/>
      <c r="Y295" s="796"/>
      <c r="Z295" s="796"/>
      <c r="AA295" s="778"/>
      <c r="AB295" s="778"/>
      <c r="AC295" s="778"/>
    </row>
    <row r="296" spans="1:68" ht="14.25" customHeight="1" x14ac:dyDescent="0.25">
      <c r="A296" s="809" t="s">
        <v>124</v>
      </c>
      <c r="B296" s="796"/>
      <c r="C296" s="796"/>
      <c r="D296" s="796"/>
      <c r="E296" s="796"/>
      <c r="F296" s="796"/>
      <c r="G296" s="796"/>
      <c r="H296" s="796"/>
      <c r="I296" s="796"/>
      <c r="J296" s="796"/>
      <c r="K296" s="796"/>
      <c r="L296" s="796"/>
      <c r="M296" s="796"/>
      <c r="N296" s="796"/>
      <c r="O296" s="796"/>
      <c r="P296" s="796"/>
      <c r="Q296" s="796"/>
      <c r="R296" s="796"/>
      <c r="S296" s="796"/>
      <c r="T296" s="796"/>
      <c r="U296" s="796"/>
      <c r="V296" s="796"/>
      <c r="W296" s="796"/>
      <c r="X296" s="796"/>
      <c r="Y296" s="796"/>
      <c r="Z296" s="796"/>
      <c r="AA296" s="776"/>
      <c r="AB296" s="776"/>
      <c r="AC296" s="776"/>
    </row>
    <row r="297" spans="1:68" ht="27" customHeight="1" x14ac:dyDescent="0.25">
      <c r="A297" s="54" t="s">
        <v>529</v>
      </c>
      <c r="B297" s="54" t="s">
        <v>530</v>
      </c>
      <c r="C297" s="31">
        <v>4301011876</v>
      </c>
      <c r="D297" s="791">
        <v>4680115885707</v>
      </c>
      <c r="E297" s="792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128</v>
      </c>
      <c r="N297" s="33"/>
      <c r="O297" s="32">
        <v>31</v>
      </c>
      <c r="P297" s="11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88"/>
      <c r="R297" s="788"/>
      <c r="S297" s="788"/>
      <c r="T297" s="789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465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95"/>
      <c r="B298" s="796"/>
      <c r="C298" s="796"/>
      <c r="D298" s="796"/>
      <c r="E298" s="796"/>
      <c r="F298" s="796"/>
      <c r="G298" s="796"/>
      <c r="H298" s="796"/>
      <c r="I298" s="796"/>
      <c r="J298" s="796"/>
      <c r="K298" s="796"/>
      <c r="L298" s="796"/>
      <c r="M298" s="796"/>
      <c r="N298" s="796"/>
      <c r="O298" s="797"/>
      <c r="P298" s="800" t="s">
        <v>71</v>
      </c>
      <c r="Q298" s="801"/>
      <c r="R298" s="801"/>
      <c r="S298" s="801"/>
      <c r="T298" s="801"/>
      <c r="U298" s="801"/>
      <c r="V298" s="802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x14ac:dyDescent="0.2">
      <c r="A299" s="796"/>
      <c r="B299" s="796"/>
      <c r="C299" s="796"/>
      <c r="D299" s="796"/>
      <c r="E299" s="796"/>
      <c r="F299" s="796"/>
      <c r="G299" s="796"/>
      <c r="H299" s="796"/>
      <c r="I299" s="796"/>
      <c r="J299" s="796"/>
      <c r="K299" s="796"/>
      <c r="L299" s="796"/>
      <c r="M299" s="796"/>
      <c r="N299" s="796"/>
      <c r="O299" s="797"/>
      <c r="P299" s="800" t="s">
        <v>71</v>
      </c>
      <c r="Q299" s="801"/>
      <c r="R299" s="801"/>
      <c r="S299" s="801"/>
      <c r="T299" s="801"/>
      <c r="U299" s="801"/>
      <c r="V299" s="802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customHeight="1" x14ac:dyDescent="0.25">
      <c r="A300" s="805" t="s">
        <v>531</v>
      </c>
      <c r="B300" s="796"/>
      <c r="C300" s="796"/>
      <c r="D300" s="796"/>
      <c r="E300" s="796"/>
      <c r="F300" s="796"/>
      <c r="G300" s="796"/>
      <c r="H300" s="796"/>
      <c r="I300" s="796"/>
      <c r="J300" s="796"/>
      <c r="K300" s="796"/>
      <c r="L300" s="796"/>
      <c r="M300" s="796"/>
      <c r="N300" s="796"/>
      <c r="O300" s="796"/>
      <c r="P300" s="796"/>
      <c r="Q300" s="796"/>
      <c r="R300" s="796"/>
      <c r="S300" s="796"/>
      <c r="T300" s="796"/>
      <c r="U300" s="796"/>
      <c r="V300" s="796"/>
      <c r="W300" s="796"/>
      <c r="X300" s="796"/>
      <c r="Y300" s="796"/>
      <c r="Z300" s="796"/>
      <c r="AA300" s="778"/>
      <c r="AB300" s="778"/>
      <c r="AC300" s="778"/>
    </row>
    <row r="301" spans="1:68" ht="14.25" customHeight="1" x14ac:dyDescent="0.25">
      <c r="A301" s="809" t="s">
        <v>124</v>
      </c>
      <c r="B301" s="796"/>
      <c r="C301" s="796"/>
      <c r="D301" s="796"/>
      <c r="E301" s="796"/>
      <c r="F301" s="796"/>
      <c r="G301" s="796"/>
      <c r="H301" s="796"/>
      <c r="I301" s="796"/>
      <c r="J301" s="796"/>
      <c r="K301" s="796"/>
      <c r="L301" s="796"/>
      <c r="M301" s="796"/>
      <c r="N301" s="796"/>
      <c r="O301" s="796"/>
      <c r="P301" s="796"/>
      <c r="Q301" s="796"/>
      <c r="R301" s="796"/>
      <c r="S301" s="796"/>
      <c r="T301" s="796"/>
      <c r="U301" s="796"/>
      <c r="V301" s="796"/>
      <c r="W301" s="796"/>
      <c r="X301" s="796"/>
      <c r="Y301" s="796"/>
      <c r="Z301" s="796"/>
      <c r="AA301" s="776"/>
      <c r="AB301" s="776"/>
      <c r="AC301" s="776"/>
    </row>
    <row r="302" spans="1:68" ht="27" customHeight="1" x14ac:dyDescent="0.25">
      <c r="A302" s="54" t="s">
        <v>532</v>
      </c>
      <c r="B302" s="54" t="s">
        <v>533</v>
      </c>
      <c r="C302" s="31">
        <v>4301011223</v>
      </c>
      <c r="D302" s="791">
        <v>4607091383423</v>
      </c>
      <c r="E302" s="792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131</v>
      </c>
      <c r="N302" s="33"/>
      <c r="O302" s="32">
        <v>35</v>
      </c>
      <c r="P302" s="79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88"/>
      <c r="R302" s="788"/>
      <c r="S302" s="788"/>
      <c r="T302" s="789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129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customHeight="1" x14ac:dyDescent="0.25">
      <c r="A303" s="54" t="s">
        <v>534</v>
      </c>
      <c r="B303" s="54" t="s">
        <v>535</v>
      </c>
      <c r="C303" s="31">
        <v>4301011879</v>
      </c>
      <c r="D303" s="791">
        <v>4680115885691</v>
      </c>
      <c r="E303" s="792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97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88"/>
      <c r="R303" s="788"/>
      <c r="S303" s="788"/>
      <c r="T303" s="789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536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customHeight="1" x14ac:dyDescent="0.25">
      <c r="A304" s="54" t="s">
        <v>537</v>
      </c>
      <c r="B304" s="54" t="s">
        <v>538</v>
      </c>
      <c r="C304" s="31">
        <v>4301011878</v>
      </c>
      <c r="D304" s="791">
        <v>4680115885660</v>
      </c>
      <c r="E304" s="792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10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88"/>
      <c r="R304" s="788"/>
      <c r="S304" s="788"/>
      <c r="T304" s="789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539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795"/>
      <c r="B305" s="796"/>
      <c r="C305" s="796"/>
      <c r="D305" s="796"/>
      <c r="E305" s="796"/>
      <c r="F305" s="796"/>
      <c r="G305" s="796"/>
      <c r="H305" s="796"/>
      <c r="I305" s="796"/>
      <c r="J305" s="796"/>
      <c r="K305" s="796"/>
      <c r="L305" s="796"/>
      <c r="M305" s="796"/>
      <c r="N305" s="796"/>
      <c r="O305" s="797"/>
      <c r="P305" s="800" t="s">
        <v>71</v>
      </c>
      <c r="Q305" s="801"/>
      <c r="R305" s="801"/>
      <c r="S305" s="801"/>
      <c r="T305" s="801"/>
      <c r="U305" s="801"/>
      <c r="V305" s="802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x14ac:dyDescent="0.2">
      <c r="A306" s="796"/>
      <c r="B306" s="796"/>
      <c r="C306" s="796"/>
      <c r="D306" s="796"/>
      <c r="E306" s="796"/>
      <c r="F306" s="796"/>
      <c r="G306" s="796"/>
      <c r="H306" s="796"/>
      <c r="I306" s="796"/>
      <c r="J306" s="796"/>
      <c r="K306" s="796"/>
      <c r="L306" s="796"/>
      <c r="M306" s="796"/>
      <c r="N306" s="796"/>
      <c r="O306" s="797"/>
      <c r="P306" s="800" t="s">
        <v>71</v>
      </c>
      <c r="Q306" s="801"/>
      <c r="R306" s="801"/>
      <c r="S306" s="801"/>
      <c r="T306" s="801"/>
      <c r="U306" s="801"/>
      <c r="V306" s="802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customHeight="1" x14ac:dyDescent="0.25">
      <c r="A307" s="805" t="s">
        <v>540</v>
      </c>
      <c r="B307" s="796"/>
      <c r="C307" s="796"/>
      <c r="D307" s="796"/>
      <c r="E307" s="796"/>
      <c r="F307" s="796"/>
      <c r="G307" s="796"/>
      <c r="H307" s="796"/>
      <c r="I307" s="796"/>
      <c r="J307" s="796"/>
      <c r="K307" s="796"/>
      <c r="L307" s="796"/>
      <c r="M307" s="796"/>
      <c r="N307" s="796"/>
      <c r="O307" s="796"/>
      <c r="P307" s="796"/>
      <c r="Q307" s="796"/>
      <c r="R307" s="796"/>
      <c r="S307" s="796"/>
      <c r="T307" s="796"/>
      <c r="U307" s="796"/>
      <c r="V307" s="796"/>
      <c r="W307" s="796"/>
      <c r="X307" s="796"/>
      <c r="Y307" s="796"/>
      <c r="Z307" s="796"/>
      <c r="AA307" s="778"/>
      <c r="AB307" s="778"/>
      <c r="AC307" s="778"/>
    </row>
    <row r="308" spans="1:68" ht="14.25" customHeight="1" x14ac:dyDescent="0.25">
      <c r="A308" s="809" t="s">
        <v>73</v>
      </c>
      <c r="B308" s="796"/>
      <c r="C308" s="796"/>
      <c r="D308" s="796"/>
      <c r="E308" s="796"/>
      <c r="F308" s="796"/>
      <c r="G308" s="796"/>
      <c r="H308" s="796"/>
      <c r="I308" s="796"/>
      <c r="J308" s="796"/>
      <c r="K308" s="796"/>
      <c r="L308" s="796"/>
      <c r="M308" s="796"/>
      <c r="N308" s="796"/>
      <c r="O308" s="796"/>
      <c r="P308" s="796"/>
      <c r="Q308" s="796"/>
      <c r="R308" s="796"/>
      <c r="S308" s="796"/>
      <c r="T308" s="796"/>
      <c r="U308" s="796"/>
      <c r="V308" s="796"/>
      <c r="W308" s="796"/>
      <c r="X308" s="796"/>
      <c r="Y308" s="796"/>
      <c r="Z308" s="796"/>
      <c r="AA308" s="776"/>
      <c r="AB308" s="776"/>
      <c r="AC308" s="776"/>
    </row>
    <row r="309" spans="1:68" ht="27" customHeight="1" x14ac:dyDescent="0.25">
      <c r="A309" s="54" t="s">
        <v>541</v>
      </c>
      <c r="B309" s="54" t="s">
        <v>542</v>
      </c>
      <c r="C309" s="31">
        <v>4301051409</v>
      </c>
      <c r="D309" s="791">
        <v>4680115881556</v>
      </c>
      <c r="E309" s="792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131</v>
      </c>
      <c r="N309" s="33"/>
      <c r="O309" s="32">
        <v>45</v>
      </c>
      <c r="P309" s="102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88"/>
      <c r="R309" s="788"/>
      <c r="S309" s="788"/>
      <c r="T309" s="789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customHeight="1" x14ac:dyDescent="0.25">
      <c r="A310" s="54" t="s">
        <v>544</v>
      </c>
      <c r="B310" s="54" t="s">
        <v>545</v>
      </c>
      <c r="C310" s="31">
        <v>4301051506</v>
      </c>
      <c r="D310" s="791">
        <v>4680115881037</v>
      </c>
      <c r="E310" s="792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99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88"/>
      <c r="R310" s="788"/>
      <c r="S310" s="788"/>
      <c r="T310" s="789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547</v>
      </c>
      <c r="B311" s="54" t="s">
        <v>548</v>
      </c>
      <c r="C311" s="31">
        <v>4301051893</v>
      </c>
      <c r="D311" s="791">
        <v>4680115886186</v>
      </c>
      <c r="E311" s="792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131</v>
      </c>
      <c r="N311" s="33"/>
      <c r="O311" s="32">
        <v>45</v>
      </c>
      <c r="P311" s="1009" t="s">
        <v>549</v>
      </c>
      <c r="Q311" s="788"/>
      <c r="R311" s="788"/>
      <c r="S311" s="788"/>
      <c r="T311" s="789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550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551</v>
      </c>
      <c r="B312" s="54" t="s">
        <v>552</v>
      </c>
      <c r="C312" s="31">
        <v>4301051487</v>
      </c>
      <c r="D312" s="791">
        <v>4680115881228</v>
      </c>
      <c r="E312" s="792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931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88"/>
      <c r="R312" s="788"/>
      <c r="S312" s="788"/>
      <c r="T312" s="789"/>
      <c r="U312" s="34"/>
      <c r="V312" s="34"/>
      <c r="W312" s="35" t="s">
        <v>69</v>
      </c>
      <c r="X312" s="783">
        <v>0</v>
      </c>
      <c r="Y312" s="784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553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27" customHeight="1" x14ac:dyDescent="0.25">
      <c r="A313" s="54" t="s">
        <v>554</v>
      </c>
      <c r="B313" s="54" t="s">
        <v>555</v>
      </c>
      <c r="C313" s="31">
        <v>4301051384</v>
      </c>
      <c r="D313" s="791">
        <v>4680115881211</v>
      </c>
      <c r="E313" s="792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160</v>
      </c>
      <c r="M313" s="33" t="s">
        <v>68</v>
      </c>
      <c r="N313" s="33"/>
      <c r="O313" s="32">
        <v>45</v>
      </c>
      <c r="P313" s="12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88"/>
      <c r="R313" s="788"/>
      <c r="S313" s="788"/>
      <c r="T313" s="789"/>
      <c r="U313" s="34"/>
      <c r="V313" s="34"/>
      <c r="W313" s="35" t="s">
        <v>69</v>
      </c>
      <c r="X313" s="783">
        <v>0</v>
      </c>
      <c r="Y313" s="784">
        <f t="shared" si="67"/>
        <v>0</v>
      </c>
      <c r="Z313" s="36" t="str">
        <f>IFERROR(IF(Y313=0,"",ROUNDUP(Y313/H313,0)*0.00753),"")</f>
        <v/>
      </c>
      <c r="AA313" s="56"/>
      <c r="AB313" s="57"/>
      <c r="AC313" s="403" t="s">
        <v>543</v>
      </c>
      <c r="AG313" s="64"/>
      <c r="AJ313" s="68" t="s">
        <v>162</v>
      </c>
      <c r="AK313" s="68">
        <v>374.4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t="37.5" customHeight="1" x14ac:dyDescent="0.25">
      <c r="A314" s="54" t="s">
        <v>556</v>
      </c>
      <c r="B314" s="54" t="s">
        <v>557</v>
      </c>
      <c r="C314" s="31">
        <v>4301051378</v>
      </c>
      <c r="D314" s="791">
        <v>4680115881020</v>
      </c>
      <c r="E314" s="792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1095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88"/>
      <c r="R314" s="788"/>
      <c r="S314" s="788"/>
      <c r="T314" s="789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558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x14ac:dyDescent="0.2">
      <c r="A315" s="795"/>
      <c r="B315" s="796"/>
      <c r="C315" s="796"/>
      <c r="D315" s="796"/>
      <c r="E315" s="796"/>
      <c r="F315" s="796"/>
      <c r="G315" s="796"/>
      <c r="H315" s="796"/>
      <c r="I315" s="796"/>
      <c r="J315" s="796"/>
      <c r="K315" s="796"/>
      <c r="L315" s="796"/>
      <c r="M315" s="796"/>
      <c r="N315" s="796"/>
      <c r="O315" s="797"/>
      <c r="P315" s="800" t="s">
        <v>71</v>
      </c>
      <c r="Q315" s="801"/>
      <c r="R315" s="801"/>
      <c r="S315" s="801"/>
      <c r="T315" s="801"/>
      <c r="U315" s="801"/>
      <c r="V315" s="802"/>
      <c r="W315" s="37" t="s">
        <v>72</v>
      </c>
      <c r="X315" s="785">
        <f>IFERROR(X309/H309,"0")+IFERROR(X310/H310,"0")+IFERROR(X311/H311,"0")+IFERROR(X312/H312,"0")+IFERROR(X313/H313,"0")+IFERROR(X314/H314,"0")</f>
        <v>0</v>
      </c>
      <c r="Y315" s="785">
        <f>IFERROR(Y309/H309,"0")+IFERROR(Y310/H310,"0")+IFERROR(Y311/H311,"0")+IFERROR(Y312/H312,"0")+IFERROR(Y313/H313,"0")+IFERROR(Y314/H314,"0")</f>
        <v>0</v>
      </c>
      <c r="Z315" s="785">
        <f>IFERROR(IF(Z309="",0,Z309),"0")+IFERROR(IF(Z310="",0,Z310),"0")+IFERROR(IF(Z311="",0,Z311),"0")+IFERROR(IF(Z312="",0,Z312),"0")+IFERROR(IF(Z313="",0,Z313),"0")+IFERROR(IF(Z314="",0,Z314),"0")</f>
        <v>0</v>
      </c>
      <c r="AA315" s="786"/>
      <c r="AB315" s="786"/>
      <c r="AC315" s="786"/>
    </row>
    <row r="316" spans="1:68" x14ac:dyDescent="0.2">
      <c r="A316" s="796"/>
      <c r="B316" s="796"/>
      <c r="C316" s="796"/>
      <c r="D316" s="796"/>
      <c r="E316" s="796"/>
      <c r="F316" s="796"/>
      <c r="G316" s="796"/>
      <c r="H316" s="796"/>
      <c r="I316" s="796"/>
      <c r="J316" s="796"/>
      <c r="K316" s="796"/>
      <c r="L316" s="796"/>
      <c r="M316" s="796"/>
      <c r="N316" s="796"/>
      <c r="O316" s="797"/>
      <c r="P316" s="800" t="s">
        <v>71</v>
      </c>
      <c r="Q316" s="801"/>
      <c r="R316" s="801"/>
      <c r="S316" s="801"/>
      <c r="T316" s="801"/>
      <c r="U316" s="801"/>
      <c r="V316" s="802"/>
      <c r="W316" s="37" t="s">
        <v>69</v>
      </c>
      <c r="X316" s="785">
        <f>IFERROR(SUM(X309:X314),"0")</f>
        <v>0</v>
      </c>
      <c r="Y316" s="785">
        <f>IFERROR(SUM(Y309:Y314),"0")</f>
        <v>0</v>
      </c>
      <c r="Z316" s="37"/>
      <c r="AA316" s="786"/>
      <c r="AB316" s="786"/>
      <c r="AC316" s="786"/>
    </row>
    <row r="317" spans="1:68" ht="16.5" customHeight="1" x14ac:dyDescent="0.25">
      <c r="A317" s="805" t="s">
        <v>559</v>
      </c>
      <c r="B317" s="796"/>
      <c r="C317" s="796"/>
      <c r="D317" s="796"/>
      <c r="E317" s="796"/>
      <c r="F317" s="796"/>
      <c r="G317" s="796"/>
      <c r="H317" s="796"/>
      <c r="I317" s="796"/>
      <c r="J317" s="796"/>
      <c r="K317" s="796"/>
      <c r="L317" s="796"/>
      <c r="M317" s="796"/>
      <c r="N317" s="796"/>
      <c r="O317" s="796"/>
      <c r="P317" s="796"/>
      <c r="Q317" s="796"/>
      <c r="R317" s="796"/>
      <c r="S317" s="796"/>
      <c r="T317" s="796"/>
      <c r="U317" s="796"/>
      <c r="V317" s="796"/>
      <c r="W317" s="796"/>
      <c r="X317" s="796"/>
      <c r="Y317" s="796"/>
      <c r="Z317" s="796"/>
      <c r="AA317" s="778"/>
      <c r="AB317" s="778"/>
      <c r="AC317" s="778"/>
    </row>
    <row r="318" spans="1:68" ht="14.25" customHeight="1" x14ac:dyDescent="0.25">
      <c r="A318" s="809" t="s">
        <v>124</v>
      </c>
      <c r="B318" s="796"/>
      <c r="C318" s="796"/>
      <c r="D318" s="796"/>
      <c r="E318" s="796"/>
      <c r="F318" s="796"/>
      <c r="G318" s="796"/>
      <c r="H318" s="796"/>
      <c r="I318" s="796"/>
      <c r="J318" s="796"/>
      <c r="K318" s="796"/>
      <c r="L318" s="796"/>
      <c r="M318" s="796"/>
      <c r="N318" s="796"/>
      <c r="O318" s="796"/>
      <c r="P318" s="796"/>
      <c r="Q318" s="796"/>
      <c r="R318" s="796"/>
      <c r="S318" s="796"/>
      <c r="T318" s="796"/>
      <c r="U318" s="796"/>
      <c r="V318" s="796"/>
      <c r="W318" s="796"/>
      <c r="X318" s="796"/>
      <c r="Y318" s="796"/>
      <c r="Z318" s="796"/>
      <c r="AA318" s="776"/>
      <c r="AB318" s="776"/>
      <c r="AC318" s="776"/>
    </row>
    <row r="319" spans="1:68" ht="27" customHeight="1" x14ac:dyDescent="0.25">
      <c r="A319" s="54" t="s">
        <v>560</v>
      </c>
      <c r="B319" s="54" t="s">
        <v>561</v>
      </c>
      <c r="C319" s="31">
        <v>4301011306</v>
      </c>
      <c r="D319" s="791">
        <v>4607091389296</v>
      </c>
      <c r="E319" s="792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131</v>
      </c>
      <c r="N319" s="33"/>
      <c r="O319" s="32">
        <v>45</v>
      </c>
      <c r="P319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88"/>
      <c r="R319" s="788"/>
      <c r="S319" s="788"/>
      <c r="T319" s="789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562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5"/>
      <c r="B320" s="796"/>
      <c r="C320" s="796"/>
      <c r="D320" s="796"/>
      <c r="E320" s="796"/>
      <c r="F320" s="796"/>
      <c r="G320" s="796"/>
      <c r="H320" s="796"/>
      <c r="I320" s="796"/>
      <c r="J320" s="796"/>
      <c r="K320" s="796"/>
      <c r="L320" s="796"/>
      <c r="M320" s="796"/>
      <c r="N320" s="796"/>
      <c r="O320" s="797"/>
      <c r="P320" s="800" t="s">
        <v>71</v>
      </c>
      <c r="Q320" s="801"/>
      <c r="R320" s="801"/>
      <c r="S320" s="801"/>
      <c r="T320" s="801"/>
      <c r="U320" s="801"/>
      <c r="V320" s="802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x14ac:dyDescent="0.2">
      <c r="A321" s="796"/>
      <c r="B321" s="796"/>
      <c r="C321" s="796"/>
      <c r="D321" s="796"/>
      <c r="E321" s="796"/>
      <c r="F321" s="796"/>
      <c r="G321" s="796"/>
      <c r="H321" s="796"/>
      <c r="I321" s="796"/>
      <c r="J321" s="796"/>
      <c r="K321" s="796"/>
      <c r="L321" s="796"/>
      <c r="M321" s="796"/>
      <c r="N321" s="796"/>
      <c r="O321" s="797"/>
      <c r="P321" s="800" t="s">
        <v>71</v>
      </c>
      <c r="Q321" s="801"/>
      <c r="R321" s="801"/>
      <c r="S321" s="801"/>
      <c r="T321" s="801"/>
      <c r="U321" s="801"/>
      <c r="V321" s="802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customHeight="1" x14ac:dyDescent="0.25">
      <c r="A322" s="809" t="s">
        <v>64</v>
      </c>
      <c r="B322" s="796"/>
      <c r="C322" s="796"/>
      <c r="D322" s="796"/>
      <c r="E322" s="796"/>
      <c r="F322" s="796"/>
      <c r="G322" s="796"/>
      <c r="H322" s="796"/>
      <c r="I322" s="796"/>
      <c r="J322" s="796"/>
      <c r="K322" s="796"/>
      <c r="L322" s="796"/>
      <c r="M322" s="796"/>
      <c r="N322" s="796"/>
      <c r="O322" s="796"/>
      <c r="P322" s="796"/>
      <c r="Q322" s="796"/>
      <c r="R322" s="796"/>
      <c r="S322" s="796"/>
      <c r="T322" s="796"/>
      <c r="U322" s="796"/>
      <c r="V322" s="796"/>
      <c r="W322" s="796"/>
      <c r="X322" s="796"/>
      <c r="Y322" s="796"/>
      <c r="Z322" s="796"/>
      <c r="AA322" s="776"/>
      <c r="AB322" s="776"/>
      <c r="AC322" s="776"/>
    </row>
    <row r="323" spans="1:68" ht="27" customHeight="1" x14ac:dyDescent="0.25">
      <c r="A323" s="54" t="s">
        <v>563</v>
      </c>
      <c r="B323" s="54" t="s">
        <v>564</v>
      </c>
      <c r="C323" s="31">
        <v>4301031163</v>
      </c>
      <c r="D323" s="791">
        <v>4680115880344</v>
      </c>
      <c r="E323" s="792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113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88"/>
      <c r="R323" s="788"/>
      <c r="S323" s="788"/>
      <c r="T323" s="789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565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5"/>
      <c r="B324" s="796"/>
      <c r="C324" s="796"/>
      <c r="D324" s="796"/>
      <c r="E324" s="796"/>
      <c r="F324" s="796"/>
      <c r="G324" s="796"/>
      <c r="H324" s="796"/>
      <c r="I324" s="796"/>
      <c r="J324" s="796"/>
      <c r="K324" s="796"/>
      <c r="L324" s="796"/>
      <c r="M324" s="796"/>
      <c r="N324" s="796"/>
      <c r="O324" s="797"/>
      <c r="P324" s="800" t="s">
        <v>71</v>
      </c>
      <c r="Q324" s="801"/>
      <c r="R324" s="801"/>
      <c r="S324" s="801"/>
      <c r="T324" s="801"/>
      <c r="U324" s="801"/>
      <c r="V324" s="802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x14ac:dyDescent="0.2">
      <c r="A325" s="796"/>
      <c r="B325" s="796"/>
      <c r="C325" s="796"/>
      <c r="D325" s="796"/>
      <c r="E325" s="796"/>
      <c r="F325" s="796"/>
      <c r="G325" s="796"/>
      <c r="H325" s="796"/>
      <c r="I325" s="796"/>
      <c r="J325" s="796"/>
      <c r="K325" s="796"/>
      <c r="L325" s="796"/>
      <c r="M325" s="796"/>
      <c r="N325" s="796"/>
      <c r="O325" s="797"/>
      <c r="P325" s="800" t="s">
        <v>71</v>
      </c>
      <c r="Q325" s="801"/>
      <c r="R325" s="801"/>
      <c r="S325" s="801"/>
      <c r="T325" s="801"/>
      <c r="U325" s="801"/>
      <c r="V325" s="802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customHeight="1" x14ac:dyDescent="0.25">
      <c r="A326" s="809" t="s">
        <v>73</v>
      </c>
      <c r="B326" s="796"/>
      <c r="C326" s="796"/>
      <c r="D326" s="796"/>
      <c r="E326" s="796"/>
      <c r="F326" s="796"/>
      <c r="G326" s="796"/>
      <c r="H326" s="796"/>
      <c r="I326" s="796"/>
      <c r="J326" s="796"/>
      <c r="K326" s="796"/>
      <c r="L326" s="796"/>
      <c r="M326" s="796"/>
      <c r="N326" s="796"/>
      <c r="O326" s="796"/>
      <c r="P326" s="796"/>
      <c r="Q326" s="796"/>
      <c r="R326" s="796"/>
      <c r="S326" s="796"/>
      <c r="T326" s="796"/>
      <c r="U326" s="796"/>
      <c r="V326" s="796"/>
      <c r="W326" s="796"/>
      <c r="X326" s="796"/>
      <c r="Y326" s="796"/>
      <c r="Z326" s="796"/>
      <c r="AA326" s="776"/>
      <c r="AB326" s="776"/>
      <c r="AC326" s="776"/>
    </row>
    <row r="327" spans="1:68" ht="27" customHeight="1" x14ac:dyDescent="0.25">
      <c r="A327" s="54" t="s">
        <v>566</v>
      </c>
      <c r="B327" s="54" t="s">
        <v>567</v>
      </c>
      <c r="C327" s="31">
        <v>4301051731</v>
      </c>
      <c r="D327" s="791">
        <v>4680115884618</v>
      </c>
      <c r="E327" s="792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10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88"/>
      <c r="R327" s="788"/>
      <c r="S327" s="788"/>
      <c r="T327" s="789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568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5"/>
      <c r="B328" s="796"/>
      <c r="C328" s="796"/>
      <c r="D328" s="796"/>
      <c r="E328" s="796"/>
      <c r="F328" s="796"/>
      <c r="G328" s="796"/>
      <c r="H328" s="796"/>
      <c r="I328" s="796"/>
      <c r="J328" s="796"/>
      <c r="K328" s="796"/>
      <c r="L328" s="796"/>
      <c r="M328" s="796"/>
      <c r="N328" s="796"/>
      <c r="O328" s="797"/>
      <c r="P328" s="800" t="s">
        <v>71</v>
      </c>
      <c r="Q328" s="801"/>
      <c r="R328" s="801"/>
      <c r="S328" s="801"/>
      <c r="T328" s="801"/>
      <c r="U328" s="801"/>
      <c r="V328" s="802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x14ac:dyDescent="0.2">
      <c r="A329" s="796"/>
      <c r="B329" s="796"/>
      <c r="C329" s="796"/>
      <c r="D329" s="796"/>
      <c r="E329" s="796"/>
      <c r="F329" s="796"/>
      <c r="G329" s="796"/>
      <c r="H329" s="796"/>
      <c r="I329" s="796"/>
      <c r="J329" s="796"/>
      <c r="K329" s="796"/>
      <c r="L329" s="796"/>
      <c r="M329" s="796"/>
      <c r="N329" s="796"/>
      <c r="O329" s="797"/>
      <c r="P329" s="800" t="s">
        <v>71</v>
      </c>
      <c r="Q329" s="801"/>
      <c r="R329" s="801"/>
      <c r="S329" s="801"/>
      <c r="T329" s="801"/>
      <c r="U329" s="801"/>
      <c r="V329" s="802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customHeight="1" x14ac:dyDescent="0.25">
      <c r="A330" s="805" t="s">
        <v>569</v>
      </c>
      <c r="B330" s="796"/>
      <c r="C330" s="796"/>
      <c r="D330" s="796"/>
      <c r="E330" s="796"/>
      <c r="F330" s="796"/>
      <c r="G330" s="796"/>
      <c r="H330" s="796"/>
      <c r="I330" s="796"/>
      <c r="J330" s="796"/>
      <c r="K330" s="796"/>
      <c r="L330" s="796"/>
      <c r="M330" s="796"/>
      <c r="N330" s="796"/>
      <c r="O330" s="796"/>
      <c r="P330" s="796"/>
      <c r="Q330" s="796"/>
      <c r="R330" s="796"/>
      <c r="S330" s="796"/>
      <c r="T330" s="796"/>
      <c r="U330" s="796"/>
      <c r="V330" s="796"/>
      <c r="W330" s="796"/>
      <c r="X330" s="796"/>
      <c r="Y330" s="796"/>
      <c r="Z330" s="796"/>
      <c r="AA330" s="778"/>
      <c r="AB330" s="778"/>
      <c r="AC330" s="778"/>
    </row>
    <row r="331" spans="1:68" ht="14.25" customHeight="1" x14ac:dyDescent="0.25">
      <c r="A331" s="809" t="s">
        <v>124</v>
      </c>
      <c r="B331" s="796"/>
      <c r="C331" s="796"/>
      <c r="D331" s="796"/>
      <c r="E331" s="796"/>
      <c r="F331" s="796"/>
      <c r="G331" s="796"/>
      <c r="H331" s="796"/>
      <c r="I331" s="796"/>
      <c r="J331" s="796"/>
      <c r="K331" s="796"/>
      <c r="L331" s="796"/>
      <c r="M331" s="796"/>
      <c r="N331" s="796"/>
      <c r="O331" s="796"/>
      <c r="P331" s="796"/>
      <c r="Q331" s="796"/>
      <c r="R331" s="796"/>
      <c r="S331" s="796"/>
      <c r="T331" s="796"/>
      <c r="U331" s="796"/>
      <c r="V331" s="796"/>
      <c r="W331" s="796"/>
      <c r="X331" s="796"/>
      <c r="Y331" s="796"/>
      <c r="Z331" s="796"/>
      <c r="AA331" s="776"/>
      <c r="AB331" s="776"/>
      <c r="AC331" s="776"/>
    </row>
    <row r="332" spans="1:68" ht="27" customHeight="1" x14ac:dyDescent="0.25">
      <c r="A332" s="54" t="s">
        <v>570</v>
      </c>
      <c r="B332" s="54" t="s">
        <v>571</v>
      </c>
      <c r="C332" s="31">
        <v>4301011353</v>
      </c>
      <c r="D332" s="791">
        <v>4607091389807</v>
      </c>
      <c r="E332" s="792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128</v>
      </c>
      <c r="N332" s="33"/>
      <c r="O332" s="32">
        <v>55</v>
      </c>
      <c r="P332" s="106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88"/>
      <c r="R332" s="788"/>
      <c r="S332" s="788"/>
      <c r="T332" s="789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572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5"/>
      <c r="B333" s="796"/>
      <c r="C333" s="796"/>
      <c r="D333" s="796"/>
      <c r="E333" s="796"/>
      <c r="F333" s="796"/>
      <c r="G333" s="796"/>
      <c r="H333" s="796"/>
      <c r="I333" s="796"/>
      <c r="J333" s="796"/>
      <c r="K333" s="796"/>
      <c r="L333" s="796"/>
      <c r="M333" s="796"/>
      <c r="N333" s="796"/>
      <c r="O333" s="797"/>
      <c r="P333" s="800" t="s">
        <v>71</v>
      </c>
      <c r="Q333" s="801"/>
      <c r="R333" s="801"/>
      <c r="S333" s="801"/>
      <c r="T333" s="801"/>
      <c r="U333" s="801"/>
      <c r="V333" s="802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x14ac:dyDescent="0.2">
      <c r="A334" s="796"/>
      <c r="B334" s="796"/>
      <c r="C334" s="796"/>
      <c r="D334" s="796"/>
      <c r="E334" s="796"/>
      <c r="F334" s="796"/>
      <c r="G334" s="796"/>
      <c r="H334" s="796"/>
      <c r="I334" s="796"/>
      <c r="J334" s="796"/>
      <c r="K334" s="796"/>
      <c r="L334" s="796"/>
      <c r="M334" s="796"/>
      <c r="N334" s="796"/>
      <c r="O334" s="797"/>
      <c r="P334" s="800" t="s">
        <v>71</v>
      </c>
      <c r="Q334" s="801"/>
      <c r="R334" s="801"/>
      <c r="S334" s="801"/>
      <c r="T334" s="801"/>
      <c r="U334" s="801"/>
      <c r="V334" s="802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customHeight="1" x14ac:dyDescent="0.25">
      <c r="A335" s="809" t="s">
        <v>64</v>
      </c>
      <c r="B335" s="796"/>
      <c r="C335" s="796"/>
      <c r="D335" s="796"/>
      <c r="E335" s="796"/>
      <c r="F335" s="796"/>
      <c r="G335" s="796"/>
      <c r="H335" s="796"/>
      <c r="I335" s="796"/>
      <c r="J335" s="796"/>
      <c r="K335" s="796"/>
      <c r="L335" s="796"/>
      <c r="M335" s="796"/>
      <c r="N335" s="796"/>
      <c r="O335" s="796"/>
      <c r="P335" s="796"/>
      <c r="Q335" s="796"/>
      <c r="R335" s="796"/>
      <c r="S335" s="796"/>
      <c r="T335" s="796"/>
      <c r="U335" s="796"/>
      <c r="V335" s="796"/>
      <c r="W335" s="796"/>
      <c r="X335" s="796"/>
      <c r="Y335" s="796"/>
      <c r="Z335" s="796"/>
      <c r="AA335" s="776"/>
      <c r="AB335" s="776"/>
      <c r="AC335" s="776"/>
    </row>
    <row r="336" spans="1:68" ht="27" customHeight="1" x14ac:dyDescent="0.25">
      <c r="A336" s="54" t="s">
        <v>573</v>
      </c>
      <c r="B336" s="54" t="s">
        <v>574</v>
      </c>
      <c r="C336" s="31">
        <v>4301031164</v>
      </c>
      <c r="D336" s="791">
        <v>4680115880481</v>
      </c>
      <c r="E336" s="792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114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88"/>
      <c r="R336" s="788"/>
      <c r="S336" s="788"/>
      <c r="T336" s="789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575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5"/>
      <c r="B337" s="796"/>
      <c r="C337" s="796"/>
      <c r="D337" s="796"/>
      <c r="E337" s="796"/>
      <c r="F337" s="796"/>
      <c r="G337" s="796"/>
      <c r="H337" s="796"/>
      <c r="I337" s="796"/>
      <c r="J337" s="796"/>
      <c r="K337" s="796"/>
      <c r="L337" s="796"/>
      <c r="M337" s="796"/>
      <c r="N337" s="796"/>
      <c r="O337" s="797"/>
      <c r="P337" s="800" t="s">
        <v>71</v>
      </c>
      <c r="Q337" s="801"/>
      <c r="R337" s="801"/>
      <c r="S337" s="801"/>
      <c r="T337" s="801"/>
      <c r="U337" s="801"/>
      <c r="V337" s="802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x14ac:dyDescent="0.2">
      <c r="A338" s="796"/>
      <c r="B338" s="796"/>
      <c r="C338" s="796"/>
      <c r="D338" s="796"/>
      <c r="E338" s="796"/>
      <c r="F338" s="796"/>
      <c r="G338" s="796"/>
      <c r="H338" s="796"/>
      <c r="I338" s="796"/>
      <c r="J338" s="796"/>
      <c r="K338" s="796"/>
      <c r="L338" s="796"/>
      <c r="M338" s="796"/>
      <c r="N338" s="796"/>
      <c r="O338" s="797"/>
      <c r="P338" s="800" t="s">
        <v>71</v>
      </c>
      <c r="Q338" s="801"/>
      <c r="R338" s="801"/>
      <c r="S338" s="801"/>
      <c r="T338" s="801"/>
      <c r="U338" s="801"/>
      <c r="V338" s="802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customHeight="1" x14ac:dyDescent="0.25">
      <c r="A339" s="809" t="s">
        <v>73</v>
      </c>
      <c r="B339" s="796"/>
      <c r="C339" s="796"/>
      <c r="D339" s="796"/>
      <c r="E339" s="796"/>
      <c r="F339" s="796"/>
      <c r="G339" s="796"/>
      <c r="H339" s="796"/>
      <c r="I339" s="796"/>
      <c r="J339" s="796"/>
      <c r="K339" s="796"/>
      <c r="L339" s="796"/>
      <c r="M339" s="796"/>
      <c r="N339" s="796"/>
      <c r="O339" s="796"/>
      <c r="P339" s="796"/>
      <c r="Q339" s="796"/>
      <c r="R339" s="796"/>
      <c r="S339" s="796"/>
      <c r="T339" s="796"/>
      <c r="U339" s="796"/>
      <c r="V339" s="796"/>
      <c r="W339" s="796"/>
      <c r="X339" s="796"/>
      <c r="Y339" s="796"/>
      <c r="Z339" s="796"/>
      <c r="AA339" s="776"/>
      <c r="AB339" s="776"/>
      <c r="AC339" s="776"/>
    </row>
    <row r="340" spans="1:68" ht="27" customHeight="1" x14ac:dyDescent="0.25">
      <c r="A340" s="54" t="s">
        <v>576</v>
      </c>
      <c r="B340" s="54" t="s">
        <v>577</v>
      </c>
      <c r="C340" s="31">
        <v>4301051344</v>
      </c>
      <c r="D340" s="791">
        <v>4680115880412</v>
      </c>
      <c r="E340" s="792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131</v>
      </c>
      <c r="N340" s="33"/>
      <c r="O340" s="32">
        <v>45</v>
      </c>
      <c r="P340" s="96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88"/>
      <c r="R340" s="788"/>
      <c r="S340" s="788"/>
      <c r="T340" s="789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579</v>
      </c>
      <c r="B341" s="54" t="s">
        <v>580</v>
      </c>
      <c r="C341" s="31">
        <v>4301051277</v>
      </c>
      <c r="D341" s="791">
        <v>4680115880511</v>
      </c>
      <c r="E341" s="792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131</v>
      </c>
      <c r="N341" s="33"/>
      <c r="O341" s="32">
        <v>40</v>
      </c>
      <c r="P341" s="114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88"/>
      <c r="R341" s="788"/>
      <c r="S341" s="788"/>
      <c r="T341" s="789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581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5"/>
      <c r="B342" s="796"/>
      <c r="C342" s="796"/>
      <c r="D342" s="796"/>
      <c r="E342" s="796"/>
      <c r="F342" s="796"/>
      <c r="G342" s="796"/>
      <c r="H342" s="796"/>
      <c r="I342" s="796"/>
      <c r="J342" s="796"/>
      <c r="K342" s="796"/>
      <c r="L342" s="796"/>
      <c r="M342" s="796"/>
      <c r="N342" s="796"/>
      <c r="O342" s="797"/>
      <c r="P342" s="800" t="s">
        <v>71</v>
      </c>
      <c r="Q342" s="801"/>
      <c r="R342" s="801"/>
      <c r="S342" s="801"/>
      <c r="T342" s="801"/>
      <c r="U342" s="801"/>
      <c r="V342" s="802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x14ac:dyDescent="0.2">
      <c r="A343" s="796"/>
      <c r="B343" s="796"/>
      <c r="C343" s="796"/>
      <c r="D343" s="796"/>
      <c r="E343" s="796"/>
      <c r="F343" s="796"/>
      <c r="G343" s="796"/>
      <c r="H343" s="796"/>
      <c r="I343" s="796"/>
      <c r="J343" s="796"/>
      <c r="K343" s="796"/>
      <c r="L343" s="796"/>
      <c r="M343" s="796"/>
      <c r="N343" s="796"/>
      <c r="O343" s="797"/>
      <c r="P343" s="800" t="s">
        <v>71</v>
      </c>
      <c r="Q343" s="801"/>
      <c r="R343" s="801"/>
      <c r="S343" s="801"/>
      <c r="T343" s="801"/>
      <c r="U343" s="801"/>
      <c r="V343" s="802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customHeight="1" x14ac:dyDescent="0.25">
      <c r="A344" s="805" t="s">
        <v>582</v>
      </c>
      <c r="B344" s="796"/>
      <c r="C344" s="796"/>
      <c r="D344" s="796"/>
      <c r="E344" s="796"/>
      <c r="F344" s="796"/>
      <c r="G344" s="796"/>
      <c r="H344" s="796"/>
      <c r="I344" s="796"/>
      <c r="J344" s="796"/>
      <c r="K344" s="796"/>
      <c r="L344" s="796"/>
      <c r="M344" s="796"/>
      <c r="N344" s="796"/>
      <c r="O344" s="796"/>
      <c r="P344" s="796"/>
      <c r="Q344" s="796"/>
      <c r="R344" s="796"/>
      <c r="S344" s="796"/>
      <c r="T344" s="796"/>
      <c r="U344" s="796"/>
      <c r="V344" s="796"/>
      <c r="W344" s="796"/>
      <c r="X344" s="796"/>
      <c r="Y344" s="796"/>
      <c r="Z344" s="796"/>
      <c r="AA344" s="778"/>
      <c r="AB344" s="778"/>
      <c r="AC344" s="778"/>
    </row>
    <row r="345" spans="1:68" ht="14.25" customHeight="1" x14ac:dyDescent="0.25">
      <c r="A345" s="809" t="s">
        <v>124</v>
      </c>
      <c r="B345" s="796"/>
      <c r="C345" s="796"/>
      <c r="D345" s="796"/>
      <c r="E345" s="796"/>
      <c r="F345" s="796"/>
      <c r="G345" s="796"/>
      <c r="H345" s="796"/>
      <c r="I345" s="796"/>
      <c r="J345" s="796"/>
      <c r="K345" s="796"/>
      <c r="L345" s="796"/>
      <c r="M345" s="796"/>
      <c r="N345" s="796"/>
      <c r="O345" s="796"/>
      <c r="P345" s="796"/>
      <c r="Q345" s="796"/>
      <c r="R345" s="796"/>
      <c r="S345" s="796"/>
      <c r="T345" s="796"/>
      <c r="U345" s="796"/>
      <c r="V345" s="796"/>
      <c r="W345" s="796"/>
      <c r="X345" s="796"/>
      <c r="Y345" s="796"/>
      <c r="Z345" s="796"/>
      <c r="AA345" s="776"/>
      <c r="AB345" s="776"/>
      <c r="AC345" s="776"/>
    </row>
    <row r="346" spans="1:68" ht="27" customHeight="1" x14ac:dyDescent="0.25">
      <c r="A346" s="54" t="s">
        <v>583</v>
      </c>
      <c r="B346" s="54" t="s">
        <v>584</v>
      </c>
      <c r="C346" s="31">
        <v>4301011593</v>
      </c>
      <c r="D346" s="791">
        <v>4680115882973</v>
      </c>
      <c r="E346" s="792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128</v>
      </c>
      <c r="N346" s="33"/>
      <c r="O346" s="32">
        <v>55</v>
      </c>
      <c r="P346" s="112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88"/>
      <c r="R346" s="788"/>
      <c r="S346" s="788"/>
      <c r="T346" s="789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472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795"/>
      <c r="B347" s="796"/>
      <c r="C347" s="796"/>
      <c r="D347" s="796"/>
      <c r="E347" s="796"/>
      <c r="F347" s="796"/>
      <c r="G347" s="796"/>
      <c r="H347" s="796"/>
      <c r="I347" s="796"/>
      <c r="J347" s="796"/>
      <c r="K347" s="796"/>
      <c r="L347" s="796"/>
      <c r="M347" s="796"/>
      <c r="N347" s="796"/>
      <c r="O347" s="797"/>
      <c r="P347" s="800" t="s">
        <v>71</v>
      </c>
      <c r="Q347" s="801"/>
      <c r="R347" s="801"/>
      <c r="S347" s="801"/>
      <c r="T347" s="801"/>
      <c r="U347" s="801"/>
      <c r="V347" s="802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x14ac:dyDescent="0.2">
      <c r="A348" s="796"/>
      <c r="B348" s="796"/>
      <c r="C348" s="796"/>
      <c r="D348" s="796"/>
      <c r="E348" s="796"/>
      <c r="F348" s="796"/>
      <c r="G348" s="796"/>
      <c r="H348" s="796"/>
      <c r="I348" s="796"/>
      <c r="J348" s="796"/>
      <c r="K348" s="796"/>
      <c r="L348" s="796"/>
      <c r="M348" s="796"/>
      <c r="N348" s="796"/>
      <c r="O348" s="797"/>
      <c r="P348" s="800" t="s">
        <v>71</v>
      </c>
      <c r="Q348" s="801"/>
      <c r="R348" s="801"/>
      <c r="S348" s="801"/>
      <c r="T348" s="801"/>
      <c r="U348" s="801"/>
      <c r="V348" s="802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customHeight="1" x14ac:dyDescent="0.25">
      <c r="A349" s="809" t="s">
        <v>64</v>
      </c>
      <c r="B349" s="796"/>
      <c r="C349" s="796"/>
      <c r="D349" s="796"/>
      <c r="E349" s="796"/>
      <c r="F349" s="796"/>
      <c r="G349" s="796"/>
      <c r="H349" s="796"/>
      <c r="I349" s="796"/>
      <c r="J349" s="796"/>
      <c r="K349" s="796"/>
      <c r="L349" s="796"/>
      <c r="M349" s="796"/>
      <c r="N349" s="796"/>
      <c r="O349" s="796"/>
      <c r="P349" s="796"/>
      <c r="Q349" s="796"/>
      <c r="R349" s="796"/>
      <c r="S349" s="796"/>
      <c r="T349" s="796"/>
      <c r="U349" s="796"/>
      <c r="V349" s="796"/>
      <c r="W349" s="796"/>
      <c r="X349" s="796"/>
      <c r="Y349" s="796"/>
      <c r="Z349" s="796"/>
      <c r="AA349" s="776"/>
      <c r="AB349" s="776"/>
      <c r="AC349" s="776"/>
    </row>
    <row r="350" spans="1:68" ht="27" customHeight="1" x14ac:dyDescent="0.25">
      <c r="A350" s="54" t="s">
        <v>585</v>
      </c>
      <c r="B350" s="54" t="s">
        <v>586</v>
      </c>
      <c r="C350" s="31">
        <v>4301031305</v>
      </c>
      <c r="D350" s="791">
        <v>4607091389845</v>
      </c>
      <c r="E350" s="792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88"/>
      <c r="R350" s="788"/>
      <c r="S350" s="788"/>
      <c r="T350" s="789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587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588</v>
      </c>
      <c r="B351" s="54" t="s">
        <v>589</v>
      </c>
      <c r="C351" s="31">
        <v>4301031306</v>
      </c>
      <c r="D351" s="791">
        <v>4680115882881</v>
      </c>
      <c r="E351" s="792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97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88"/>
      <c r="R351" s="788"/>
      <c r="S351" s="788"/>
      <c r="T351" s="789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587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5"/>
      <c r="B352" s="796"/>
      <c r="C352" s="796"/>
      <c r="D352" s="796"/>
      <c r="E352" s="796"/>
      <c r="F352" s="796"/>
      <c r="G352" s="796"/>
      <c r="H352" s="796"/>
      <c r="I352" s="796"/>
      <c r="J352" s="796"/>
      <c r="K352" s="796"/>
      <c r="L352" s="796"/>
      <c r="M352" s="796"/>
      <c r="N352" s="796"/>
      <c r="O352" s="797"/>
      <c r="P352" s="800" t="s">
        <v>71</v>
      </c>
      <c r="Q352" s="801"/>
      <c r="R352" s="801"/>
      <c r="S352" s="801"/>
      <c r="T352" s="801"/>
      <c r="U352" s="801"/>
      <c r="V352" s="802"/>
      <c r="W352" s="37" t="s">
        <v>72</v>
      </c>
      <c r="X352" s="785">
        <f>IFERROR(X350/H350,"0")+IFERROR(X351/H351,"0")</f>
        <v>0</v>
      </c>
      <c r="Y352" s="785">
        <f>IFERROR(Y350/H350,"0")+IFERROR(Y351/H351,"0")</f>
        <v>0</v>
      </c>
      <c r="Z352" s="785">
        <f>IFERROR(IF(Z350="",0,Z350),"0")+IFERROR(IF(Z351="",0,Z351),"0")</f>
        <v>0</v>
      </c>
      <c r="AA352" s="786"/>
      <c r="AB352" s="786"/>
      <c r="AC352" s="786"/>
    </row>
    <row r="353" spans="1:68" x14ac:dyDescent="0.2">
      <c r="A353" s="796"/>
      <c r="B353" s="796"/>
      <c r="C353" s="796"/>
      <c r="D353" s="796"/>
      <c r="E353" s="796"/>
      <c r="F353" s="796"/>
      <c r="G353" s="796"/>
      <c r="H353" s="796"/>
      <c r="I353" s="796"/>
      <c r="J353" s="796"/>
      <c r="K353" s="796"/>
      <c r="L353" s="796"/>
      <c r="M353" s="796"/>
      <c r="N353" s="796"/>
      <c r="O353" s="797"/>
      <c r="P353" s="800" t="s">
        <v>71</v>
      </c>
      <c r="Q353" s="801"/>
      <c r="R353" s="801"/>
      <c r="S353" s="801"/>
      <c r="T353" s="801"/>
      <c r="U353" s="801"/>
      <c r="V353" s="802"/>
      <c r="W353" s="37" t="s">
        <v>69</v>
      </c>
      <c r="X353" s="785">
        <f>IFERROR(SUM(X350:X351),"0")</f>
        <v>0</v>
      </c>
      <c r="Y353" s="785">
        <f>IFERROR(SUM(Y350:Y351),"0")</f>
        <v>0</v>
      </c>
      <c r="Z353" s="37"/>
      <c r="AA353" s="786"/>
      <c r="AB353" s="786"/>
      <c r="AC353" s="786"/>
    </row>
    <row r="354" spans="1:68" ht="14.25" customHeight="1" x14ac:dyDescent="0.25">
      <c r="A354" s="809" t="s">
        <v>73</v>
      </c>
      <c r="B354" s="796"/>
      <c r="C354" s="796"/>
      <c r="D354" s="796"/>
      <c r="E354" s="796"/>
      <c r="F354" s="796"/>
      <c r="G354" s="796"/>
      <c r="H354" s="796"/>
      <c r="I354" s="796"/>
      <c r="J354" s="796"/>
      <c r="K354" s="796"/>
      <c r="L354" s="796"/>
      <c r="M354" s="796"/>
      <c r="N354" s="796"/>
      <c r="O354" s="796"/>
      <c r="P354" s="796"/>
      <c r="Q354" s="796"/>
      <c r="R354" s="796"/>
      <c r="S354" s="796"/>
      <c r="T354" s="796"/>
      <c r="U354" s="796"/>
      <c r="V354" s="796"/>
      <c r="W354" s="796"/>
      <c r="X354" s="796"/>
      <c r="Y354" s="796"/>
      <c r="Z354" s="796"/>
      <c r="AA354" s="776"/>
      <c r="AB354" s="776"/>
      <c r="AC354" s="776"/>
    </row>
    <row r="355" spans="1:68" ht="27" customHeight="1" x14ac:dyDescent="0.25">
      <c r="A355" s="54" t="s">
        <v>590</v>
      </c>
      <c r="B355" s="54" t="s">
        <v>591</v>
      </c>
      <c r="C355" s="31">
        <v>4301051517</v>
      </c>
      <c r="D355" s="791">
        <v>4680115883390</v>
      </c>
      <c r="E355" s="792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120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88"/>
      <c r="R355" s="788"/>
      <c r="S355" s="788"/>
      <c r="T355" s="789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592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795"/>
      <c r="B356" s="796"/>
      <c r="C356" s="796"/>
      <c r="D356" s="796"/>
      <c r="E356" s="796"/>
      <c r="F356" s="796"/>
      <c r="G356" s="796"/>
      <c r="H356" s="796"/>
      <c r="I356" s="796"/>
      <c r="J356" s="796"/>
      <c r="K356" s="796"/>
      <c r="L356" s="796"/>
      <c r="M356" s="796"/>
      <c r="N356" s="796"/>
      <c r="O356" s="797"/>
      <c r="P356" s="800" t="s">
        <v>71</v>
      </c>
      <c r="Q356" s="801"/>
      <c r="R356" s="801"/>
      <c r="S356" s="801"/>
      <c r="T356" s="801"/>
      <c r="U356" s="801"/>
      <c r="V356" s="802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x14ac:dyDescent="0.2">
      <c r="A357" s="796"/>
      <c r="B357" s="796"/>
      <c r="C357" s="796"/>
      <c r="D357" s="796"/>
      <c r="E357" s="796"/>
      <c r="F357" s="796"/>
      <c r="G357" s="796"/>
      <c r="H357" s="796"/>
      <c r="I357" s="796"/>
      <c r="J357" s="796"/>
      <c r="K357" s="796"/>
      <c r="L357" s="796"/>
      <c r="M357" s="796"/>
      <c r="N357" s="796"/>
      <c r="O357" s="797"/>
      <c r="P357" s="800" t="s">
        <v>71</v>
      </c>
      <c r="Q357" s="801"/>
      <c r="R357" s="801"/>
      <c r="S357" s="801"/>
      <c r="T357" s="801"/>
      <c r="U357" s="801"/>
      <c r="V357" s="802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customHeight="1" x14ac:dyDescent="0.25">
      <c r="A358" s="805" t="s">
        <v>593</v>
      </c>
      <c r="B358" s="796"/>
      <c r="C358" s="796"/>
      <c r="D358" s="796"/>
      <c r="E358" s="796"/>
      <c r="F358" s="796"/>
      <c r="G358" s="796"/>
      <c r="H358" s="796"/>
      <c r="I358" s="796"/>
      <c r="J358" s="796"/>
      <c r="K358" s="796"/>
      <c r="L358" s="796"/>
      <c r="M358" s="796"/>
      <c r="N358" s="796"/>
      <c r="O358" s="796"/>
      <c r="P358" s="796"/>
      <c r="Q358" s="796"/>
      <c r="R358" s="796"/>
      <c r="S358" s="796"/>
      <c r="T358" s="796"/>
      <c r="U358" s="796"/>
      <c r="V358" s="796"/>
      <c r="W358" s="796"/>
      <c r="X358" s="796"/>
      <c r="Y358" s="796"/>
      <c r="Z358" s="796"/>
      <c r="AA358" s="778"/>
      <c r="AB358" s="778"/>
      <c r="AC358" s="778"/>
    </row>
    <row r="359" spans="1:68" ht="14.25" customHeight="1" x14ac:dyDescent="0.25">
      <c r="A359" s="809" t="s">
        <v>124</v>
      </c>
      <c r="B359" s="796"/>
      <c r="C359" s="796"/>
      <c r="D359" s="796"/>
      <c r="E359" s="796"/>
      <c r="F359" s="796"/>
      <c r="G359" s="796"/>
      <c r="H359" s="796"/>
      <c r="I359" s="796"/>
      <c r="J359" s="796"/>
      <c r="K359" s="796"/>
      <c r="L359" s="796"/>
      <c r="M359" s="796"/>
      <c r="N359" s="796"/>
      <c r="O359" s="796"/>
      <c r="P359" s="796"/>
      <c r="Q359" s="796"/>
      <c r="R359" s="796"/>
      <c r="S359" s="796"/>
      <c r="T359" s="796"/>
      <c r="U359" s="796"/>
      <c r="V359" s="796"/>
      <c r="W359" s="796"/>
      <c r="X359" s="796"/>
      <c r="Y359" s="796"/>
      <c r="Z359" s="796"/>
      <c r="AA359" s="776"/>
      <c r="AB359" s="776"/>
      <c r="AC359" s="776"/>
    </row>
    <row r="360" spans="1:68" ht="27" customHeight="1" x14ac:dyDescent="0.25">
      <c r="A360" s="54" t="s">
        <v>594</v>
      </c>
      <c r="B360" s="54" t="s">
        <v>595</v>
      </c>
      <c r="C360" s="31">
        <v>4301012024</v>
      </c>
      <c r="D360" s="791">
        <v>4680115885615</v>
      </c>
      <c r="E360" s="792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131</v>
      </c>
      <c r="N360" s="33"/>
      <c r="O360" s="32">
        <v>55</v>
      </c>
      <c r="P360" s="12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596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customHeight="1" x14ac:dyDescent="0.25">
      <c r="A361" s="54" t="s">
        <v>597</v>
      </c>
      <c r="B361" s="54" t="s">
        <v>598</v>
      </c>
      <c r="C361" s="31">
        <v>4301012016</v>
      </c>
      <c r="D361" s="791">
        <v>4680115885554</v>
      </c>
      <c r="E361" s="792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/>
      <c r="M361" s="33" t="s">
        <v>131</v>
      </c>
      <c r="N361" s="33"/>
      <c r="O361" s="32">
        <v>55</v>
      </c>
      <c r="P361" s="10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3">
        <v>0</v>
      </c>
      <c r="Y361" s="784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599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597</v>
      </c>
      <c r="B362" s="54" t="s">
        <v>600</v>
      </c>
      <c r="C362" s="31">
        <v>4301011911</v>
      </c>
      <c r="D362" s="791">
        <v>4680115885554</v>
      </c>
      <c r="E362" s="792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1162" t="s">
        <v>601</v>
      </c>
      <c r="Q362" s="788"/>
      <c r="R362" s="788"/>
      <c r="S362" s="788"/>
      <c r="T362" s="789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customHeight="1" x14ac:dyDescent="0.25">
      <c r="A363" s="54" t="s">
        <v>603</v>
      </c>
      <c r="B363" s="54" t="s">
        <v>604</v>
      </c>
      <c r="C363" s="31">
        <v>4301011858</v>
      </c>
      <c r="D363" s="791">
        <v>4680115885646</v>
      </c>
      <c r="E363" s="792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128</v>
      </c>
      <c r="N363" s="33"/>
      <c r="O363" s="32">
        <v>55</v>
      </c>
      <c r="P363" s="12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4301011857</v>
      </c>
      <c r="D364" s="791">
        <v>4680115885622</v>
      </c>
      <c r="E364" s="792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55</v>
      </c>
      <c r="P364" s="11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88"/>
      <c r="R364" s="788"/>
      <c r="S364" s="788"/>
      <c r="T364" s="789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4301011573</v>
      </c>
      <c r="D365" s="791">
        <v>4680115881938</v>
      </c>
      <c r="E365" s="792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90</v>
      </c>
      <c r="P365" s="11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88"/>
      <c r="R365" s="788"/>
      <c r="S365" s="788"/>
      <c r="T365" s="789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611</v>
      </c>
      <c r="B366" s="54" t="s">
        <v>612</v>
      </c>
      <c r="C366" s="31">
        <v>4301010944</v>
      </c>
      <c r="D366" s="791">
        <v>4607091387346</v>
      </c>
      <c r="E366" s="792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83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88"/>
      <c r="R366" s="788"/>
      <c r="S366" s="788"/>
      <c r="T366" s="789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614</v>
      </c>
      <c r="B367" s="54" t="s">
        <v>615</v>
      </c>
      <c r="C367" s="31">
        <v>4301011328</v>
      </c>
      <c r="D367" s="791">
        <v>4607091386011</v>
      </c>
      <c r="E367" s="792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11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8"/>
      <c r="R367" s="788"/>
      <c r="S367" s="788"/>
      <c r="T367" s="789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617</v>
      </c>
      <c r="B368" s="54" t="s">
        <v>618</v>
      </c>
      <c r="C368" s="31">
        <v>4301011859</v>
      </c>
      <c r="D368" s="791">
        <v>4680115885608</v>
      </c>
      <c r="E368" s="792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128</v>
      </c>
      <c r="N368" s="33"/>
      <c r="O368" s="32">
        <v>55</v>
      </c>
      <c r="P368" s="12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88"/>
      <c r="R368" s="788"/>
      <c r="S368" s="788"/>
      <c r="T368" s="789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x14ac:dyDescent="0.2">
      <c r="A369" s="795"/>
      <c r="B369" s="796"/>
      <c r="C369" s="796"/>
      <c r="D369" s="796"/>
      <c r="E369" s="796"/>
      <c r="F369" s="796"/>
      <c r="G369" s="796"/>
      <c r="H369" s="796"/>
      <c r="I369" s="796"/>
      <c r="J369" s="796"/>
      <c r="K369" s="796"/>
      <c r="L369" s="796"/>
      <c r="M369" s="796"/>
      <c r="N369" s="796"/>
      <c r="O369" s="797"/>
      <c r="P369" s="800" t="s">
        <v>71</v>
      </c>
      <c r="Q369" s="801"/>
      <c r="R369" s="801"/>
      <c r="S369" s="801"/>
      <c r="T369" s="801"/>
      <c r="U369" s="801"/>
      <c r="V369" s="802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0</v>
      </c>
      <c r="Y369" s="785">
        <f>IFERROR(Y360/H360,"0")+IFERROR(Y361/H361,"0")+IFERROR(Y362/H362,"0")+IFERROR(Y363/H363,"0")+IFERROR(Y364/H364,"0")+IFERROR(Y365/H365,"0")+IFERROR(Y366/H366,"0")+IFERROR(Y367/H367,"0")+IFERROR(Y368/H368,"0")</f>
        <v>0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6"/>
      <c r="AB369" s="786"/>
      <c r="AC369" s="786"/>
    </row>
    <row r="370" spans="1:68" x14ac:dyDescent="0.2">
      <c r="A370" s="796"/>
      <c r="B370" s="796"/>
      <c r="C370" s="796"/>
      <c r="D370" s="796"/>
      <c r="E370" s="796"/>
      <c r="F370" s="796"/>
      <c r="G370" s="796"/>
      <c r="H370" s="796"/>
      <c r="I370" s="796"/>
      <c r="J370" s="796"/>
      <c r="K370" s="796"/>
      <c r="L370" s="796"/>
      <c r="M370" s="796"/>
      <c r="N370" s="796"/>
      <c r="O370" s="797"/>
      <c r="P370" s="800" t="s">
        <v>71</v>
      </c>
      <c r="Q370" s="801"/>
      <c r="R370" s="801"/>
      <c r="S370" s="801"/>
      <c r="T370" s="801"/>
      <c r="U370" s="801"/>
      <c r="V370" s="802"/>
      <c r="W370" s="37" t="s">
        <v>69</v>
      </c>
      <c r="X370" s="785">
        <f>IFERROR(SUM(X360:X368),"0")</f>
        <v>0</v>
      </c>
      <c r="Y370" s="785">
        <f>IFERROR(SUM(Y360:Y368),"0")</f>
        <v>0</v>
      </c>
      <c r="Z370" s="37"/>
      <c r="AA370" s="786"/>
      <c r="AB370" s="786"/>
      <c r="AC370" s="786"/>
    </row>
    <row r="371" spans="1:68" ht="14.25" customHeight="1" x14ac:dyDescent="0.25">
      <c r="A371" s="809" t="s">
        <v>64</v>
      </c>
      <c r="B371" s="796"/>
      <c r="C371" s="796"/>
      <c r="D371" s="796"/>
      <c r="E371" s="796"/>
      <c r="F371" s="796"/>
      <c r="G371" s="796"/>
      <c r="H371" s="796"/>
      <c r="I371" s="796"/>
      <c r="J371" s="796"/>
      <c r="K371" s="796"/>
      <c r="L371" s="796"/>
      <c r="M371" s="796"/>
      <c r="N371" s="796"/>
      <c r="O371" s="796"/>
      <c r="P371" s="796"/>
      <c r="Q371" s="796"/>
      <c r="R371" s="796"/>
      <c r="S371" s="796"/>
      <c r="T371" s="796"/>
      <c r="U371" s="796"/>
      <c r="V371" s="796"/>
      <c r="W371" s="796"/>
      <c r="X371" s="796"/>
      <c r="Y371" s="796"/>
      <c r="Z371" s="796"/>
      <c r="AA371" s="776"/>
      <c r="AB371" s="776"/>
      <c r="AC371" s="776"/>
    </row>
    <row r="372" spans="1:68" ht="27" customHeight="1" x14ac:dyDescent="0.25">
      <c r="A372" s="54" t="s">
        <v>619</v>
      </c>
      <c r="B372" s="54" t="s">
        <v>620</v>
      </c>
      <c r="C372" s="31">
        <v>4301030878</v>
      </c>
      <c r="D372" s="791">
        <v>4607091387193</v>
      </c>
      <c r="E372" s="792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9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622</v>
      </c>
      <c r="B373" s="54" t="s">
        <v>623</v>
      </c>
      <c r="C373" s="31">
        <v>4301031153</v>
      </c>
      <c r="D373" s="791">
        <v>4607091387230</v>
      </c>
      <c r="E373" s="792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2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625</v>
      </c>
      <c r="B374" s="54" t="s">
        <v>626</v>
      </c>
      <c r="C374" s="31">
        <v>4301031154</v>
      </c>
      <c r="D374" s="791">
        <v>4607091387292</v>
      </c>
      <c r="E374" s="792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8"/>
      <c r="R374" s="788"/>
      <c r="S374" s="788"/>
      <c r="T374" s="789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628</v>
      </c>
      <c r="B375" s="54" t="s">
        <v>629</v>
      </c>
      <c r="C375" s="31">
        <v>4301031152</v>
      </c>
      <c r="D375" s="791">
        <v>4607091387285</v>
      </c>
      <c r="E375" s="792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8"/>
      <c r="R375" s="788"/>
      <c r="S375" s="788"/>
      <c r="T375" s="789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5"/>
      <c r="B376" s="796"/>
      <c r="C376" s="796"/>
      <c r="D376" s="796"/>
      <c r="E376" s="796"/>
      <c r="F376" s="796"/>
      <c r="G376" s="796"/>
      <c r="H376" s="796"/>
      <c r="I376" s="796"/>
      <c r="J376" s="796"/>
      <c r="K376" s="796"/>
      <c r="L376" s="796"/>
      <c r="M376" s="796"/>
      <c r="N376" s="796"/>
      <c r="O376" s="797"/>
      <c r="P376" s="800" t="s">
        <v>71</v>
      </c>
      <c r="Q376" s="801"/>
      <c r="R376" s="801"/>
      <c r="S376" s="801"/>
      <c r="T376" s="801"/>
      <c r="U376" s="801"/>
      <c r="V376" s="802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x14ac:dyDescent="0.2">
      <c r="A377" s="796"/>
      <c r="B377" s="796"/>
      <c r="C377" s="796"/>
      <c r="D377" s="796"/>
      <c r="E377" s="796"/>
      <c r="F377" s="796"/>
      <c r="G377" s="796"/>
      <c r="H377" s="796"/>
      <c r="I377" s="796"/>
      <c r="J377" s="796"/>
      <c r="K377" s="796"/>
      <c r="L377" s="796"/>
      <c r="M377" s="796"/>
      <c r="N377" s="796"/>
      <c r="O377" s="797"/>
      <c r="P377" s="800" t="s">
        <v>71</v>
      </c>
      <c r="Q377" s="801"/>
      <c r="R377" s="801"/>
      <c r="S377" s="801"/>
      <c r="T377" s="801"/>
      <c r="U377" s="801"/>
      <c r="V377" s="802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customHeight="1" x14ac:dyDescent="0.25">
      <c r="A378" s="809" t="s">
        <v>73</v>
      </c>
      <c r="B378" s="796"/>
      <c r="C378" s="796"/>
      <c r="D378" s="796"/>
      <c r="E378" s="796"/>
      <c r="F378" s="796"/>
      <c r="G378" s="796"/>
      <c r="H378" s="796"/>
      <c r="I378" s="796"/>
      <c r="J378" s="796"/>
      <c r="K378" s="796"/>
      <c r="L378" s="796"/>
      <c r="M378" s="796"/>
      <c r="N378" s="796"/>
      <c r="O378" s="796"/>
      <c r="P378" s="796"/>
      <c r="Q378" s="796"/>
      <c r="R378" s="796"/>
      <c r="S378" s="796"/>
      <c r="T378" s="796"/>
      <c r="U378" s="796"/>
      <c r="V378" s="796"/>
      <c r="W378" s="796"/>
      <c r="X378" s="796"/>
      <c r="Y378" s="796"/>
      <c r="Z378" s="796"/>
      <c r="AA378" s="776"/>
      <c r="AB378" s="776"/>
      <c r="AC378" s="776"/>
    </row>
    <row r="379" spans="1:68" ht="37.5" customHeight="1" x14ac:dyDescent="0.25">
      <c r="A379" s="54" t="s">
        <v>630</v>
      </c>
      <c r="B379" s="54" t="s">
        <v>631</v>
      </c>
      <c r="C379" s="31">
        <v>4301051100</v>
      </c>
      <c r="D379" s="791">
        <v>4607091387766</v>
      </c>
      <c r="E379" s="792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131</v>
      </c>
      <c r="N379" s="33"/>
      <c r="O379" s="32">
        <v>40</v>
      </c>
      <c r="P379" s="8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8"/>
      <c r="R379" s="788"/>
      <c r="S379" s="788"/>
      <c r="T379" s="789"/>
      <c r="U379" s="34"/>
      <c r="V379" s="34"/>
      <c r="W379" s="35" t="s">
        <v>69</v>
      </c>
      <c r="X379" s="783">
        <v>0</v>
      </c>
      <c r="Y379" s="784">
        <f t="shared" ref="Y379:Y384" si="7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0</v>
      </c>
      <c r="BN379" s="64">
        <f t="shared" ref="BN379:BN384" si="79">IFERROR(Y379*I379/H379,"0")</f>
        <v>0</v>
      </c>
      <c r="BO379" s="64">
        <f t="shared" ref="BO379:BO384" si="80">IFERROR(1/J379*(X379/H379),"0")</f>
        <v>0</v>
      </c>
      <c r="BP379" s="64">
        <f t="shared" ref="BP379:BP384" si="81">IFERROR(1/J379*(Y379/H379),"0")</f>
        <v>0</v>
      </c>
    </row>
    <row r="380" spans="1:68" ht="37.5" customHeight="1" x14ac:dyDescent="0.25">
      <c r="A380" s="54" t="s">
        <v>633</v>
      </c>
      <c r="B380" s="54" t="s">
        <v>634</v>
      </c>
      <c r="C380" s="31">
        <v>4301051116</v>
      </c>
      <c r="D380" s="791">
        <v>4607091387957</v>
      </c>
      <c r="E380" s="792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9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88"/>
      <c r="R380" s="788"/>
      <c r="S380" s="788"/>
      <c r="T380" s="789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customHeight="1" x14ac:dyDescent="0.25">
      <c r="A381" s="54" t="s">
        <v>636</v>
      </c>
      <c r="B381" s="54" t="s">
        <v>637</v>
      </c>
      <c r="C381" s="31">
        <v>4301051115</v>
      </c>
      <c r="D381" s="791">
        <v>4607091387964</v>
      </c>
      <c r="E381" s="792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8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8"/>
      <c r="R381" s="788"/>
      <c r="S381" s="788"/>
      <c r="T381" s="789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639</v>
      </c>
      <c r="B382" s="54" t="s">
        <v>640</v>
      </c>
      <c r="C382" s="31">
        <v>4301051705</v>
      </c>
      <c r="D382" s="791">
        <v>4680115884588</v>
      </c>
      <c r="E382" s="792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8"/>
      <c r="R382" s="788"/>
      <c r="S382" s="788"/>
      <c r="T382" s="789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customHeight="1" x14ac:dyDescent="0.25">
      <c r="A383" s="54" t="s">
        <v>642</v>
      </c>
      <c r="B383" s="54" t="s">
        <v>643</v>
      </c>
      <c r="C383" s="31">
        <v>4301051130</v>
      </c>
      <c r="D383" s="791">
        <v>4607091387537</v>
      </c>
      <c r="E383" s="792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8"/>
      <c r="R383" s="788"/>
      <c r="S383" s="788"/>
      <c r="T383" s="789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customHeight="1" x14ac:dyDescent="0.25">
      <c r="A384" s="54" t="s">
        <v>645</v>
      </c>
      <c r="B384" s="54" t="s">
        <v>646</v>
      </c>
      <c r="C384" s="31">
        <v>4301051132</v>
      </c>
      <c r="D384" s="791">
        <v>4607091387513</v>
      </c>
      <c r="E384" s="792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8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8"/>
      <c r="R384" s="788"/>
      <c r="S384" s="788"/>
      <c r="T384" s="789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x14ac:dyDescent="0.2">
      <c r="A385" s="795"/>
      <c r="B385" s="796"/>
      <c r="C385" s="796"/>
      <c r="D385" s="796"/>
      <c r="E385" s="796"/>
      <c r="F385" s="796"/>
      <c r="G385" s="796"/>
      <c r="H385" s="796"/>
      <c r="I385" s="796"/>
      <c r="J385" s="796"/>
      <c r="K385" s="796"/>
      <c r="L385" s="796"/>
      <c r="M385" s="796"/>
      <c r="N385" s="796"/>
      <c r="O385" s="797"/>
      <c r="P385" s="800" t="s">
        <v>71</v>
      </c>
      <c r="Q385" s="801"/>
      <c r="R385" s="801"/>
      <c r="S385" s="801"/>
      <c r="T385" s="801"/>
      <c r="U385" s="801"/>
      <c r="V385" s="802"/>
      <c r="W385" s="37" t="s">
        <v>72</v>
      </c>
      <c r="X385" s="785">
        <f>IFERROR(X379/H379,"0")+IFERROR(X380/H380,"0")+IFERROR(X381/H381,"0")+IFERROR(X382/H382,"0")+IFERROR(X383/H383,"0")+IFERROR(X384/H384,"0")</f>
        <v>0</v>
      </c>
      <c r="Y385" s="785">
        <f>IFERROR(Y379/H379,"0")+IFERROR(Y380/H380,"0")+IFERROR(Y381/H381,"0")+IFERROR(Y382/H382,"0")+IFERROR(Y383/H383,"0")+IFERROR(Y384/H384,"0")</f>
        <v>0</v>
      </c>
      <c r="Z385" s="785">
        <f>IFERROR(IF(Z379="",0,Z379),"0")+IFERROR(IF(Z380="",0,Z380),"0")+IFERROR(IF(Z381="",0,Z381),"0")+IFERROR(IF(Z382="",0,Z382),"0")+IFERROR(IF(Z383="",0,Z383),"0")+IFERROR(IF(Z384="",0,Z384),"0")</f>
        <v>0</v>
      </c>
      <c r="AA385" s="786"/>
      <c r="AB385" s="786"/>
      <c r="AC385" s="786"/>
    </row>
    <row r="386" spans="1:68" x14ac:dyDescent="0.2">
      <c r="A386" s="796"/>
      <c r="B386" s="796"/>
      <c r="C386" s="796"/>
      <c r="D386" s="796"/>
      <c r="E386" s="796"/>
      <c r="F386" s="796"/>
      <c r="G386" s="796"/>
      <c r="H386" s="796"/>
      <c r="I386" s="796"/>
      <c r="J386" s="796"/>
      <c r="K386" s="796"/>
      <c r="L386" s="796"/>
      <c r="M386" s="796"/>
      <c r="N386" s="796"/>
      <c r="O386" s="797"/>
      <c r="P386" s="800" t="s">
        <v>71</v>
      </c>
      <c r="Q386" s="801"/>
      <c r="R386" s="801"/>
      <c r="S386" s="801"/>
      <c r="T386" s="801"/>
      <c r="U386" s="801"/>
      <c r="V386" s="802"/>
      <c r="W386" s="37" t="s">
        <v>69</v>
      </c>
      <c r="X386" s="785">
        <f>IFERROR(SUM(X379:X384),"0")</f>
        <v>0</v>
      </c>
      <c r="Y386" s="785">
        <f>IFERROR(SUM(Y379:Y384),"0")</f>
        <v>0</v>
      </c>
      <c r="Z386" s="37"/>
      <c r="AA386" s="786"/>
      <c r="AB386" s="786"/>
      <c r="AC386" s="786"/>
    </row>
    <row r="387" spans="1:68" ht="14.25" customHeight="1" x14ac:dyDescent="0.25">
      <c r="A387" s="809" t="s">
        <v>229</v>
      </c>
      <c r="B387" s="796"/>
      <c r="C387" s="796"/>
      <c r="D387" s="796"/>
      <c r="E387" s="796"/>
      <c r="F387" s="796"/>
      <c r="G387" s="796"/>
      <c r="H387" s="796"/>
      <c r="I387" s="796"/>
      <c r="J387" s="796"/>
      <c r="K387" s="796"/>
      <c r="L387" s="796"/>
      <c r="M387" s="796"/>
      <c r="N387" s="796"/>
      <c r="O387" s="796"/>
      <c r="P387" s="796"/>
      <c r="Q387" s="796"/>
      <c r="R387" s="796"/>
      <c r="S387" s="796"/>
      <c r="T387" s="796"/>
      <c r="U387" s="796"/>
      <c r="V387" s="796"/>
      <c r="W387" s="796"/>
      <c r="X387" s="796"/>
      <c r="Y387" s="796"/>
      <c r="Z387" s="796"/>
      <c r="AA387" s="776"/>
      <c r="AB387" s="776"/>
      <c r="AC387" s="776"/>
    </row>
    <row r="388" spans="1:68" ht="37.5" customHeight="1" x14ac:dyDescent="0.25">
      <c r="A388" s="54" t="s">
        <v>648</v>
      </c>
      <c r="B388" s="54" t="s">
        <v>649</v>
      </c>
      <c r="C388" s="31">
        <v>4301060379</v>
      </c>
      <c r="D388" s="791">
        <v>4607091380880</v>
      </c>
      <c r="E388" s="792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8"/>
      <c r="R388" s="788"/>
      <c r="S388" s="788"/>
      <c r="T388" s="789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651</v>
      </c>
      <c r="B389" s="54" t="s">
        <v>652</v>
      </c>
      <c r="C389" s="31">
        <v>4301060308</v>
      </c>
      <c r="D389" s="791">
        <v>4607091384482</v>
      </c>
      <c r="E389" s="792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8"/>
      <c r="R389" s="788"/>
      <c r="S389" s="788"/>
      <c r="T389" s="789"/>
      <c r="U389" s="34"/>
      <c r="V389" s="34"/>
      <c r="W389" s="35" t="s">
        <v>69</v>
      </c>
      <c r="X389" s="783">
        <v>106</v>
      </c>
      <c r="Y389" s="784">
        <f>IFERROR(IF(X389="",0,CEILING((X389/$H389),1)*$H389),"")</f>
        <v>109.2</v>
      </c>
      <c r="Z389" s="36">
        <f>IFERROR(IF(Y389=0,"",ROUNDUP(Y389/H389,0)*0.02175),"")</f>
        <v>0.30449999999999999</v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113.66461538461539</v>
      </c>
      <c r="BN389" s="64">
        <f>IFERROR(Y389*I389/H389,"0")</f>
        <v>117.09600000000002</v>
      </c>
      <c r="BO389" s="64">
        <f>IFERROR(1/J389*(X389/H389),"0")</f>
        <v>0.24267399267399264</v>
      </c>
      <c r="BP389" s="64">
        <f>IFERROR(1/J389*(Y389/H389),"0")</f>
        <v>0.25</v>
      </c>
    </row>
    <row r="390" spans="1:68" ht="16.5" customHeight="1" x14ac:dyDescent="0.25">
      <c r="A390" s="54" t="s">
        <v>654</v>
      </c>
      <c r="B390" s="54" t="s">
        <v>655</v>
      </c>
      <c r="C390" s="31">
        <v>4301060325</v>
      </c>
      <c r="D390" s="791">
        <v>4607091380897</v>
      </c>
      <c r="E390" s="792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107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88"/>
      <c r="R390" s="788"/>
      <c r="S390" s="788"/>
      <c r="T390" s="789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95"/>
      <c r="B391" s="796"/>
      <c r="C391" s="796"/>
      <c r="D391" s="796"/>
      <c r="E391" s="796"/>
      <c r="F391" s="796"/>
      <c r="G391" s="796"/>
      <c r="H391" s="796"/>
      <c r="I391" s="796"/>
      <c r="J391" s="796"/>
      <c r="K391" s="796"/>
      <c r="L391" s="796"/>
      <c r="M391" s="796"/>
      <c r="N391" s="796"/>
      <c r="O391" s="797"/>
      <c r="P391" s="800" t="s">
        <v>71</v>
      </c>
      <c r="Q391" s="801"/>
      <c r="R391" s="801"/>
      <c r="S391" s="801"/>
      <c r="T391" s="801"/>
      <c r="U391" s="801"/>
      <c r="V391" s="802"/>
      <c r="W391" s="37" t="s">
        <v>72</v>
      </c>
      <c r="X391" s="785">
        <f>IFERROR(X388/H388,"0")+IFERROR(X389/H389,"0")+IFERROR(X390/H390,"0")</f>
        <v>13.589743589743589</v>
      </c>
      <c r="Y391" s="785">
        <f>IFERROR(Y388/H388,"0")+IFERROR(Y389/H389,"0")+IFERROR(Y390/H390,"0")</f>
        <v>14</v>
      </c>
      <c r="Z391" s="785">
        <f>IFERROR(IF(Z388="",0,Z388),"0")+IFERROR(IF(Z389="",0,Z389),"0")+IFERROR(IF(Z390="",0,Z390),"0")</f>
        <v>0.30449999999999999</v>
      </c>
      <c r="AA391" s="786"/>
      <c r="AB391" s="786"/>
      <c r="AC391" s="786"/>
    </row>
    <row r="392" spans="1:68" x14ac:dyDescent="0.2">
      <c r="A392" s="796"/>
      <c r="B392" s="796"/>
      <c r="C392" s="796"/>
      <c r="D392" s="796"/>
      <c r="E392" s="796"/>
      <c r="F392" s="796"/>
      <c r="G392" s="796"/>
      <c r="H392" s="796"/>
      <c r="I392" s="796"/>
      <c r="J392" s="796"/>
      <c r="K392" s="796"/>
      <c r="L392" s="796"/>
      <c r="M392" s="796"/>
      <c r="N392" s="796"/>
      <c r="O392" s="797"/>
      <c r="P392" s="800" t="s">
        <v>71</v>
      </c>
      <c r="Q392" s="801"/>
      <c r="R392" s="801"/>
      <c r="S392" s="801"/>
      <c r="T392" s="801"/>
      <c r="U392" s="801"/>
      <c r="V392" s="802"/>
      <c r="W392" s="37" t="s">
        <v>69</v>
      </c>
      <c r="X392" s="785">
        <f>IFERROR(SUM(X388:X390),"0")</f>
        <v>106</v>
      </c>
      <c r="Y392" s="785">
        <f>IFERROR(SUM(Y388:Y390),"0")</f>
        <v>109.2</v>
      </c>
      <c r="Z392" s="37"/>
      <c r="AA392" s="786"/>
      <c r="AB392" s="786"/>
      <c r="AC392" s="786"/>
    </row>
    <row r="393" spans="1:68" ht="14.25" customHeight="1" x14ac:dyDescent="0.25">
      <c r="A393" s="809" t="s">
        <v>113</v>
      </c>
      <c r="B393" s="796"/>
      <c r="C393" s="796"/>
      <c r="D393" s="796"/>
      <c r="E393" s="796"/>
      <c r="F393" s="796"/>
      <c r="G393" s="796"/>
      <c r="H393" s="796"/>
      <c r="I393" s="796"/>
      <c r="J393" s="796"/>
      <c r="K393" s="796"/>
      <c r="L393" s="796"/>
      <c r="M393" s="796"/>
      <c r="N393" s="796"/>
      <c r="O393" s="796"/>
      <c r="P393" s="796"/>
      <c r="Q393" s="796"/>
      <c r="R393" s="796"/>
      <c r="S393" s="796"/>
      <c r="T393" s="796"/>
      <c r="U393" s="796"/>
      <c r="V393" s="796"/>
      <c r="W393" s="796"/>
      <c r="X393" s="796"/>
      <c r="Y393" s="796"/>
      <c r="Z393" s="796"/>
      <c r="AA393" s="776"/>
      <c r="AB393" s="776"/>
      <c r="AC393" s="776"/>
    </row>
    <row r="394" spans="1:68" ht="16.5" customHeight="1" x14ac:dyDescent="0.25">
      <c r="A394" s="54" t="s">
        <v>657</v>
      </c>
      <c r="B394" s="54" t="s">
        <v>658</v>
      </c>
      <c r="C394" s="31">
        <v>4301030232</v>
      </c>
      <c r="D394" s="791">
        <v>4607091388374</v>
      </c>
      <c r="E394" s="792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52" t="s">
        <v>659</v>
      </c>
      <c r="Q394" s="788"/>
      <c r="R394" s="788"/>
      <c r="S394" s="788"/>
      <c r="T394" s="789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661</v>
      </c>
      <c r="B395" s="54" t="s">
        <v>662</v>
      </c>
      <c r="C395" s="31">
        <v>4301030235</v>
      </c>
      <c r="D395" s="791">
        <v>4607091388381</v>
      </c>
      <c r="E395" s="792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2" t="s">
        <v>663</v>
      </c>
      <c r="Q395" s="788"/>
      <c r="R395" s="788"/>
      <c r="S395" s="788"/>
      <c r="T395" s="789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664</v>
      </c>
      <c r="B396" s="54" t="s">
        <v>665</v>
      </c>
      <c r="C396" s="31">
        <v>4301032015</v>
      </c>
      <c r="D396" s="791">
        <v>4607091383102</v>
      </c>
      <c r="E396" s="792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88"/>
      <c r="R396" s="788"/>
      <c r="S396" s="788"/>
      <c r="T396" s="789"/>
      <c r="U396" s="34"/>
      <c r="V396" s="34"/>
      <c r="W396" s="35" t="s">
        <v>69</v>
      </c>
      <c r="X396" s="783">
        <v>7</v>
      </c>
      <c r="Y396" s="784">
        <f>IFERROR(IF(X396="",0,CEILING((X396/$H396),1)*$H396),"")</f>
        <v>7.6499999999999995</v>
      </c>
      <c r="Z396" s="36">
        <f>IFERROR(IF(Y396=0,"",ROUNDUP(Y396/H396,0)*0.00753),"")</f>
        <v>2.2589999999999999E-2</v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8.1666666666666661</v>
      </c>
      <c r="BN396" s="64">
        <f>IFERROR(Y396*I396/H396,"0")</f>
        <v>8.9250000000000007</v>
      </c>
      <c r="BO396" s="64">
        <f>IFERROR(1/J396*(X396/H396),"0")</f>
        <v>1.7596782302664656E-2</v>
      </c>
      <c r="BP396" s="64">
        <f>IFERROR(1/J396*(Y396/H396),"0")</f>
        <v>1.9230769230769232E-2</v>
      </c>
    </row>
    <row r="397" spans="1:68" ht="27" customHeight="1" x14ac:dyDescent="0.25">
      <c r="A397" s="54" t="s">
        <v>667</v>
      </c>
      <c r="B397" s="54" t="s">
        <v>668</v>
      </c>
      <c r="C397" s="31">
        <v>4301030233</v>
      </c>
      <c r="D397" s="791">
        <v>4607091388404</v>
      </c>
      <c r="E397" s="792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9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88"/>
      <c r="R397" s="788"/>
      <c r="S397" s="788"/>
      <c r="T397" s="789"/>
      <c r="U397" s="34"/>
      <c r="V397" s="34"/>
      <c r="W397" s="35" t="s">
        <v>69</v>
      </c>
      <c r="X397" s="783">
        <v>28</v>
      </c>
      <c r="Y397" s="784">
        <f>IFERROR(IF(X397="",0,CEILING((X397/$H397),1)*$H397),"")</f>
        <v>28.049999999999997</v>
      </c>
      <c r="Z397" s="36">
        <f>IFERROR(IF(Y397=0,"",ROUNDUP(Y397/H397,0)*0.00753),"")</f>
        <v>8.2830000000000001E-2</v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31.843137254901965</v>
      </c>
      <c r="BN397" s="64">
        <f>IFERROR(Y397*I397/H397,"0")</f>
        <v>31.899999999999995</v>
      </c>
      <c r="BO397" s="64">
        <f>IFERROR(1/J397*(X397/H397),"0")</f>
        <v>7.0387129210658622E-2</v>
      </c>
      <c r="BP397" s="64">
        <f>IFERROR(1/J397*(Y397/H397),"0")</f>
        <v>7.0512820512820512E-2</v>
      </c>
    </row>
    <row r="398" spans="1:68" x14ac:dyDescent="0.2">
      <c r="A398" s="795"/>
      <c r="B398" s="796"/>
      <c r="C398" s="796"/>
      <c r="D398" s="796"/>
      <c r="E398" s="796"/>
      <c r="F398" s="796"/>
      <c r="G398" s="796"/>
      <c r="H398" s="796"/>
      <c r="I398" s="796"/>
      <c r="J398" s="796"/>
      <c r="K398" s="796"/>
      <c r="L398" s="796"/>
      <c r="M398" s="796"/>
      <c r="N398" s="796"/>
      <c r="O398" s="797"/>
      <c r="P398" s="800" t="s">
        <v>71</v>
      </c>
      <c r="Q398" s="801"/>
      <c r="R398" s="801"/>
      <c r="S398" s="801"/>
      <c r="T398" s="801"/>
      <c r="U398" s="801"/>
      <c r="V398" s="802"/>
      <c r="W398" s="37" t="s">
        <v>72</v>
      </c>
      <c r="X398" s="785">
        <f>IFERROR(X394/H394,"0")+IFERROR(X395/H395,"0")+IFERROR(X396/H396,"0")+IFERROR(X397/H397,"0")</f>
        <v>13.725490196078432</v>
      </c>
      <c r="Y398" s="785">
        <f>IFERROR(Y394/H394,"0")+IFERROR(Y395/H395,"0")+IFERROR(Y396/H396,"0")+IFERROR(Y397/H397,"0")</f>
        <v>14</v>
      </c>
      <c r="Z398" s="785">
        <f>IFERROR(IF(Z394="",0,Z394),"0")+IFERROR(IF(Z395="",0,Z395),"0")+IFERROR(IF(Z396="",0,Z396),"0")+IFERROR(IF(Z397="",0,Z397),"0")</f>
        <v>0.10542</v>
      </c>
      <c r="AA398" s="786"/>
      <c r="AB398" s="786"/>
      <c r="AC398" s="786"/>
    </row>
    <row r="399" spans="1:68" x14ac:dyDescent="0.2">
      <c r="A399" s="796"/>
      <c r="B399" s="796"/>
      <c r="C399" s="796"/>
      <c r="D399" s="796"/>
      <c r="E399" s="796"/>
      <c r="F399" s="796"/>
      <c r="G399" s="796"/>
      <c r="H399" s="796"/>
      <c r="I399" s="796"/>
      <c r="J399" s="796"/>
      <c r="K399" s="796"/>
      <c r="L399" s="796"/>
      <c r="M399" s="796"/>
      <c r="N399" s="796"/>
      <c r="O399" s="797"/>
      <c r="P399" s="800" t="s">
        <v>71</v>
      </c>
      <c r="Q399" s="801"/>
      <c r="R399" s="801"/>
      <c r="S399" s="801"/>
      <c r="T399" s="801"/>
      <c r="U399" s="801"/>
      <c r="V399" s="802"/>
      <c r="W399" s="37" t="s">
        <v>69</v>
      </c>
      <c r="X399" s="785">
        <f>IFERROR(SUM(X394:X397),"0")</f>
        <v>35</v>
      </c>
      <c r="Y399" s="785">
        <f>IFERROR(SUM(Y394:Y397),"0")</f>
        <v>35.699999999999996</v>
      </c>
      <c r="Z399" s="37"/>
      <c r="AA399" s="786"/>
      <c r="AB399" s="786"/>
      <c r="AC399" s="786"/>
    </row>
    <row r="400" spans="1:68" ht="14.25" customHeight="1" x14ac:dyDescent="0.25">
      <c r="A400" s="809" t="s">
        <v>669</v>
      </c>
      <c r="B400" s="796"/>
      <c r="C400" s="796"/>
      <c r="D400" s="796"/>
      <c r="E400" s="796"/>
      <c r="F400" s="796"/>
      <c r="G400" s="796"/>
      <c r="H400" s="796"/>
      <c r="I400" s="796"/>
      <c r="J400" s="796"/>
      <c r="K400" s="796"/>
      <c r="L400" s="796"/>
      <c r="M400" s="796"/>
      <c r="N400" s="796"/>
      <c r="O400" s="796"/>
      <c r="P400" s="796"/>
      <c r="Q400" s="796"/>
      <c r="R400" s="796"/>
      <c r="S400" s="796"/>
      <c r="T400" s="796"/>
      <c r="U400" s="796"/>
      <c r="V400" s="796"/>
      <c r="W400" s="796"/>
      <c r="X400" s="796"/>
      <c r="Y400" s="796"/>
      <c r="Z400" s="796"/>
      <c r="AA400" s="776"/>
      <c r="AB400" s="776"/>
      <c r="AC400" s="776"/>
    </row>
    <row r="401" spans="1:68" ht="16.5" customHeight="1" x14ac:dyDescent="0.25">
      <c r="A401" s="54" t="s">
        <v>670</v>
      </c>
      <c r="B401" s="54" t="s">
        <v>671</v>
      </c>
      <c r="C401" s="31">
        <v>4301180007</v>
      </c>
      <c r="D401" s="791">
        <v>4680115881808</v>
      </c>
      <c r="E401" s="792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194</v>
      </c>
      <c r="L401" s="32"/>
      <c r="M401" s="33" t="s">
        <v>672</v>
      </c>
      <c r="N401" s="33"/>
      <c r="O401" s="32">
        <v>730</v>
      </c>
      <c r="P401" s="89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674</v>
      </c>
      <c r="B402" s="54" t="s">
        <v>675</v>
      </c>
      <c r="C402" s="31">
        <v>4301180006</v>
      </c>
      <c r="D402" s="791">
        <v>4680115881822</v>
      </c>
      <c r="E402" s="792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194</v>
      </c>
      <c r="L402" s="32"/>
      <c r="M402" s="33" t="s">
        <v>672</v>
      </c>
      <c r="N402" s="33"/>
      <c r="O402" s="32">
        <v>730</v>
      </c>
      <c r="P402" s="8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88"/>
      <c r="R402" s="788"/>
      <c r="S402" s="788"/>
      <c r="T402" s="789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676</v>
      </c>
      <c r="B403" s="54" t="s">
        <v>677</v>
      </c>
      <c r="C403" s="31">
        <v>4301180001</v>
      </c>
      <c r="D403" s="791">
        <v>4680115880016</v>
      </c>
      <c r="E403" s="792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194</v>
      </c>
      <c r="L403" s="32"/>
      <c r="M403" s="33" t="s">
        <v>672</v>
      </c>
      <c r="N403" s="33"/>
      <c r="O403" s="32">
        <v>730</v>
      </c>
      <c r="P403" s="9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88"/>
      <c r="R403" s="788"/>
      <c r="S403" s="788"/>
      <c r="T403" s="789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5"/>
      <c r="B404" s="796"/>
      <c r="C404" s="796"/>
      <c r="D404" s="796"/>
      <c r="E404" s="796"/>
      <c r="F404" s="796"/>
      <c r="G404" s="796"/>
      <c r="H404" s="796"/>
      <c r="I404" s="796"/>
      <c r="J404" s="796"/>
      <c r="K404" s="796"/>
      <c r="L404" s="796"/>
      <c r="M404" s="796"/>
      <c r="N404" s="796"/>
      <c r="O404" s="797"/>
      <c r="P404" s="800" t="s">
        <v>71</v>
      </c>
      <c r="Q404" s="801"/>
      <c r="R404" s="801"/>
      <c r="S404" s="801"/>
      <c r="T404" s="801"/>
      <c r="U404" s="801"/>
      <c r="V404" s="802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x14ac:dyDescent="0.2">
      <c r="A405" s="796"/>
      <c r="B405" s="796"/>
      <c r="C405" s="796"/>
      <c r="D405" s="796"/>
      <c r="E405" s="796"/>
      <c r="F405" s="796"/>
      <c r="G405" s="796"/>
      <c r="H405" s="796"/>
      <c r="I405" s="796"/>
      <c r="J405" s="796"/>
      <c r="K405" s="796"/>
      <c r="L405" s="796"/>
      <c r="M405" s="796"/>
      <c r="N405" s="796"/>
      <c r="O405" s="797"/>
      <c r="P405" s="800" t="s">
        <v>71</v>
      </c>
      <c r="Q405" s="801"/>
      <c r="R405" s="801"/>
      <c r="S405" s="801"/>
      <c r="T405" s="801"/>
      <c r="U405" s="801"/>
      <c r="V405" s="802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customHeight="1" x14ac:dyDescent="0.25">
      <c r="A406" s="805" t="s">
        <v>678</v>
      </c>
      <c r="B406" s="796"/>
      <c r="C406" s="796"/>
      <c r="D406" s="796"/>
      <c r="E406" s="796"/>
      <c r="F406" s="796"/>
      <c r="G406" s="796"/>
      <c r="H406" s="796"/>
      <c r="I406" s="796"/>
      <c r="J406" s="796"/>
      <c r="K406" s="796"/>
      <c r="L406" s="796"/>
      <c r="M406" s="796"/>
      <c r="N406" s="796"/>
      <c r="O406" s="796"/>
      <c r="P406" s="796"/>
      <c r="Q406" s="796"/>
      <c r="R406" s="796"/>
      <c r="S406" s="796"/>
      <c r="T406" s="796"/>
      <c r="U406" s="796"/>
      <c r="V406" s="796"/>
      <c r="W406" s="796"/>
      <c r="X406" s="796"/>
      <c r="Y406" s="796"/>
      <c r="Z406" s="796"/>
      <c r="AA406" s="778"/>
      <c r="AB406" s="778"/>
      <c r="AC406" s="778"/>
    </row>
    <row r="407" spans="1:68" ht="14.25" customHeight="1" x14ac:dyDescent="0.25">
      <c r="A407" s="809" t="s">
        <v>64</v>
      </c>
      <c r="B407" s="796"/>
      <c r="C407" s="796"/>
      <c r="D407" s="796"/>
      <c r="E407" s="796"/>
      <c r="F407" s="796"/>
      <c r="G407" s="796"/>
      <c r="H407" s="796"/>
      <c r="I407" s="796"/>
      <c r="J407" s="796"/>
      <c r="K407" s="796"/>
      <c r="L407" s="796"/>
      <c r="M407" s="796"/>
      <c r="N407" s="796"/>
      <c r="O407" s="796"/>
      <c r="P407" s="796"/>
      <c r="Q407" s="796"/>
      <c r="R407" s="796"/>
      <c r="S407" s="796"/>
      <c r="T407" s="796"/>
      <c r="U407" s="796"/>
      <c r="V407" s="796"/>
      <c r="W407" s="796"/>
      <c r="X407" s="796"/>
      <c r="Y407" s="796"/>
      <c r="Z407" s="796"/>
      <c r="AA407" s="776"/>
      <c r="AB407" s="776"/>
      <c r="AC407" s="776"/>
    </row>
    <row r="408" spans="1:68" ht="27" customHeight="1" x14ac:dyDescent="0.25">
      <c r="A408" s="54" t="s">
        <v>679</v>
      </c>
      <c r="B408" s="54" t="s">
        <v>680</v>
      </c>
      <c r="C408" s="31">
        <v>4301031066</v>
      </c>
      <c r="D408" s="791">
        <v>4607091383836</v>
      </c>
      <c r="E408" s="792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8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88"/>
      <c r="R408" s="788"/>
      <c r="S408" s="788"/>
      <c r="T408" s="789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95"/>
      <c r="B409" s="796"/>
      <c r="C409" s="796"/>
      <c r="D409" s="796"/>
      <c r="E409" s="796"/>
      <c r="F409" s="796"/>
      <c r="G409" s="796"/>
      <c r="H409" s="796"/>
      <c r="I409" s="796"/>
      <c r="J409" s="796"/>
      <c r="K409" s="796"/>
      <c r="L409" s="796"/>
      <c r="M409" s="796"/>
      <c r="N409" s="796"/>
      <c r="O409" s="797"/>
      <c r="P409" s="800" t="s">
        <v>71</v>
      </c>
      <c r="Q409" s="801"/>
      <c r="R409" s="801"/>
      <c r="S409" s="801"/>
      <c r="T409" s="801"/>
      <c r="U409" s="801"/>
      <c r="V409" s="802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x14ac:dyDescent="0.2">
      <c r="A410" s="796"/>
      <c r="B410" s="796"/>
      <c r="C410" s="796"/>
      <c r="D410" s="796"/>
      <c r="E410" s="796"/>
      <c r="F410" s="796"/>
      <c r="G410" s="796"/>
      <c r="H410" s="796"/>
      <c r="I410" s="796"/>
      <c r="J410" s="796"/>
      <c r="K410" s="796"/>
      <c r="L410" s="796"/>
      <c r="M410" s="796"/>
      <c r="N410" s="796"/>
      <c r="O410" s="797"/>
      <c r="P410" s="800" t="s">
        <v>71</v>
      </c>
      <c r="Q410" s="801"/>
      <c r="R410" s="801"/>
      <c r="S410" s="801"/>
      <c r="T410" s="801"/>
      <c r="U410" s="801"/>
      <c r="V410" s="802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customHeight="1" x14ac:dyDescent="0.25">
      <c r="A411" s="809" t="s">
        <v>73</v>
      </c>
      <c r="B411" s="796"/>
      <c r="C411" s="796"/>
      <c r="D411" s="796"/>
      <c r="E411" s="796"/>
      <c r="F411" s="796"/>
      <c r="G411" s="796"/>
      <c r="H411" s="796"/>
      <c r="I411" s="796"/>
      <c r="J411" s="796"/>
      <c r="K411" s="796"/>
      <c r="L411" s="796"/>
      <c r="M411" s="796"/>
      <c r="N411" s="796"/>
      <c r="O411" s="796"/>
      <c r="P411" s="796"/>
      <c r="Q411" s="796"/>
      <c r="R411" s="796"/>
      <c r="S411" s="796"/>
      <c r="T411" s="796"/>
      <c r="U411" s="796"/>
      <c r="V411" s="796"/>
      <c r="W411" s="796"/>
      <c r="X411" s="796"/>
      <c r="Y411" s="796"/>
      <c r="Z411" s="796"/>
      <c r="AA411" s="776"/>
      <c r="AB411" s="776"/>
      <c r="AC411" s="776"/>
    </row>
    <row r="412" spans="1:68" ht="37.5" customHeight="1" x14ac:dyDescent="0.25">
      <c r="A412" s="54" t="s">
        <v>682</v>
      </c>
      <c r="B412" s="54" t="s">
        <v>683</v>
      </c>
      <c r="C412" s="31">
        <v>4301051142</v>
      </c>
      <c r="D412" s="791">
        <v>4607091387919</v>
      </c>
      <c r="E412" s="792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11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88"/>
      <c r="R412" s="788"/>
      <c r="S412" s="788"/>
      <c r="T412" s="789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685</v>
      </c>
      <c r="B413" s="54" t="s">
        <v>686</v>
      </c>
      <c r="C413" s="31">
        <v>4301051461</v>
      </c>
      <c r="D413" s="791">
        <v>4680115883604</v>
      </c>
      <c r="E413" s="792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131</v>
      </c>
      <c r="N413" s="33"/>
      <c r="O413" s="32">
        <v>45</v>
      </c>
      <c r="P413" s="8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688</v>
      </c>
      <c r="B414" s="54" t="s">
        <v>689</v>
      </c>
      <c r="C414" s="31">
        <v>4301051485</v>
      </c>
      <c r="D414" s="791">
        <v>4680115883567</v>
      </c>
      <c r="E414" s="792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9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88"/>
      <c r="R414" s="788"/>
      <c r="S414" s="788"/>
      <c r="T414" s="789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795"/>
      <c r="B415" s="796"/>
      <c r="C415" s="796"/>
      <c r="D415" s="796"/>
      <c r="E415" s="796"/>
      <c r="F415" s="796"/>
      <c r="G415" s="796"/>
      <c r="H415" s="796"/>
      <c r="I415" s="796"/>
      <c r="J415" s="796"/>
      <c r="K415" s="796"/>
      <c r="L415" s="796"/>
      <c r="M415" s="796"/>
      <c r="N415" s="796"/>
      <c r="O415" s="797"/>
      <c r="P415" s="800" t="s">
        <v>71</v>
      </c>
      <c r="Q415" s="801"/>
      <c r="R415" s="801"/>
      <c r="S415" s="801"/>
      <c r="T415" s="801"/>
      <c r="U415" s="801"/>
      <c r="V415" s="802"/>
      <c r="W415" s="37" t="s">
        <v>72</v>
      </c>
      <c r="X415" s="785">
        <f>IFERROR(X412/H412,"0")+IFERROR(X413/H413,"0")+IFERROR(X414/H414,"0")</f>
        <v>0</v>
      </c>
      <c r="Y415" s="785">
        <f>IFERROR(Y412/H412,"0")+IFERROR(Y413/H413,"0")+IFERROR(Y414/H414,"0")</f>
        <v>0</v>
      </c>
      <c r="Z415" s="785">
        <f>IFERROR(IF(Z412="",0,Z412),"0")+IFERROR(IF(Z413="",0,Z413),"0")+IFERROR(IF(Z414="",0,Z414),"0")</f>
        <v>0</v>
      </c>
      <c r="AA415" s="786"/>
      <c r="AB415" s="786"/>
      <c r="AC415" s="786"/>
    </row>
    <row r="416" spans="1:68" x14ac:dyDescent="0.2">
      <c r="A416" s="796"/>
      <c r="B416" s="796"/>
      <c r="C416" s="796"/>
      <c r="D416" s="796"/>
      <c r="E416" s="796"/>
      <c r="F416" s="796"/>
      <c r="G416" s="796"/>
      <c r="H416" s="796"/>
      <c r="I416" s="796"/>
      <c r="J416" s="796"/>
      <c r="K416" s="796"/>
      <c r="L416" s="796"/>
      <c r="M416" s="796"/>
      <c r="N416" s="796"/>
      <c r="O416" s="797"/>
      <c r="P416" s="800" t="s">
        <v>71</v>
      </c>
      <c r="Q416" s="801"/>
      <c r="R416" s="801"/>
      <c r="S416" s="801"/>
      <c r="T416" s="801"/>
      <c r="U416" s="801"/>
      <c r="V416" s="802"/>
      <c r="W416" s="37" t="s">
        <v>69</v>
      </c>
      <c r="X416" s="785">
        <f>IFERROR(SUM(X412:X414),"0")</f>
        <v>0</v>
      </c>
      <c r="Y416" s="785">
        <f>IFERROR(SUM(Y412:Y414),"0")</f>
        <v>0</v>
      </c>
      <c r="Z416" s="37"/>
      <c r="AA416" s="786"/>
      <c r="AB416" s="786"/>
      <c r="AC416" s="786"/>
    </row>
    <row r="417" spans="1:68" ht="27.75" customHeight="1" x14ac:dyDescent="0.2">
      <c r="A417" s="941" t="s">
        <v>691</v>
      </c>
      <c r="B417" s="942"/>
      <c r="C417" s="942"/>
      <c r="D417" s="942"/>
      <c r="E417" s="942"/>
      <c r="F417" s="942"/>
      <c r="G417" s="942"/>
      <c r="H417" s="942"/>
      <c r="I417" s="942"/>
      <c r="J417" s="942"/>
      <c r="K417" s="942"/>
      <c r="L417" s="942"/>
      <c r="M417" s="942"/>
      <c r="N417" s="942"/>
      <c r="O417" s="942"/>
      <c r="P417" s="942"/>
      <c r="Q417" s="942"/>
      <c r="R417" s="942"/>
      <c r="S417" s="942"/>
      <c r="T417" s="942"/>
      <c r="U417" s="942"/>
      <c r="V417" s="942"/>
      <c r="W417" s="942"/>
      <c r="X417" s="942"/>
      <c r="Y417" s="942"/>
      <c r="Z417" s="942"/>
      <c r="AA417" s="48"/>
      <c r="AB417" s="48"/>
      <c r="AC417" s="48"/>
    </row>
    <row r="418" spans="1:68" ht="16.5" customHeight="1" x14ac:dyDescent="0.25">
      <c r="A418" s="805" t="s">
        <v>692</v>
      </c>
      <c r="B418" s="796"/>
      <c r="C418" s="796"/>
      <c r="D418" s="796"/>
      <c r="E418" s="796"/>
      <c r="F418" s="796"/>
      <c r="G418" s="796"/>
      <c r="H418" s="796"/>
      <c r="I418" s="796"/>
      <c r="J418" s="796"/>
      <c r="K418" s="796"/>
      <c r="L418" s="796"/>
      <c r="M418" s="796"/>
      <c r="N418" s="796"/>
      <c r="O418" s="796"/>
      <c r="P418" s="796"/>
      <c r="Q418" s="796"/>
      <c r="R418" s="796"/>
      <c r="S418" s="796"/>
      <c r="T418" s="796"/>
      <c r="U418" s="796"/>
      <c r="V418" s="796"/>
      <c r="W418" s="796"/>
      <c r="X418" s="796"/>
      <c r="Y418" s="796"/>
      <c r="Z418" s="796"/>
      <c r="AA418" s="778"/>
      <c r="AB418" s="778"/>
      <c r="AC418" s="778"/>
    </row>
    <row r="419" spans="1:68" ht="14.25" customHeight="1" x14ac:dyDescent="0.25">
      <c r="A419" s="809" t="s">
        <v>124</v>
      </c>
      <c r="B419" s="796"/>
      <c r="C419" s="796"/>
      <c r="D419" s="796"/>
      <c r="E419" s="796"/>
      <c r="F419" s="796"/>
      <c r="G419" s="796"/>
      <c r="H419" s="796"/>
      <c r="I419" s="796"/>
      <c r="J419" s="796"/>
      <c r="K419" s="796"/>
      <c r="L419" s="796"/>
      <c r="M419" s="796"/>
      <c r="N419" s="796"/>
      <c r="O419" s="796"/>
      <c r="P419" s="796"/>
      <c r="Q419" s="796"/>
      <c r="R419" s="796"/>
      <c r="S419" s="796"/>
      <c r="T419" s="796"/>
      <c r="U419" s="796"/>
      <c r="V419" s="796"/>
      <c r="W419" s="796"/>
      <c r="X419" s="796"/>
      <c r="Y419" s="796"/>
      <c r="Z419" s="796"/>
      <c r="AA419" s="776"/>
      <c r="AB419" s="776"/>
      <c r="AC419" s="776"/>
    </row>
    <row r="420" spans="1:68" ht="27" customHeight="1" x14ac:dyDescent="0.25">
      <c r="A420" s="54" t="s">
        <v>693</v>
      </c>
      <c r="B420" s="54" t="s">
        <v>694</v>
      </c>
      <c r="C420" s="31">
        <v>4301011946</v>
      </c>
      <c r="D420" s="791">
        <v>4680115884847</v>
      </c>
      <c r="E420" s="792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11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91">
        <v>4680115884847</v>
      </c>
      <c r="E421" s="792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160</v>
      </c>
      <c r="M421" s="33" t="s">
        <v>68</v>
      </c>
      <c r="N421" s="33"/>
      <c r="O421" s="32">
        <v>60</v>
      </c>
      <c r="P421" s="118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8"/>
      <c r="R421" s="788"/>
      <c r="S421" s="788"/>
      <c r="T421" s="789"/>
      <c r="U421" s="34"/>
      <c r="V421" s="34"/>
      <c r="W421" s="35" t="s">
        <v>69</v>
      </c>
      <c r="X421" s="783">
        <v>1639</v>
      </c>
      <c r="Y421" s="784">
        <f t="shared" si="82"/>
        <v>1650</v>
      </c>
      <c r="Z421" s="36">
        <f>IFERROR(IF(Y421=0,"",ROUNDUP(Y421/H421,0)*0.02175),"")</f>
        <v>2.3924999999999996</v>
      </c>
      <c r="AA421" s="56"/>
      <c r="AB421" s="57"/>
      <c r="AC421" s="497" t="s">
        <v>697</v>
      </c>
      <c r="AG421" s="64"/>
      <c r="AJ421" s="68" t="s">
        <v>162</v>
      </c>
      <c r="AK421" s="68">
        <v>720</v>
      </c>
      <c r="BB421" s="498" t="s">
        <v>1</v>
      </c>
      <c r="BM421" s="64">
        <f t="shared" si="83"/>
        <v>1691.4480000000001</v>
      </c>
      <c r="BN421" s="64">
        <f t="shared" si="84"/>
        <v>1702.8</v>
      </c>
      <c r="BO421" s="64">
        <f t="shared" si="85"/>
        <v>2.2763888888888886</v>
      </c>
      <c r="BP421" s="64">
        <f t="shared" si="86"/>
        <v>2.2916666666666665</v>
      </c>
    </row>
    <row r="422" spans="1:68" ht="27" customHeight="1" x14ac:dyDescent="0.25">
      <c r="A422" s="54" t="s">
        <v>698</v>
      </c>
      <c r="B422" s="54" t="s">
        <v>699</v>
      </c>
      <c r="C422" s="31">
        <v>4301011947</v>
      </c>
      <c r="D422" s="791">
        <v>4680115884854</v>
      </c>
      <c r="E422" s="792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9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91">
        <v>4680115884854</v>
      </c>
      <c r="E423" s="792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160</v>
      </c>
      <c r="M423" s="33" t="s">
        <v>68</v>
      </c>
      <c r="N423" s="33"/>
      <c r="O423" s="32">
        <v>60</v>
      </c>
      <c r="P423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3">
        <v>0</v>
      </c>
      <c r="Y423" s="784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701</v>
      </c>
      <c r="AG423" s="64"/>
      <c r="AJ423" s="68" t="s">
        <v>162</v>
      </c>
      <c r="AK423" s="68">
        <v>720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702</v>
      </c>
      <c r="B424" s="54" t="s">
        <v>703</v>
      </c>
      <c r="C424" s="31">
        <v>4301011339</v>
      </c>
      <c r="D424" s="791">
        <v>4607091383997</v>
      </c>
      <c r="E424" s="792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9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88"/>
      <c r="R424" s="788"/>
      <c r="S424" s="788"/>
      <c r="T424" s="789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705</v>
      </c>
      <c r="B425" s="54" t="s">
        <v>706</v>
      </c>
      <c r="C425" s="31">
        <v>4301011943</v>
      </c>
      <c r="D425" s="791">
        <v>4680115884830</v>
      </c>
      <c r="E425" s="792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1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91">
        <v>4680115884830</v>
      </c>
      <c r="E426" s="792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160</v>
      </c>
      <c r="M426" s="33" t="s">
        <v>68</v>
      </c>
      <c r="N426" s="33"/>
      <c r="O426" s="32">
        <v>60</v>
      </c>
      <c r="P426" s="9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8"/>
      <c r="R426" s="788"/>
      <c r="S426" s="788"/>
      <c r="T426" s="789"/>
      <c r="U426" s="34"/>
      <c r="V426" s="34"/>
      <c r="W426" s="35" t="s">
        <v>69</v>
      </c>
      <c r="X426" s="783">
        <v>2617</v>
      </c>
      <c r="Y426" s="784">
        <f t="shared" si="82"/>
        <v>2625</v>
      </c>
      <c r="Z426" s="36">
        <f>IFERROR(IF(Y426=0,"",ROUNDUP(Y426/H426,0)*0.02175),"")</f>
        <v>3.8062499999999999</v>
      </c>
      <c r="AA426" s="56"/>
      <c r="AB426" s="57"/>
      <c r="AC426" s="507" t="s">
        <v>708</v>
      </c>
      <c r="AG426" s="64"/>
      <c r="AJ426" s="68" t="s">
        <v>162</v>
      </c>
      <c r="AK426" s="68">
        <v>720</v>
      </c>
      <c r="BB426" s="508" t="s">
        <v>1</v>
      </c>
      <c r="BM426" s="64">
        <f t="shared" si="83"/>
        <v>2700.7440000000001</v>
      </c>
      <c r="BN426" s="64">
        <f t="shared" si="84"/>
        <v>2709</v>
      </c>
      <c r="BO426" s="64">
        <f t="shared" si="85"/>
        <v>3.634722222222222</v>
      </c>
      <c r="BP426" s="64">
        <f t="shared" si="86"/>
        <v>3.645833333333333</v>
      </c>
    </row>
    <row r="427" spans="1:68" ht="27" customHeight="1" x14ac:dyDescent="0.25">
      <c r="A427" s="54" t="s">
        <v>709</v>
      </c>
      <c r="B427" s="54" t="s">
        <v>710</v>
      </c>
      <c r="C427" s="31">
        <v>4301011433</v>
      </c>
      <c r="D427" s="791">
        <v>4680115882638</v>
      </c>
      <c r="E427" s="792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128</v>
      </c>
      <c r="N427" s="33"/>
      <c r="O427" s="32">
        <v>90</v>
      </c>
      <c r="P427" s="98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712</v>
      </c>
      <c r="B428" s="54" t="s">
        <v>713</v>
      </c>
      <c r="C428" s="31">
        <v>4301011952</v>
      </c>
      <c r="D428" s="791">
        <v>4680115884922</v>
      </c>
      <c r="E428" s="792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714</v>
      </c>
      <c r="B429" s="54" t="s">
        <v>715</v>
      </c>
      <c r="C429" s="31">
        <v>4301011866</v>
      </c>
      <c r="D429" s="791">
        <v>4680115884878</v>
      </c>
      <c r="E429" s="792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88"/>
      <c r="R429" s="788"/>
      <c r="S429" s="788"/>
      <c r="T429" s="789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customHeight="1" x14ac:dyDescent="0.25">
      <c r="A430" s="54" t="s">
        <v>717</v>
      </c>
      <c r="B430" s="54" t="s">
        <v>718</v>
      </c>
      <c r="C430" s="31">
        <v>4301011868</v>
      </c>
      <c r="D430" s="791">
        <v>4680115884861</v>
      </c>
      <c r="E430" s="792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115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8"/>
      <c r="R430" s="788"/>
      <c r="S430" s="788"/>
      <c r="T430" s="789"/>
      <c r="U430" s="34"/>
      <c r="V430" s="34"/>
      <c r="W430" s="35" t="s">
        <v>69</v>
      </c>
      <c r="X430" s="783">
        <v>0</v>
      </c>
      <c r="Y430" s="784">
        <f t="shared" si="82"/>
        <v>0</v>
      </c>
      <c r="Z430" s="36" t="str">
        <f>IFERROR(IF(Y430=0,"",ROUNDUP(Y430/H430,0)*0.00902),"")</f>
        <v/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  <c r="BP430" s="64">
        <f t="shared" si="86"/>
        <v>0</v>
      </c>
    </row>
    <row r="431" spans="1:68" x14ac:dyDescent="0.2">
      <c r="A431" s="795"/>
      <c r="B431" s="796"/>
      <c r="C431" s="796"/>
      <c r="D431" s="796"/>
      <c r="E431" s="796"/>
      <c r="F431" s="796"/>
      <c r="G431" s="796"/>
      <c r="H431" s="796"/>
      <c r="I431" s="796"/>
      <c r="J431" s="796"/>
      <c r="K431" s="796"/>
      <c r="L431" s="796"/>
      <c r="M431" s="796"/>
      <c r="N431" s="796"/>
      <c r="O431" s="797"/>
      <c r="P431" s="800" t="s">
        <v>71</v>
      </c>
      <c r="Q431" s="801"/>
      <c r="R431" s="801"/>
      <c r="S431" s="801"/>
      <c r="T431" s="801"/>
      <c r="U431" s="801"/>
      <c r="V431" s="802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283.73333333333335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285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6.1987499999999995</v>
      </c>
      <c r="AA431" s="786"/>
      <c r="AB431" s="786"/>
      <c r="AC431" s="786"/>
    </row>
    <row r="432" spans="1:68" x14ac:dyDescent="0.2">
      <c r="A432" s="796"/>
      <c r="B432" s="796"/>
      <c r="C432" s="796"/>
      <c r="D432" s="796"/>
      <c r="E432" s="796"/>
      <c r="F432" s="796"/>
      <c r="G432" s="796"/>
      <c r="H432" s="796"/>
      <c r="I432" s="796"/>
      <c r="J432" s="796"/>
      <c r="K432" s="796"/>
      <c r="L432" s="796"/>
      <c r="M432" s="796"/>
      <c r="N432" s="796"/>
      <c r="O432" s="797"/>
      <c r="P432" s="800" t="s">
        <v>71</v>
      </c>
      <c r="Q432" s="801"/>
      <c r="R432" s="801"/>
      <c r="S432" s="801"/>
      <c r="T432" s="801"/>
      <c r="U432" s="801"/>
      <c r="V432" s="802"/>
      <c r="W432" s="37" t="s">
        <v>69</v>
      </c>
      <c r="X432" s="785">
        <f>IFERROR(SUM(X420:X430),"0")</f>
        <v>4256</v>
      </c>
      <c r="Y432" s="785">
        <f>IFERROR(SUM(Y420:Y430),"0")</f>
        <v>4275</v>
      </c>
      <c r="Z432" s="37"/>
      <c r="AA432" s="786"/>
      <c r="AB432" s="786"/>
      <c r="AC432" s="786"/>
    </row>
    <row r="433" spans="1:68" ht="14.25" customHeight="1" x14ac:dyDescent="0.25">
      <c r="A433" s="809" t="s">
        <v>182</v>
      </c>
      <c r="B433" s="796"/>
      <c r="C433" s="796"/>
      <c r="D433" s="796"/>
      <c r="E433" s="796"/>
      <c r="F433" s="796"/>
      <c r="G433" s="796"/>
      <c r="H433" s="796"/>
      <c r="I433" s="796"/>
      <c r="J433" s="796"/>
      <c r="K433" s="796"/>
      <c r="L433" s="796"/>
      <c r="M433" s="796"/>
      <c r="N433" s="796"/>
      <c r="O433" s="796"/>
      <c r="P433" s="796"/>
      <c r="Q433" s="796"/>
      <c r="R433" s="796"/>
      <c r="S433" s="796"/>
      <c r="T433" s="796"/>
      <c r="U433" s="796"/>
      <c r="V433" s="796"/>
      <c r="W433" s="796"/>
      <c r="X433" s="796"/>
      <c r="Y433" s="796"/>
      <c r="Z433" s="796"/>
      <c r="AA433" s="776"/>
      <c r="AB433" s="776"/>
      <c r="AC433" s="776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91">
        <v>4607091383980</v>
      </c>
      <c r="E434" s="792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160</v>
      </c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8"/>
      <c r="R434" s="788"/>
      <c r="S434" s="788"/>
      <c r="T434" s="789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721</v>
      </c>
      <c r="AG434" s="64"/>
      <c r="AJ434" s="68" t="s">
        <v>162</v>
      </c>
      <c r="AK434" s="68">
        <v>720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722</v>
      </c>
      <c r="B435" s="54" t="s">
        <v>723</v>
      </c>
      <c r="C435" s="31">
        <v>4301020179</v>
      </c>
      <c r="D435" s="791">
        <v>4607091384178</v>
      </c>
      <c r="E435" s="792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128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8"/>
      <c r="R435" s="788"/>
      <c r="S435" s="788"/>
      <c r="T435" s="789"/>
      <c r="U435" s="34"/>
      <c r="V435" s="34"/>
      <c r="W435" s="35" t="s">
        <v>69</v>
      </c>
      <c r="X435" s="783">
        <v>0</v>
      </c>
      <c r="Y435" s="784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5"/>
      <c r="B436" s="796"/>
      <c r="C436" s="796"/>
      <c r="D436" s="796"/>
      <c r="E436" s="796"/>
      <c r="F436" s="796"/>
      <c r="G436" s="796"/>
      <c r="H436" s="796"/>
      <c r="I436" s="796"/>
      <c r="J436" s="796"/>
      <c r="K436" s="796"/>
      <c r="L436" s="796"/>
      <c r="M436" s="796"/>
      <c r="N436" s="796"/>
      <c r="O436" s="797"/>
      <c r="P436" s="800" t="s">
        <v>71</v>
      </c>
      <c r="Q436" s="801"/>
      <c r="R436" s="801"/>
      <c r="S436" s="801"/>
      <c r="T436" s="801"/>
      <c r="U436" s="801"/>
      <c r="V436" s="802"/>
      <c r="W436" s="37" t="s">
        <v>72</v>
      </c>
      <c r="X436" s="785">
        <f>IFERROR(X434/H434,"0")+IFERROR(X435/H435,"0")</f>
        <v>0</v>
      </c>
      <c r="Y436" s="785">
        <f>IFERROR(Y434/H434,"0")+IFERROR(Y435/H435,"0")</f>
        <v>0</v>
      </c>
      <c r="Z436" s="785">
        <f>IFERROR(IF(Z434="",0,Z434),"0")+IFERROR(IF(Z435="",0,Z435),"0")</f>
        <v>0</v>
      </c>
      <c r="AA436" s="786"/>
      <c r="AB436" s="786"/>
      <c r="AC436" s="786"/>
    </row>
    <row r="437" spans="1:68" x14ac:dyDescent="0.2">
      <c r="A437" s="796"/>
      <c r="B437" s="796"/>
      <c r="C437" s="796"/>
      <c r="D437" s="796"/>
      <c r="E437" s="796"/>
      <c r="F437" s="796"/>
      <c r="G437" s="796"/>
      <c r="H437" s="796"/>
      <c r="I437" s="796"/>
      <c r="J437" s="796"/>
      <c r="K437" s="796"/>
      <c r="L437" s="796"/>
      <c r="M437" s="796"/>
      <c r="N437" s="796"/>
      <c r="O437" s="797"/>
      <c r="P437" s="800" t="s">
        <v>71</v>
      </c>
      <c r="Q437" s="801"/>
      <c r="R437" s="801"/>
      <c r="S437" s="801"/>
      <c r="T437" s="801"/>
      <c r="U437" s="801"/>
      <c r="V437" s="802"/>
      <c r="W437" s="37" t="s">
        <v>69</v>
      </c>
      <c r="X437" s="785">
        <f>IFERROR(SUM(X434:X435),"0")</f>
        <v>0</v>
      </c>
      <c r="Y437" s="785">
        <f>IFERROR(SUM(Y434:Y435),"0")</f>
        <v>0</v>
      </c>
      <c r="Z437" s="37"/>
      <c r="AA437" s="786"/>
      <c r="AB437" s="786"/>
      <c r="AC437" s="786"/>
    </row>
    <row r="438" spans="1:68" ht="14.25" customHeight="1" x14ac:dyDescent="0.25">
      <c r="A438" s="809" t="s">
        <v>73</v>
      </c>
      <c r="B438" s="796"/>
      <c r="C438" s="796"/>
      <c r="D438" s="796"/>
      <c r="E438" s="796"/>
      <c r="F438" s="796"/>
      <c r="G438" s="796"/>
      <c r="H438" s="796"/>
      <c r="I438" s="796"/>
      <c r="J438" s="796"/>
      <c r="K438" s="796"/>
      <c r="L438" s="796"/>
      <c r="M438" s="796"/>
      <c r="N438" s="796"/>
      <c r="O438" s="796"/>
      <c r="P438" s="796"/>
      <c r="Q438" s="796"/>
      <c r="R438" s="796"/>
      <c r="S438" s="796"/>
      <c r="T438" s="796"/>
      <c r="U438" s="796"/>
      <c r="V438" s="796"/>
      <c r="W438" s="796"/>
      <c r="X438" s="796"/>
      <c r="Y438" s="796"/>
      <c r="Z438" s="796"/>
      <c r="AA438" s="776"/>
      <c r="AB438" s="776"/>
      <c r="AC438" s="776"/>
    </row>
    <row r="439" spans="1:68" ht="27" customHeight="1" x14ac:dyDescent="0.25">
      <c r="A439" s="54" t="s">
        <v>724</v>
      </c>
      <c r="B439" s="54" t="s">
        <v>725</v>
      </c>
      <c r="C439" s="31">
        <v>4301051639</v>
      </c>
      <c r="D439" s="791">
        <v>4607091383928</v>
      </c>
      <c r="E439" s="792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68</v>
      </c>
      <c r="N439" s="33"/>
      <c r="O439" s="32">
        <v>40</v>
      </c>
      <c r="P439" s="118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9" s="788"/>
      <c r="R439" s="788"/>
      <c r="S439" s="788"/>
      <c r="T439" s="789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724</v>
      </c>
      <c r="B440" s="54" t="s">
        <v>727</v>
      </c>
      <c r="C440" s="31">
        <v>4301051903</v>
      </c>
      <c r="D440" s="791">
        <v>4607091383928</v>
      </c>
      <c r="E440" s="792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131</v>
      </c>
      <c r="N440" s="33"/>
      <c r="O440" s="32">
        <v>40</v>
      </c>
      <c r="P440" s="1047" t="s">
        <v>728</v>
      </c>
      <c r="Q440" s="788"/>
      <c r="R440" s="788"/>
      <c r="S440" s="788"/>
      <c r="T440" s="789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724</v>
      </c>
      <c r="B441" s="54" t="s">
        <v>730</v>
      </c>
      <c r="C441" s="31">
        <v>4301051560</v>
      </c>
      <c r="D441" s="791">
        <v>4607091383928</v>
      </c>
      <c r="E441" s="792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131</v>
      </c>
      <c r="N441" s="33"/>
      <c r="O441" s="32">
        <v>40</v>
      </c>
      <c r="P441" s="105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41" s="788"/>
      <c r="R441" s="788"/>
      <c r="S441" s="788"/>
      <c r="T441" s="789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732</v>
      </c>
      <c r="B442" s="54" t="s">
        <v>733</v>
      </c>
      <c r="C442" s="31">
        <v>4301051636</v>
      </c>
      <c r="D442" s="791">
        <v>4607091384260</v>
      </c>
      <c r="E442" s="792"/>
      <c r="F442" s="782">
        <v>1.3</v>
      </c>
      <c r="G442" s="32">
        <v>6</v>
      </c>
      <c r="H442" s="782">
        <v>7.8</v>
      </c>
      <c r="I442" s="782">
        <v>8.3640000000000008</v>
      </c>
      <c r="J442" s="32">
        <v>56</v>
      </c>
      <c r="K442" s="32" t="s">
        <v>127</v>
      </c>
      <c r="L442" s="32"/>
      <c r="M442" s="33" t="s">
        <v>68</v>
      </c>
      <c r="N442" s="33"/>
      <c r="O442" s="32">
        <v>40</v>
      </c>
      <c r="P442" s="9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2" s="788"/>
      <c r="R442" s="788"/>
      <c r="S442" s="788"/>
      <c r="T442" s="789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734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732</v>
      </c>
      <c r="B443" s="54" t="s">
        <v>735</v>
      </c>
      <c r="C443" s="31">
        <v>4301051897</v>
      </c>
      <c r="D443" s="791">
        <v>4607091384260</v>
      </c>
      <c r="E443" s="792"/>
      <c r="F443" s="782">
        <v>1.5</v>
      </c>
      <c r="G443" s="32">
        <v>6</v>
      </c>
      <c r="H443" s="782">
        <v>9</v>
      </c>
      <c r="I443" s="782">
        <v>9.5640000000000001</v>
      </c>
      <c r="J443" s="32">
        <v>56</v>
      </c>
      <c r="K443" s="32" t="s">
        <v>127</v>
      </c>
      <c r="L443" s="32"/>
      <c r="M443" s="33" t="s">
        <v>131</v>
      </c>
      <c r="N443" s="33"/>
      <c r="O443" s="32">
        <v>40</v>
      </c>
      <c r="P443" s="841" t="s">
        <v>736</v>
      </c>
      <c r="Q443" s="788"/>
      <c r="R443" s="788"/>
      <c r="S443" s="788"/>
      <c r="T443" s="789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795"/>
      <c r="B444" s="796"/>
      <c r="C444" s="796"/>
      <c r="D444" s="796"/>
      <c r="E444" s="796"/>
      <c r="F444" s="796"/>
      <c r="G444" s="796"/>
      <c r="H444" s="796"/>
      <c r="I444" s="796"/>
      <c r="J444" s="796"/>
      <c r="K444" s="796"/>
      <c r="L444" s="796"/>
      <c r="M444" s="796"/>
      <c r="N444" s="796"/>
      <c r="O444" s="797"/>
      <c r="P444" s="800" t="s">
        <v>71</v>
      </c>
      <c r="Q444" s="801"/>
      <c r="R444" s="801"/>
      <c r="S444" s="801"/>
      <c r="T444" s="801"/>
      <c r="U444" s="801"/>
      <c r="V444" s="802"/>
      <c r="W444" s="37" t="s">
        <v>72</v>
      </c>
      <c r="X444" s="785">
        <f>IFERROR(X439/H439,"0")+IFERROR(X440/H440,"0")+IFERROR(X441/H441,"0")+IFERROR(X442/H442,"0")+IFERROR(X443/H443,"0")</f>
        <v>0</v>
      </c>
      <c r="Y444" s="785">
        <f>IFERROR(Y439/H439,"0")+IFERROR(Y440/H440,"0")+IFERROR(Y441/H441,"0")+IFERROR(Y442/H442,"0")+IFERROR(Y443/H443,"0")</f>
        <v>0</v>
      </c>
      <c r="Z444" s="785">
        <f>IFERROR(IF(Z439="",0,Z439),"0")+IFERROR(IF(Z440="",0,Z440),"0")+IFERROR(IF(Z441="",0,Z441),"0")+IFERROR(IF(Z442="",0,Z442),"0")+IFERROR(IF(Z443="",0,Z443),"0")</f>
        <v>0</v>
      </c>
      <c r="AA444" s="786"/>
      <c r="AB444" s="786"/>
      <c r="AC444" s="786"/>
    </row>
    <row r="445" spans="1:68" x14ac:dyDescent="0.2">
      <c r="A445" s="796"/>
      <c r="B445" s="796"/>
      <c r="C445" s="796"/>
      <c r="D445" s="796"/>
      <c r="E445" s="796"/>
      <c r="F445" s="796"/>
      <c r="G445" s="796"/>
      <c r="H445" s="796"/>
      <c r="I445" s="796"/>
      <c r="J445" s="796"/>
      <c r="K445" s="796"/>
      <c r="L445" s="796"/>
      <c r="M445" s="796"/>
      <c r="N445" s="796"/>
      <c r="O445" s="797"/>
      <c r="P445" s="800" t="s">
        <v>71</v>
      </c>
      <c r="Q445" s="801"/>
      <c r="R445" s="801"/>
      <c r="S445" s="801"/>
      <c r="T445" s="801"/>
      <c r="U445" s="801"/>
      <c r="V445" s="802"/>
      <c r="W445" s="37" t="s">
        <v>69</v>
      </c>
      <c r="X445" s="785">
        <f>IFERROR(SUM(X439:X443),"0")</f>
        <v>0</v>
      </c>
      <c r="Y445" s="785">
        <f>IFERROR(SUM(Y439:Y443),"0")</f>
        <v>0</v>
      </c>
      <c r="Z445" s="37"/>
      <c r="AA445" s="786"/>
      <c r="AB445" s="786"/>
      <c r="AC445" s="786"/>
    </row>
    <row r="446" spans="1:68" ht="14.25" customHeight="1" x14ac:dyDescent="0.25">
      <c r="A446" s="809" t="s">
        <v>229</v>
      </c>
      <c r="B446" s="796"/>
      <c r="C446" s="796"/>
      <c r="D446" s="796"/>
      <c r="E446" s="796"/>
      <c r="F446" s="796"/>
      <c r="G446" s="796"/>
      <c r="H446" s="796"/>
      <c r="I446" s="796"/>
      <c r="J446" s="796"/>
      <c r="K446" s="796"/>
      <c r="L446" s="796"/>
      <c r="M446" s="796"/>
      <c r="N446" s="796"/>
      <c r="O446" s="796"/>
      <c r="P446" s="796"/>
      <c r="Q446" s="796"/>
      <c r="R446" s="796"/>
      <c r="S446" s="796"/>
      <c r="T446" s="796"/>
      <c r="U446" s="796"/>
      <c r="V446" s="796"/>
      <c r="W446" s="796"/>
      <c r="X446" s="796"/>
      <c r="Y446" s="796"/>
      <c r="Z446" s="796"/>
      <c r="AA446" s="776"/>
      <c r="AB446" s="776"/>
      <c r="AC446" s="776"/>
    </row>
    <row r="447" spans="1:68" ht="27" customHeight="1" x14ac:dyDescent="0.25">
      <c r="A447" s="54" t="s">
        <v>738</v>
      </c>
      <c r="B447" s="54" t="s">
        <v>739</v>
      </c>
      <c r="C447" s="31">
        <v>4301060314</v>
      </c>
      <c r="D447" s="791">
        <v>4607091384673</v>
      </c>
      <c r="E447" s="792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12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88"/>
      <c r="R447" s="788"/>
      <c r="S447" s="788"/>
      <c r="T447" s="789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37.5" customHeight="1" x14ac:dyDescent="0.25">
      <c r="A448" s="54" t="s">
        <v>738</v>
      </c>
      <c r="B448" s="54" t="s">
        <v>741</v>
      </c>
      <c r="C448" s="31">
        <v>4301060345</v>
      </c>
      <c r="D448" s="791">
        <v>4607091384673</v>
      </c>
      <c r="E448" s="792"/>
      <c r="F448" s="782">
        <v>1.3</v>
      </c>
      <c r="G448" s="32">
        <v>6</v>
      </c>
      <c r="H448" s="782">
        <v>7.8</v>
      </c>
      <c r="I448" s="782">
        <v>8.3640000000000008</v>
      </c>
      <c r="J448" s="32">
        <v>56</v>
      </c>
      <c r="K448" s="32" t="s">
        <v>127</v>
      </c>
      <c r="L448" s="32"/>
      <c r="M448" s="33" t="s">
        <v>68</v>
      </c>
      <c r="N448" s="33"/>
      <c r="O448" s="32">
        <v>30</v>
      </c>
      <c r="P448" s="105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88"/>
      <c r="R448" s="788"/>
      <c r="S448" s="788"/>
      <c r="T448" s="789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742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738</v>
      </c>
      <c r="B449" s="54" t="s">
        <v>743</v>
      </c>
      <c r="C449" s="31">
        <v>4301060439</v>
      </c>
      <c r="D449" s="791">
        <v>4607091384673</v>
      </c>
      <c r="E449" s="792"/>
      <c r="F449" s="782">
        <v>1.5</v>
      </c>
      <c r="G449" s="32">
        <v>6</v>
      </c>
      <c r="H449" s="782">
        <v>9</v>
      </c>
      <c r="I449" s="782">
        <v>9.5640000000000001</v>
      </c>
      <c r="J449" s="32">
        <v>56</v>
      </c>
      <c r="K449" s="32" t="s">
        <v>127</v>
      </c>
      <c r="L449" s="32"/>
      <c r="M449" s="33" t="s">
        <v>131</v>
      </c>
      <c r="N449" s="33"/>
      <c r="O449" s="32">
        <v>30</v>
      </c>
      <c r="P449" s="1222" t="s">
        <v>744</v>
      </c>
      <c r="Q449" s="788"/>
      <c r="R449" s="788"/>
      <c r="S449" s="788"/>
      <c r="T449" s="789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795"/>
      <c r="B450" s="796"/>
      <c r="C450" s="796"/>
      <c r="D450" s="796"/>
      <c r="E450" s="796"/>
      <c r="F450" s="796"/>
      <c r="G450" s="796"/>
      <c r="H450" s="796"/>
      <c r="I450" s="796"/>
      <c r="J450" s="796"/>
      <c r="K450" s="796"/>
      <c r="L450" s="796"/>
      <c r="M450" s="796"/>
      <c r="N450" s="796"/>
      <c r="O450" s="797"/>
      <c r="P450" s="800" t="s">
        <v>71</v>
      </c>
      <c r="Q450" s="801"/>
      <c r="R450" s="801"/>
      <c r="S450" s="801"/>
      <c r="T450" s="801"/>
      <c r="U450" s="801"/>
      <c r="V450" s="802"/>
      <c r="W450" s="37" t="s">
        <v>72</v>
      </c>
      <c r="X450" s="785">
        <f>IFERROR(X447/H447,"0")+IFERROR(X448/H448,"0")+IFERROR(X449/H449,"0")</f>
        <v>0</v>
      </c>
      <c r="Y450" s="785">
        <f>IFERROR(Y447/H447,"0")+IFERROR(Y448/H448,"0")+IFERROR(Y449/H449,"0")</f>
        <v>0</v>
      </c>
      <c r="Z450" s="785">
        <f>IFERROR(IF(Z447="",0,Z447),"0")+IFERROR(IF(Z448="",0,Z448),"0")+IFERROR(IF(Z449="",0,Z449),"0")</f>
        <v>0</v>
      </c>
      <c r="AA450" s="786"/>
      <c r="AB450" s="786"/>
      <c r="AC450" s="786"/>
    </row>
    <row r="451" spans="1:68" x14ac:dyDescent="0.2">
      <c r="A451" s="796"/>
      <c r="B451" s="796"/>
      <c r="C451" s="796"/>
      <c r="D451" s="796"/>
      <c r="E451" s="796"/>
      <c r="F451" s="796"/>
      <c r="G451" s="796"/>
      <c r="H451" s="796"/>
      <c r="I451" s="796"/>
      <c r="J451" s="796"/>
      <c r="K451" s="796"/>
      <c r="L451" s="796"/>
      <c r="M451" s="796"/>
      <c r="N451" s="796"/>
      <c r="O451" s="797"/>
      <c r="P451" s="800" t="s">
        <v>71</v>
      </c>
      <c r="Q451" s="801"/>
      <c r="R451" s="801"/>
      <c r="S451" s="801"/>
      <c r="T451" s="801"/>
      <c r="U451" s="801"/>
      <c r="V451" s="802"/>
      <c r="W451" s="37" t="s">
        <v>69</v>
      </c>
      <c r="X451" s="785">
        <f>IFERROR(SUM(X447:X449),"0")</f>
        <v>0</v>
      </c>
      <c r="Y451" s="785">
        <f>IFERROR(SUM(Y447:Y449),"0")</f>
        <v>0</v>
      </c>
      <c r="Z451" s="37"/>
      <c r="AA451" s="786"/>
      <c r="AB451" s="786"/>
      <c r="AC451" s="786"/>
    </row>
    <row r="452" spans="1:68" ht="16.5" customHeight="1" x14ac:dyDescent="0.25">
      <c r="A452" s="805" t="s">
        <v>746</v>
      </c>
      <c r="B452" s="796"/>
      <c r="C452" s="796"/>
      <c r="D452" s="796"/>
      <c r="E452" s="796"/>
      <c r="F452" s="796"/>
      <c r="G452" s="796"/>
      <c r="H452" s="796"/>
      <c r="I452" s="796"/>
      <c r="J452" s="796"/>
      <c r="K452" s="796"/>
      <c r="L452" s="796"/>
      <c r="M452" s="796"/>
      <c r="N452" s="796"/>
      <c r="O452" s="796"/>
      <c r="P452" s="796"/>
      <c r="Q452" s="796"/>
      <c r="R452" s="796"/>
      <c r="S452" s="796"/>
      <c r="T452" s="796"/>
      <c r="U452" s="796"/>
      <c r="V452" s="796"/>
      <c r="W452" s="796"/>
      <c r="X452" s="796"/>
      <c r="Y452" s="796"/>
      <c r="Z452" s="796"/>
      <c r="AA452" s="778"/>
      <c r="AB452" s="778"/>
      <c r="AC452" s="778"/>
    </row>
    <row r="453" spans="1:68" ht="14.25" customHeight="1" x14ac:dyDescent="0.25">
      <c r="A453" s="809" t="s">
        <v>124</v>
      </c>
      <c r="B453" s="796"/>
      <c r="C453" s="796"/>
      <c r="D453" s="796"/>
      <c r="E453" s="796"/>
      <c r="F453" s="796"/>
      <c r="G453" s="796"/>
      <c r="H453" s="796"/>
      <c r="I453" s="796"/>
      <c r="J453" s="796"/>
      <c r="K453" s="796"/>
      <c r="L453" s="796"/>
      <c r="M453" s="796"/>
      <c r="N453" s="796"/>
      <c r="O453" s="796"/>
      <c r="P453" s="796"/>
      <c r="Q453" s="796"/>
      <c r="R453" s="796"/>
      <c r="S453" s="796"/>
      <c r="T453" s="796"/>
      <c r="U453" s="796"/>
      <c r="V453" s="796"/>
      <c r="W453" s="796"/>
      <c r="X453" s="796"/>
      <c r="Y453" s="796"/>
      <c r="Z453" s="796"/>
      <c r="AA453" s="776"/>
      <c r="AB453" s="776"/>
      <c r="AC453" s="776"/>
    </row>
    <row r="454" spans="1:68" ht="27" customHeight="1" x14ac:dyDescent="0.25">
      <c r="A454" s="54" t="s">
        <v>747</v>
      </c>
      <c r="B454" s="54" t="s">
        <v>748</v>
      </c>
      <c r="C454" s="31">
        <v>4301011873</v>
      </c>
      <c r="D454" s="791">
        <v>4680115881907</v>
      </c>
      <c r="E454" s="792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807" t="s">
        <v>749</v>
      </c>
      <c r="Q454" s="788"/>
      <c r="R454" s="788"/>
      <c r="S454" s="788"/>
      <c r="T454" s="789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750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customHeight="1" x14ac:dyDescent="0.25">
      <c r="A455" s="54" t="s">
        <v>747</v>
      </c>
      <c r="B455" s="54" t="s">
        <v>751</v>
      </c>
      <c r="C455" s="31">
        <v>4301011483</v>
      </c>
      <c r="D455" s="791">
        <v>4680115881907</v>
      </c>
      <c r="E455" s="792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8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88"/>
      <c r="R455" s="788"/>
      <c r="S455" s="788"/>
      <c r="T455" s="789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customHeight="1" x14ac:dyDescent="0.25">
      <c r="A456" s="54" t="s">
        <v>753</v>
      </c>
      <c r="B456" s="54" t="s">
        <v>754</v>
      </c>
      <c r="C456" s="31">
        <v>4301011872</v>
      </c>
      <c r="D456" s="791">
        <v>4680115883925</v>
      </c>
      <c r="E456" s="792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92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88"/>
      <c r="R456" s="788"/>
      <c r="S456" s="788"/>
      <c r="T456" s="789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750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customHeight="1" x14ac:dyDescent="0.25">
      <c r="A457" s="54" t="s">
        <v>753</v>
      </c>
      <c r="B457" s="54" t="s">
        <v>755</v>
      </c>
      <c r="C457" s="31">
        <v>4301011655</v>
      </c>
      <c r="D457" s="791">
        <v>4680115883925</v>
      </c>
      <c r="E457" s="792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8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88"/>
      <c r="R457" s="788"/>
      <c r="S457" s="788"/>
      <c r="T457" s="789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customHeight="1" x14ac:dyDescent="0.25">
      <c r="A458" s="54" t="s">
        <v>756</v>
      </c>
      <c r="B458" s="54" t="s">
        <v>757</v>
      </c>
      <c r="C458" s="31">
        <v>4301011312</v>
      </c>
      <c r="D458" s="791">
        <v>4607091384192</v>
      </c>
      <c r="E458" s="792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128</v>
      </c>
      <c r="N458" s="33"/>
      <c r="O458" s="32">
        <v>60</v>
      </c>
      <c r="P458" s="8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88"/>
      <c r="R458" s="788"/>
      <c r="S458" s="788"/>
      <c r="T458" s="789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759</v>
      </c>
      <c r="B459" s="54" t="s">
        <v>760</v>
      </c>
      <c r="C459" s="31">
        <v>4301011874</v>
      </c>
      <c r="D459" s="791">
        <v>4680115884892</v>
      </c>
      <c r="E459" s="792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7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88"/>
      <c r="R459" s="788"/>
      <c r="S459" s="788"/>
      <c r="T459" s="789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customHeight="1" x14ac:dyDescent="0.25">
      <c r="A460" s="54" t="s">
        <v>762</v>
      </c>
      <c r="B460" s="54" t="s">
        <v>763</v>
      </c>
      <c r="C460" s="31">
        <v>4301011875</v>
      </c>
      <c r="D460" s="791">
        <v>4680115884885</v>
      </c>
      <c r="E460" s="792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11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88"/>
      <c r="R460" s="788"/>
      <c r="S460" s="788"/>
      <c r="T460" s="789"/>
      <c r="U460" s="34"/>
      <c r="V460" s="34"/>
      <c r="W460" s="35" t="s">
        <v>69</v>
      </c>
      <c r="X460" s="783">
        <v>0</v>
      </c>
      <c r="Y460" s="784">
        <f t="shared" si="87"/>
        <v>0</v>
      </c>
      <c r="Z460" s="36" t="str">
        <f t="shared" si="88"/>
        <v/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0</v>
      </c>
      <c r="BN460" s="64">
        <f t="shared" si="90"/>
        <v>0</v>
      </c>
      <c r="BO460" s="64">
        <f t="shared" si="91"/>
        <v>0</v>
      </c>
      <c r="BP460" s="64">
        <f t="shared" si="92"/>
        <v>0</v>
      </c>
    </row>
    <row r="461" spans="1:68" ht="37.5" customHeight="1" x14ac:dyDescent="0.25">
      <c r="A461" s="54" t="s">
        <v>764</v>
      </c>
      <c r="B461" s="54" t="s">
        <v>765</v>
      </c>
      <c r="C461" s="31">
        <v>4301011871</v>
      </c>
      <c r="D461" s="791">
        <v>4680115884908</v>
      </c>
      <c r="E461" s="792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11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88"/>
      <c r="R461" s="788"/>
      <c r="S461" s="788"/>
      <c r="T461" s="789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x14ac:dyDescent="0.2">
      <c r="A462" s="795"/>
      <c r="B462" s="796"/>
      <c r="C462" s="796"/>
      <c r="D462" s="796"/>
      <c r="E462" s="796"/>
      <c r="F462" s="796"/>
      <c r="G462" s="796"/>
      <c r="H462" s="796"/>
      <c r="I462" s="796"/>
      <c r="J462" s="796"/>
      <c r="K462" s="796"/>
      <c r="L462" s="796"/>
      <c r="M462" s="796"/>
      <c r="N462" s="796"/>
      <c r="O462" s="797"/>
      <c r="P462" s="800" t="s">
        <v>71</v>
      </c>
      <c r="Q462" s="801"/>
      <c r="R462" s="801"/>
      <c r="S462" s="801"/>
      <c r="T462" s="801"/>
      <c r="U462" s="801"/>
      <c r="V462" s="802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0</v>
      </c>
      <c r="Y462" s="785">
        <f>IFERROR(Y454/H454,"0")+IFERROR(Y455/H455,"0")+IFERROR(Y456/H456,"0")+IFERROR(Y457/H457,"0")+IFERROR(Y458/H458,"0")+IFERROR(Y459/H459,"0")+IFERROR(Y460/H460,"0")+IFERROR(Y461/H461,"0")</f>
        <v>0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786"/>
      <c r="AB462" s="786"/>
      <c r="AC462" s="786"/>
    </row>
    <row r="463" spans="1:68" x14ac:dyDescent="0.2">
      <c r="A463" s="796"/>
      <c r="B463" s="796"/>
      <c r="C463" s="796"/>
      <c r="D463" s="796"/>
      <c r="E463" s="796"/>
      <c r="F463" s="796"/>
      <c r="G463" s="796"/>
      <c r="H463" s="796"/>
      <c r="I463" s="796"/>
      <c r="J463" s="796"/>
      <c r="K463" s="796"/>
      <c r="L463" s="796"/>
      <c r="M463" s="796"/>
      <c r="N463" s="796"/>
      <c r="O463" s="797"/>
      <c r="P463" s="800" t="s">
        <v>71</v>
      </c>
      <c r="Q463" s="801"/>
      <c r="R463" s="801"/>
      <c r="S463" s="801"/>
      <c r="T463" s="801"/>
      <c r="U463" s="801"/>
      <c r="V463" s="802"/>
      <c r="W463" s="37" t="s">
        <v>69</v>
      </c>
      <c r="X463" s="785">
        <f>IFERROR(SUM(X454:X461),"0")</f>
        <v>0</v>
      </c>
      <c r="Y463" s="785">
        <f>IFERROR(SUM(Y454:Y461),"0")</f>
        <v>0</v>
      </c>
      <c r="Z463" s="37"/>
      <c r="AA463" s="786"/>
      <c r="AB463" s="786"/>
      <c r="AC463" s="786"/>
    </row>
    <row r="464" spans="1:68" ht="14.25" customHeight="1" x14ac:dyDescent="0.25">
      <c r="A464" s="809" t="s">
        <v>64</v>
      </c>
      <c r="B464" s="796"/>
      <c r="C464" s="796"/>
      <c r="D464" s="796"/>
      <c r="E464" s="796"/>
      <c r="F464" s="796"/>
      <c r="G464" s="796"/>
      <c r="H464" s="796"/>
      <c r="I464" s="796"/>
      <c r="J464" s="796"/>
      <c r="K464" s="796"/>
      <c r="L464" s="796"/>
      <c r="M464" s="796"/>
      <c r="N464" s="796"/>
      <c r="O464" s="796"/>
      <c r="P464" s="796"/>
      <c r="Q464" s="796"/>
      <c r="R464" s="796"/>
      <c r="S464" s="796"/>
      <c r="T464" s="796"/>
      <c r="U464" s="796"/>
      <c r="V464" s="796"/>
      <c r="W464" s="796"/>
      <c r="X464" s="796"/>
      <c r="Y464" s="796"/>
      <c r="Z464" s="796"/>
      <c r="AA464" s="776"/>
      <c r="AB464" s="776"/>
      <c r="AC464" s="776"/>
    </row>
    <row r="465" spans="1:68" ht="27" customHeight="1" x14ac:dyDescent="0.25">
      <c r="A465" s="54" t="s">
        <v>766</v>
      </c>
      <c r="B465" s="54" t="s">
        <v>767</v>
      </c>
      <c r="C465" s="31">
        <v>4301031303</v>
      </c>
      <c r="D465" s="791">
        <v>4607091384802</v>
      </c>
      <c r="E465" s="792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11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88"/>
      <c r="R465" s="788"/>
      <c r="S465" s="788"/>
      <c r="T465" s="789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769</v>
      </c>
      <c r="B466" s="54" t="s">
        <v>770</v>
      </c>
      <c r="C466" s="31">
        <v>4301031304</v>
      </c>
      <c r="D466" s="791">
        <v>4607091384826</v>
      </c>
      <c r="E466" s="792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89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88"/>
      <c r="R466" s="788"/>
      <c r="S466" s="788"/>
      <c r="T466" s="789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5"/>
      <c r="B467" s="796"/>
      <c r="C467" s="796"/>
      <c r="D467" s="796"/>
      <c r="E467" s="796"/>
      <c r="F467" s="796"/>
      <c r="G467" s="796"/>
      <c r="H467" s="796"/>
      <c r="I467" s="796"/>
      <c r="J467" s="796"/>
      <c r="K467" s="796"/>
      <c r="L467" s="796"/>
      <c r="M467" s="796"/>
      <c r="N467" s="796"/>
      <c r="O467" s="797"/>
      <c r="P467" s="800" t="s">
        <v>71</v>
      </c>
      <c r="Q467" s="801"/>
      <c r="R467" s="801"/>
      <c r="S467" s="801"/>
      <c r="T467" s="801"/>
      <c r="U467" s="801"/>
      <c r="V467" s="802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x14ac:dyDescent="0.2">
      <c r="A468" s="796"/>
      <c r="B468" s="796"/>
      <c r="C468" s="796"/>
      <c r="D468" s="796"/>
      <c r="E468" s="796"/>
      <c r="F468" s="796"/>
      <c r="G468" s="796"/>
      <c r="H468" s="796"/>
      <c r="I468" s="796"/>
      <c r="J468" s="796"/>
      <c r="K468" s="796"/>
      <c r="L468" s="796"/>
      <c r="M468" s="796"/>
      <c r="N468" s="796"/>
      <c r="O468" s="797"/>
      <c r="P468" s="800" t="s">
        <v>71</v>
      </c>
      <c r="Q468" s="801"/>
      <c r="R468" s="801"/>
      <c r="S468" s="801"/>
      <c r="T468" s="801"/>
      <c r="U468" s="801"/>
      <c r="V468" s="802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customHeight="1" x14ac:dyDescent="0.25">
      <c r="A469" s="809" t="s">
        <v>73</v>
      </c>
      <c r="B469" s="796"/>
      <c r="C469" s="796"/>
      <c r="D469" s="796"/>
      <c r="E469" s="796"/>
      <c r="F469" s="796"/>
      <c r="G469" s="796"/>
      <c r="H469" s="796"/>
      <c r="I469" s="796"/>
      <c r="J469" s="796"/>
      <c r="K469" s="796"/>
      <c r="L469" s="796"/>
      <c r="M469" s="796"/>
      <c r="N469" s="796"/>
      <c r="O469" s="796"/>
      <c r="P469" s="796"/>
      <c r="Q469" s="796"/>
      <c r="R469" s="796"/>
      <c r="S469" s="796"/>
      <c r="T469" s="796"/>
      <c r="U469" s="796"/>
      <c r="V469" s="796"/>
      <c r="W469" s="796"/>
      <c r="X469" s="796"/>
      <c r="Y469" s="796"/>
      <c r="Z469" s="796"/>
      <c r="AA469" s="776"/>
      <c r="AB469" s="776"/>
      <c r="AC469" s="776"/>
    </row>
    <row r="470" spans="1:68" ht="37.5" customHeight="1" x14ac:dyDescent="0.25">
      <c r="A470" s="54" t="s">
        <v>771</v>
      </c>
      <c r="B470" s="54" t="s">
        <v>772</v>
      </c>
      <c r="C470" s="31">
        <v>4301051635</v>
      </c>
      <c r="D470" s="791">
        <v>4607091384246</v>
      </c>
      <c r="E470" s="792"/>
      <c r="F470" s="782">
        <v>1.3</v>
      </c>
      <c r="G470" s="32">
        <v>6</v>
      </c>
      <c r="H470" s="782">
        <v>7.8</v>
      </c>
      <c r="I470" s="782">
        <v>8.3640000000000008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0" s="788"/>
      <c r="R470" s="788"/>
      <c r="S470" s="788"/>
      <c r="T470" s="789"/>
      <c r="U470" s="34"/>
      <c r="V470" s="34"/>
      <c r="W470" s="35" t="s">
        <v>69</v>
      </c>
      <c r="X470" s="783">
        <v>378</v>
      </c>
      <c r="Y470" s="784">
        <f t="shared" ref="Y470:Y476" si="93">IFERROR(IF(X470="",0,CEILING((X470/$H470),1)*$H470),"")</f>
        <v>382.2</v>
      </c>
      <c r="Z470" s="36">
        <f>IFERROR(IF(Y470=0,"",ROUNDUP(Y470/H470,0)*0.02175),"")</f>
        <v>1.06575</v>
      </c>
      <c r="AA470" s="56"/>
      <c r="AB470" s="57"/>
      <c r="AC470" s="557" t="s">
        <v>773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405.33230769230772</v>
      </c>
      <c r="BN470" s="64">
        <f t="shared" ref="BN470:BN476" si="95">IFERROR(Y470*I470/H470,"0")</f>
        <v>409.83600000000001</v>
      </c>
      <c r="BO470" s="64">
        <f t="shared" ref="BO470:BO476" si="96">IFERROR(1/J470*(X470/H470),"0")</f>
        <v>0.86538461538461531</v>
      </c>
      <c r="BP470" s="64">
        <f t="shared" ref="BP470:BP476" si="97">IFERROR(1/J470*(Y470/H470),"0")</f>
        <v>0.875</v>
      </c>
    </row>
    <row r="471" spans="1:68" ht="27" customHeight="1" x14ac:dyDescent="0.25">
      <c r="A471" s="54" t="s">
        <v>771</v>
      </c>
      <c r="B471" s="54" t="s">
        <v>774</v>
      </c>
      <c r="C471" s="31">
        <v>4301051899</v>
      </c>
      <c r="D471" s="791">
        <v>4607091384246</v>
      </c>
      <c r="E471" s="792"/>
      <c r="F471" s="782">
        <v>1.5</v>
      </c>
      <c r="G471" s="32">
        <v>6</v>
      </c>
      <c r="H471" s="782">
        <v>9</v>
      </c>
      <c r="I471" s="782">
        <v>9.5640000000000001</v>
      </c>
      <c r="J471" s="32">
        <v>56</v>
      </c>
      <c r="K471" s="32" t="s">
        <v>127</v>
      </c>
      <c r="L471" s="32"/>
      <c r="M471" s="33" t="s">
        <v>131</v>
      </c>
      <c r="N471" s="33"/>
      <c r="O471" s="32">
        <v>40</v>
      </c>
      <c r="P471" s="879" t="s">
        <v>775</v>
      </c>
      <c r="Q471" s="788"/>
      <c r="R471" s="788"/>
      <c r="S471" s="788"/>
      <c r="T471" s="789"/>
      <c r="U471" s="34"/>
      <c r="V471" s="34"/>
      <c r="W471" s="35" t="s">
        <v>69</v>
      </c>
      <c r="X471" s="783">
        <v>0</v>
      </c>
      <c r="Y471" s="784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777</v>
      </c>
      <c r="B472" s="54" t="s">
        <v>778</v>
      </c>
      <c r="C472" s="31">
        <v>4301051445</v>
      </c>
      <c r="D472" s="791">
        <v>4680115881976</v>
      </c>
      <c r="E472" s="792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10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88"/>
      <c r="R472" s="788"/>
      <c r="S472" s="788"/>
      <c r="T472" s="789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customHeight="1" x14ac:dyDescent="0.25">
      <c r="A473" s="54" t="s">
        <v>777</v>
      </c>
      <c r="B473" s="54" t="s">
        <v>780</v>
      </c>
      <c r="C473" s="31">
        <v>4301051901</v>
      </c>
      <c r="D473" s="791">
        <v>4680115881976</v>
      </c>
      <c r="E473" s="792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131</v>
      </c>
      <c r="N473" s="33"/>
      <c r="O473" s="32">
        <v>40</v>
      </c>
      <c r="P473" s="864" t="s">
        <v>781</v>
      </c>
      <c r="Q473" s="788"/>
      <c r="R473" s="788"/>
      <c r="S473" s="788"/>
      <c r="T473" s="789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783</v>
      </c>
      <c r="B474" s="54" t="s">
        <v>784</v>
      </c>
      <c r="C474" s="31">
        <v>4301051297</v>
      </c>
      <c r="D474" s="791">
        <v>4607091384253</v>
      </c>
      <c r="E474" s="792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88"/>
      <c r="R474" s="788"/>
      <c r="S474" s="788"/>
      <c r="T474" s="789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785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37.5" customHeight="1" x14ac:dyDescent="0.25">
      <c r="A475" s="54" t="s">
        <v>783</v>
      </c>
      <c r="B475" s="54" t="s">
        <v>786</v>
      </c>
      <c r="C475" s="31">
        <v>4301051634</v>
      </c>
      <c r="D475" s="791">
        <v>4607091384253</v>
      </c>
      <c r="E475" s="792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1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88"/>
      <c r="R475" s="788"/>
      <c r="S475" s="788"/>
      <c r="T475" s="789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773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customHeight="1" x14ac:dyDescent="0.25">
      <c r="A476" s="54" t="s">
        <v>787</v>
      </c>
      <c r="B476" s="54" t="s">
        <v>788</v>
      </c>
      <c r="C476" s="31">
        <v>4301051444</v>
      </c>
      <c r="D476" s="791">
        <v>4680115881969</v>
      </c>
      <c r="E476" s="792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8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88"/>
      <c r="R476" s="788"/>
      <c r="S476" s="788"/>
      <c r="T476" s="789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x14ac:dyDescent="0.2">
      <c r="A477" s="795"/>
      <c r="B477" s="796"/>
      <c r="C477" s="796"/>
      <c r="D477" s="796"/>
      <c r="E477" s="796"/>
      <c r="F477" s="796"/>
      <c r="G477" s="796"/>
      <c r="H477" s="796"/>
      <c r="I477" s="796"/>
      <c r="J477" s="796"/>
      <c r="K477" s="796"/>
      <c r="L477" s="796"/>
      <c r="M477" s="796"/>
      <c r="N477" s="796"/>
      <c r="O477" s="797"/>
      <c r="P477" s="800" t="s">
        <v>71</v>
      </c>
      <c r="Q477" s="801"/>
      <c r="R477" s="801"/>
      <c r="S477" s="801"/>
      <c r="T477" s="801"/>
      <c r="U477" s="801"/>
      <c r="V477" s="802"/>
      <c r="W477" s="37" t="s">
        <v>72</v>
      </c>
      <c r="X477" s="785">
        <f>IFERROR(X470/H470,"0")+IFERROR(X471/H471,"0")+IFERROR(X472/H472,"0")+IFERROR(X473/H473,"0")+IFERROR(X474/H474,"0")+IFERROR(X475/H475,"0")+IFERROR(X476/H476,"0")</f>
        <v>48.46153846153846</v>
      </c>
      <c r="Y477" s="785">
        <f>IFERROR(Y470/H470,"0")+IFERROR(Y471/H471,"0")+IFERROR(Y472/H472,"0")+IFERROR(Y473/H473,"0")+IFERROR(Y474/H474,"0")+IFERROR(Y475/H475,"0")+IFERROR(Y476/H476,"0")</f>
        <v>49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1.06575</v>
      </c>
      <c r="AA477" s="786"/>
      <c r="AB477" s="786"/>
      <c r="AC477" s="786"/>
    </row>
    <row r="478" spans="1:68" x14ac:dyDescent="0.2">
      <c r="A478" s="796"/>
      <c r="B478" s="796"/>
      <c r="C478" s="796"/>
      <c r="D478" s="796"/>
      <c r="E478" s="796"/>
      <c r="F478" s="796"/>
      <c r="G478" s="796"/>
      <c r="H478" s="796"/>
      <c r="I478" s="796"/>
      <c r="J478" s="796"/>
      <c r="K478" s="796"/>
      <c r="L478" s="796"/>
      <c r="M478" s="796"/>
      <c r="N478" s="796"/>
      <c r="O478" s="797"/>
      <c r="P478" s="800" t="s">
        <v>71</v>
      </c>
      <c r="Q478" s="801"/>
      <c r="R478" s="801"/>
      <c r="S478" s="801"/>
      <c r="T478" s="801"/>
      <c r="U478" s="801"/>
      <c r="V478" s="802"/>
      <c r="W478" s="37" t="s">
        <v>69</v>
      </c>
      <c r="X478" s="785">
        <f>IFERROR(SUM(X470:X476),"0")</f>
        <v>378</v>
      </c>
      <c r="Y478" s="785">
        <f>IFERROR(SUM(Y470:Y476),"0")</f>
        <v>382.2</v>
      </c>
      <c r="Z478" s="37"/>
      <c r="AA478" s="786"/>
      <c r="AB478" s="786"/>
      <c r="AC478" s="786"/>
    </row>
    <row r="479" spans="1:68" ht="14.25" customHeight="1" x14ac:dyDescent="0.25">
      <c r="A479" s="809" t="s">
        <v>229</v>
      </c>
      <c r="B479" s="796"/>
      <c r="C479" s="796"/>
      <c r="D479" s="796"/>
      <c r="E479" s="796"/>
      <c r="F479" s="796"/>
      <c r="G479" s="796"/>
      <c r="H479" s="796"/>
      <c r="I479" s="796"/>
      <c r="J479" s="796"/>
      <c r="K479" s="796"/>
      <c r="L479" s="796"/>
      <c r="M479" s="796"/>
      <c r="N479" s="796"/>
      <c r="O479" s="796"/>
      <c r="P479" s="796"/>
      <c r="Q479" s="796"/>
      <c r="R479" s="796"/>
      <c r="S479" s="796"/>
      <c r="T479" s="796"/>
      <c r="U479" s="796"/>
      <c r="V479" s="796"/>
      <c r="W479" s="796"/>
      <c r="X479" s="796"/>
      <c r="Y479" s="796"/>
      <c r="Z479" s="796"/>
      <c r="AA479" s="776"/>
      <c r="AB479" s="776"/>
      <c r="AC479" s="776"/>
    </row>
    <row r="480" spans="1:68" ht="27" customHeight="1" x14ac:dyDescent="0.25">
      <c r="A480" s="54" t="s">
        <v>789</v>
      </c>
      <c r="B480" s="54" t="s">
        <v>790</v>
      </c>
      <c r="C480" s="31">
        <v>4301060377</v>
      </c>
      <c r="D480" s="791">
        <v>4607091389357</v>
      </c>
      <c r="E480" s="792"/>
      <c r="F480" s="782">
        <v>1.3</v>
      </c>
      <c r="G480" s="32">
        <v>6</v>
      </c>
      <c r="H480" s="782">
        <v>7.8</v>
      </c>
      <c r="I480" s="782">
        <v>8.2799999999999994</v>
      </c>
      <c r="J480" s="32">
        <v>56</v>
      </c>
      <c r="K480" s="32" t="s">
        <v>127</v>
      </c>
      <c r="L480" s="32"/>
      <c r="M480" s="33" t="s">
        <v>68</v>
      </c>
      <c r="N480" s="33"/>
      <c r="O480" s="32">
        <v>40</v>
      </c>
      <c r="P480" s="95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0" s="788"/>
      <c r="R480" s="788"/>
      <c r="S480" s="788"/>
      <c r="T480" s="789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791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789</v>
      </c>
      <c r="B481" s="54" t="s">
        <v>792</v>
      </c>
      <c r="C481" s="31">
        <v>4301060441</v>
      </c>
      <c r="D481" s="791">
        <v>4607091389357</v>
      </c>
      <c r="E481" s="792"/>
      <c r="F481" s="782">
        <v>1.5</v>
      </c>
      <c r="G481" s="32">
        <v>6</v>
      </c>
      <c r="H481" s="782">
        <v>9</v>
      </c>
      <c r="I481" s="782">
        <v>9.48</v>
      </c>
      <c r="J481" s="32">
        <v>56</v>
      </c>
      <c r="K481" s="32" t="s">
        <v>127</v>
      </c>
      <c r="L481" s="32"/>
      <c r="M481" s="33" t="s">
        <v>131</v>
      </c>
      <c r="N481" s="33"/>
      <c r="O481" s="32">
        <v>40</v>
      </c>
      <c r="P481" s="922" t="s">
        <v>793</v>
      </c>
      <c r="Q481" s="788"/>
      <c r="R481" s="788"/>
      <c r="S481" s="788"/>
      <c r="T481" s="789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795"/>
      <c r="B482" s="796"/>
      <c r="C482" s="796"/>
      <c r="D482" s="796"/>
      <c r="E482" s="796"/>
      <c r="F482" s="796"/>
      <c r="G482" s="796"/>
      <c r="H482" s="796"/>
      <c r="I482" s="796"/>
      <c r="J482" s="796"/>
      <c r="K482" s="796"/>
      <c r="L482" s="796"/>
      <c r="M482" s="796"/>
      <c r="N482" s="796"/>
      <c r="O482" s="797"/>
      <c r="P482" s="800" t="s">
        <v>71</v>
      </c>
      <c r="Q482" s="801"/>
      <c r="R482" s="801"/>
      <c r="S482" s="801"/>
      <c r="T482" s="801"/>
      <c r="U482" s="801"/>
      <c r="V482" s="802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x14ac:dyDescent="0.2">
      <c r="A483" s="796"/>
      <c r="B483" s="796"/>
      <c r="C483" s="796"/>
      <c r="D483" s="796"/>
      <c r="E483" s="796"/>
      <c r="F483" s="796"/>
      <c r="G483" s="796"/>
      <c r="H483" s="796"/>
      <c r="I483" s="796"/>
      <c r="J483" s="796"/>
      <c r="K483" s="796"/>
      <c r="L483" s="796"/>
      <c r="M483" s="796"/>
      <c r="N483" s="796"/>
      <c r="O483" s="797"/>
      <c r="P483" s="800" t="s">
        <v>71</v>
      </c>
      <c r="Q483" s="801"/>
      <c r="R483" s="801"/>
      <c r="S483" s="801"/>
      <c r="T483" s="801"/>
      <c r="U483" s="801"/>
      <c r="V483" s="802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customHeight="1" x14ac:dyDescent="0.2">
      <c r="A484" s="941" t="s">
        <v>795</v>
      </c>
      <c r="B484" s="942"/>
      <c r="C484" s="942"/>
      <c r="D484" s="942"/>
      <c r="E484" s="942"/>
      <c r="F484" s="942"/>
      <c r="G484" s="942"/>
      <c r="H484" s="942"/>
      <c r="I484" s="942"/>
      <c r="J484" s="942"/>
      <c r="K484" s="942"/>
      <c r="L484" s="942"/>
      <c r="M484" s="942"/>
      <c r="N484" s="942"/>
      <c r="O484" s="942"/>
      <c r="P484" s="942"/>
      <c r="Q484" s="942"/>
      <c r="R484" s="942"/>
      <c r="S484" s="942"/>
      <c r="T484" s="942"/>
      <c r="U484" s="942"/>
      <c r="V484" s="942"/>
      <c r="W484" s="942"/>
      <c r="X484" s="942"/>
      <c r="Y484" s="942"/>
      <c r="Z484" s="942"/>
      <c r="AA484" s="48"/>
      <c r="AB484" s="48"/>
      <c r="AC484" s="48"/>
    </row>
    <row r="485" spans="1:68" ht="16.5" customHeight="1" x14ac:dyDescent="0.25">
      <c r="A485" s="805" t="s">
        <v>796</v>
      </c>
      <c r="B485" s="796"/>
      <c r="C485" s="796"/>
      <c r="D485" s="796"/>
      <c r="E485" s="796"/>
      <c r="F485" s="796"/>
      <c r="G485" s="796"/>
      <c r="H485" s="796"/>
      <c r="I485" s="796"/>
      <c r="J485" s="796"/>
      <c r="K485" s="796"/>
      <c r="L485" s="796"/>
      <c r="M485" s="796"/>
      <c r="N485" s="796"/>
      <c r="O485" s="796"/>
      <c r="P485" s="796"/>
      <c r="Q485" s="796"/>
      <c r="R485" s="796"/>
      <c r="S485" s="796"/>
      <c r="T485" s="796"/>
      <c r="U485" s="796"/>
      <c r="V485" s="796"/>
      <c r="W485" s="796"/>
      <c r="X485" s="796"/>
      <c r="Y485" s="796"/>
      <c r="Z485" s="796"/>
      <c r="AA485" s="778"/>
      <c r="AB485" s="778"/>
      <c r="AC485" s="778"/>
    </row>
    <row r="486" spans="1:68" ht="14.25" customHeight="1" x14ac:dyDescent="0.25">
      <c r="A486" s="809" t="s">
        <v>124</v>
      </c>
      <c r="B486" s="796"/>
      <c r="C486" s="796"/>
      <c r="D486" s="796"/>
      <c r="E486" s="796"/>
      <c r="F486" s="796"/>
      <c r="G486" s="796"/>
      <c r="H486" s="796"/>
      <c r="I486" s="796"/>
      <c r="J486" s="796"/>
      <c r="K486" s="796"/>
      <c r="L486" s="796"/>
      <c r="M486" s="796"/>
      <c r="N486" s="796"/>
      <c r="O486" s="796"/>
      <c r="P486" s="796"/>
      <c r="Q486" s="796"/>
      <c r="R486" s="796"/>
      <c r="S486" s="796"/>
      <c r="T486" s="796"/>
      <c r="U486" s="796"/>
      <c r="V486" s="796"/>
      <c r="W486" s="796"/>
      <c r="X486" s="796"/>
      <c r="Y486" s="796"/>
      <c r="Z486" s="796"/>
      <c r="AA486" s="776"/>
      <c r="AB486" s="776"/>
      <c r="AC486" s="776"/>
    </row>
    <row r="487" spans="1:68" ht="27" customHeight="1" x14ac:dyDescent="0.25">
      <c r="A487" s="54" t="s">
        <v>797</v>
      </c>
      <c r="B487" s="54" t="s">
        <v>798</v>
      </c>
      <c r="C487" s="31">
        <v>4301011428</v>
      </c>
      <c r="D487" s="791">
        <v>4607091389708</v>
      </c>
      <c r="E487" s="792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128</v>
      </c>
      <c r="N487" s="33"/>
      <c r="O487" s="32">
        <v>50</v>
      </c>
      <c r="P487" s="108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88"/>
      <c r="R487" s="788"/>
      <c r="S487" s="788"/>
      <c r="T487" s="789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95"/>
      <c r="B488" s="796"/>
      <c r="C488" s="796"/>
      <c r="D488" s="796"/>
      <c r="E488" s="796"/>
      <c r="F488" s="796"/>
      <c r="G488" s="796"/>
      <c r="H488" s="796"/>
      <c r="I488" s="796"/>
      <c r="J488" s="796"/>
      <c r="K488" s="796"/>
      <c r="L488" s="796"/>
      <c r="M488" s="796"/>
      <c r="N488" s="796"/>
      <c r="O488" s="797"/>
      <c r="P488" s="800" t="s">
        <v>71</v>
      </c>
      <c r="Q488" s="801"/>
      <c r="R488" s="801"/>
      <c r="S488" s="801"/>
      <c r="T488" s="801"/>
      <c r="U488" s="801"/>
      <c r="V488" s="802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x14ac:dyDescent="0.2">
      <c r="A489" s="796"/>
      <c r="B489" s="796"/>
      <c r="C489" s="796"/>
      <c r="D489" s="796"/>
      <c r="E489" s="796"/>
      <c r="F489" s="796"/>
      <c r="G489" s="796"/>
      <c r="H489" s="796"/>
      <c r="I489" s="796"/>
      <c r="J489" s="796"/>
      <c r="K489" s="796"/>
      <c r="L489" s="796"/>
      <c r="M489" s="796"/>
      <c r="N489" s="796"/>
      <c r="O489" s="797"/>
      <c r="P489" s="800" t="s">
        <v>71</v>
      </c>
      <c r="Q489" s="801"/>
      <c r="R489" s="801"/>
      <c r="S489" s="801"/>
      <c r="T489" s="801"/>
      <c r="U489" s="801"/>
      <c r="V489" s="802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customHeight="1" x14ac:dyDescent="0.25">
      <c r="A490" s="809" t="s">
        <v>64</v>
      </c>
      <c r="B490" s="796"/>
      <c r="C490" s="796"/>
      <c r="D490" s="796"/>
      <c r="E490" s="796"/>
      <c r="F490" s="796"/>
      <c r="G490" s="796"/>
      <c r="H490" s="796"/>
      <c r="I490" s="796"/>
      <c r="J490" s="796"/>
      <c r="K490" s="796"/>
      <c r="L490" s="796"/>
      <c r="M490" s="796"/>
      <c r="N490" s="796"/>
      <c r="O490" s="796"/>
      <c r="P490" s="796"/>
      <c r="Q490" s="796"/>
      <c r="R490" s="796"/>
      <c r="S490" s="796"/>
      <c r="T490" s="796"/>
      <c r="U490" s="796"/>
      <c r="V490" s="796"/>
      <c r="W490" s="796"/>
      <c r="X490" s="796"/>
      <c r="Y490" s="796"/>
      <c r="Z490" s="796"/>
      <c r="AA490" s="776"/>
      <c r="AB490" s="776"/>
      <c r="AC490" s="776"/>
    </row>
    <row r="491" spans="1:68" ht="27" customHeight="1" x14ac:dyDescent="0.25">
      <c r="A491" s="54" t="s">
        <v>800</v>
      </c>
      <c r="B491" s="54" t="s">
        <v>801</v>
      </c>
      <c r="C491" s="31">
        <v>4301031322</v>
      </c>
      <c r="D491" s="791">
        <v>4607091389753</v>
      </c>
      <c r="E491" s="792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88"/>
      <c r="R491" s="788"/>
      <c r="S491" s="788"/>
      <c r="T491" s="789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customHeight="1" x14ac:dyDescent="0.25">
      <c r="A492" s="54" t="s">
        <v>800</v>
      </c>
      <c r="B492" s="54" t="s">
        <v>803</v>
      </c>
      <c r="C492" s="31">
        <v>4301031355</v>
      </c>
      <c r="D492" s="791">
        <v>4607091389753</v>
      </c>
      <c r="E492" s="792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88"/>
      <c r="R492" s="788"/>
      <c r="S492" s="788"/>
      <c r="T492" s="789"/>
      <c r="U492" s="34"/>
      <c r="V492" s="34"/>
      <c r="W492" s="35" t="s">
        <v>69</v>
      </c>
      <c r="X492" s="783">
        <v>5</v>
      </c>
      <c r="Y492" s="784">
        <f t="shared" si="98"/>
        <v>8.4</v>
      </c>
      <c r="Z492" s="36">
        <f>IFERROR(IF(Y492=0,"",ROUNDUP(Y492/H492,0)*0.00753),"")</f>
        <v>1.506E-2</v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5.2738095238095228</v>
      </c>
      <c r="BN492" s="64">
        <f t="shared" si="100"/>
        <v>8.86</v>
      </c>
      <c r="BO492" s="64">
        <f t="shared" si="101"/>
        <v>7.631257631257631E-3</v>
      </c>
      <c r="BP492" s="64">
        <f t="shared" si="102"/>
        <v>1.282051282051282E-2</v>
      </c>
    </row>
    <row r="493" spans="1:68" ht="27" customHeight="1" x14ac:dyDescent="0.25">
      <c r="A493" s="54" t="s">
        <v>804</v>
      </c>
      <c r="B493" s="54" t="s">
        <v>805</v>
      </c>
      <c r="C493" s="31">
        <v>4301031323</v>
      </c>
      <c r="D493" s="791">
        <v>4607091389760</v>
      </c>
      <c r="E493" s="792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88"/>
      <c r="R493" s="788"/>
      <c r="S493" s="788"/>
      <c r="T493" s="789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807</v>
      </c>
      <c r="B494" s="54" t="s">
        <v>808</v>
      </c>
      <c r="C494" s="31">
        <v>4301031325</v>
      </c>
      <c r="D494" s="791">
        <v>4607091389746</v>
      </c>
      <c r="E494" s="792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91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88"/>
      <c r="R494" s="788"/>
      <c r="S494" s="788"/>
      <c r="T494" s="789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807</v>
      </c>
      <c r="B495" s="54" t="s">
        <v>810</v>
      </c>
      <c r="C495" s="31">
        <v>4301031356</v>
      </c>
      <c r="D495" s="791">
        <v>4607091389746</v>
      </c>
      <c r="E495" s="792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9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88"/>
      <c r="R495" s="788"/>
      <c r="S495" s="788"/>
      <c r="T495" s="789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811</v>
      </c>
      <c r="B496" s="54" t="s">
        <v>812</v>
      </c>
      <c r="C496" s="31">
        <v>4301031335</v>
      </c>
      <c r="D496" s="791">
        <v>4680115883147</v>
      </c>
      <c r="E496" s="792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88"/>
      <c r="R496" s="788"/>
      <c r="S496" s="788"/>
      <c r="T496" s="789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802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811</v>
      </c>
      <c r="B497" s="54" t="s">
        <v>813</v>
      </c>
      <c r="C497" s="31">
        <v>4301031257</v>
      </c>
      <c r="D497" s="791">
        <v>4680115883147</v>
      </c>
      <c r="E497" s="792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1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88"/>
      <c r="R497" s="788"/>
      <c r="S497" s="788"/>
      <c r="T497" s="789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814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815</v>
      </c>
      <c r="B498" s="54" t="s">
        <v>816</v>
      </c>
      <c r="C498" s="31">
        <v>4301031330</v>
      </c>
      <c r="D498" s="791">
        <v>4607091384338</v>
      </c>
      <c r="E498" s="792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88"/>
      <c r="R498" s="788"/>
      <c r="S498" s="788"/>
      <c r="T498" s="789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815</v>
      </c>
      <c r="B499" s="54" t="s">
        <v>817</v>
      </c>
      <c r="C499" s="31">
        <v>4301031362</v>
      </c>
      <c r="D499" s="791">
        <v>4607091384338</v>
      </c>
      <c r="E499" s="792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">
        <v>818</v>
      </c>
      <c r="Q499" s="788"/>
      <c r="R499" s="788"/>
      <c r="S499" s="788"/>
      <c r="T499" s="789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819</v>
      </c>
      <c r="B500" s="54" t="s">
        <v>820</v>
      </c>
      <c r="C500" s="31">
        <v>4301031336</v>
      </c>
      <c r="D500" s="791">
        <v>4680115883154</v>
      </c>
      <c r="E500" s="792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2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88"/>
      <c r="R500" s="788"/>
      <c r="S500" s="788"/>
      <c r="T500" s="789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819</v>
      </c>
      <c r="B501" s="54" t="s">
        <v>822</v>
      </c>
      <c r="C501" s="31">
        <v>4301031254</v>
      </c>
      <c r="D501" s="791">
        <v>4680115883154</v>
      </c>
      <c r="E501" s="792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9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88"/>
      <c r="R501" s="788"/>
      <c r="S501" s="788"/>
      <c r="T501" s="789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customHeight="1" x14ac:dyDescent="0.25">
      <c r="A502" s="54" t="s">
        <v>824</v>
      </c>
      <c r="B502" s="54" t="s">
        <v>825</v>
      </c>
      <c r="C502" s="31">
        <v>4301031331</v>
      </c>
      <c r="D502" s="791">
        <v>4607091389524</v>
      </c>
      <c r="E502" s="792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88"/>
      <c r="R502" s="788"/>
      <c r="S502" s="788"/>
      <c r="T502" s="789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821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customHeight="1" x14ac:dyDescent="0.25">
      <c r="A503" s="54" t="s">
        <v>824</v>
      </c>
      <c r="B503" s="54" t="s">
        <v>826</v>
      </c>
      <c r="C503" s="31">
        <v>4301031361</v>
      </c>
      <c r="D503" s="791">
        <v>4607091389524</v>
      </c>
      <c r="E503" s="792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843" t="s">
        <v>827</v>
      </c>
      <c r="Q503" s="788"/>
      <c r="R503" s="788"/>
      <c r="S503" s="788"/>
      <c r="T503" s="789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821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828</v>
      </c>
      <c r="B504" s="54" t="s">
        <v>829</v>
      </c>
      <c r="C504" s="31">
        <v>4301031337</v>
      </c>
      <c r="D504" s="791">
        <v>4680115883161</v>
      </c>
      <c r="E504" s="792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15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88"/>
      <c r="R504" s="788"/>
      <c r="S504" s="788"/>
      <c r="T504" s="789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831</v>
      </c>
      <c r="B505" s="54" t="s">
        <v>832</v>
      </c>
      <c r="C505" s="31">
        <v>4301031333</v>
      </c>
      <c r="D505" s="791">
        <v>4607091389531</v>
      </c>
      <c r="E505" s="792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88"/>
      <c r="R505" s="788"/>
      <c r="S505" s="788"/>
      <c r="T505" s="789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831</v>
      </c>
      <c r="B506" s="54" t="s">
        <v>834</v>
      </c>
      <c r="C506" s="31">
        <v>4301031358</v>
      </c>
      <c r="D506" s="791">
        <v>4607091389531</v>
      </c>
      <c r="E506" s="792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88"/>
      <c r="R506" s="788"/>
      <c r="S506" s="788"/>
      <c r="T506" s="789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t="37.5" customHeight="1" x14ac:dyDescent="0.25">
      <c r="A507" s="54" t="s">
        <v>835</v>
      </c>
      <c r="B507" s="54" t="s">
        <v>836</v>
      </c>
      <c r="C507" s="31">
        <v>4301031360</v>
      </c>
      <c r="D507" s="791">
        <v>4607091384345</v>
      </c>
      <c r="E507" s="792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12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88"/>
      <c r="R507" s="788"/>
      <c r="S507" s="788"/>
      <c r="T507" s="789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customHeight="1" x14ac:dyDescent="0.25">
      <c r="A508" s="54" t="s">
        <v>837</v>
      </c>
      <c r="B508" s="54" t="s">
        <v>838</v>
      </c>
      <c r="C508" s="31">
        <v>4301031338</v>
      </c>
      <c r="D508" s="791">
        <v>4680115883185</v>
      </c>
      <c r="E508" s="792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50</v>
      </c>
      <c r="P508" s="88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88"/>
      <c r="R508" s="788"/>
      <c r="S508" s="788"/>
      <c r="T508" s="789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806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customHeight="1" x14ac:dyDescent="0.25">
      <c r="A509" s="54" t="s">
        <v>837</v>
      </c>
      <c r="B509" s="54" t="s">
        <v>839</v>
      </c>
      <c r="C509" s="31">
        <v>4301031255</v>
      </c>
      <c r="D509" s="791">
        <v>4680115883185</v>
      </c>
      <c r="E509" s="792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45</v>
      </c>
      <c r="P509" s="11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88"/>
      <c r="R509" s="788"/>
      <c r="S509" s="788"/>
      <c r="T509" s="789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840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x14ac:dyDescent="0.2">
      <c r="A510" s="795"/>
      <c r="B510" s="796"/>
      <c r="C510" s="796"/>
      <c r="D510" s="796"/>
      <c r="E510" s="796"/>
      <c r="F510" s="796"/>
      <c r="G510" s="796"/>
      <c r="H510" s="796"/>
      <c r="I510" s="796"/>
      <c r="J510" s="796"/>
      <c r="K510" s="796"/>
      <c r="L510" s="796"/>
      <c r="M510" s="796"/>
      <c r="N510" s="796"/>
      <c r="O510" s="797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1.1904761904761905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2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1.506E-2</v>
      </c>
      <c r="AA510" s="786"/>
      <c r="AB510" s="786"/>
      <c r="AC510" s="786"/>
    </row>
    <row r="511" spans="1:68" x14ac:dyDescent="0.2">
      <c r="A511" s="796"/>
      <c r="B511" s="796"/>
      <c r="C511" s="796"/>
      <c r="D511" s="796"/>
      <c r="E511" s="796"/>
      <c r="F511" s="796"/>
      <c r="G511" s="796"/>
      <c r="H511" s="796"/>
      <c r="I511" s="796"/>
      <c r="J511" s="796"/>
      <c r="K511" s="796"/>
      <c r="L511" s="796"/>
      <c r="M511" s="796"/>
      <c r="N511" s="796"/>
      <c r="O511" s="797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5">
        <f>IFERROR(SUM(X491:X509),"0")</f>
        <v>5</v>
      </c>
      <c r="Y511" s="785">
        <f>IFERROR(SUM(Y491:Y509),"0")</f>
        <v>8.4</v>
      </c>
      <c r="Z511" s="37"/>
      <c r="AA511" s="786"/>
      <c r="AB511" s="786"/>
      <c r="AC511" s="786"/>
    </row>
    <row r="512" spans="1:68" ht="14.25" customHeight="1" x14ac:dyDescent="0.25">
      <c r="A512" s="809" t="s">
        <v>73</v>
      </c>
      <c r="B512" s="796"/>
      <c r="C512" s="796"/>
      <c r="D512" s="796"/>
      <c r="E512" s="796"/>
      <c r="F512" s="796"/>
      <c r="G512" s="796"/>
      <c r="H512" s="796"/>
      <c r="I512" s="796"/>
      <c r="J512" s="796"/>
      <c r="K512" s="796"/>
      <c r="L512" s="796"/>
      <c r="M512" s="796"/>
      <c r="N512" s="796"/>
      <c r="O512" s="796"/>
      <c r="P512" s="796"/>
      <c r="Q512" s="796"/>
      <c r="R512" s="796"/>
      <c r="S512" s="796"/>
      <c r="T512" s="796"/>
      <c r="U512" s="796"/>
      <c r="V512" s="796"/>
      <c r="W512" s="796"/>
      <c r="X512" s="796"/>
      <c r="Y512" s="796"/>
      <c r="Z512" s="796"/>
      <c r="AA512" s="776"/>
      <c r="AB512" s="776"/>
      <c r="AC512" s="776"/>
    </row>
    <row r="513" spans="1:68" ht="27" customHeight="1" x14ac:dyDescent="0.25">
      <c r="A513" s="54" t="s">
        <v>841</v>
      </c>
      <c r="B513" s="54" t="s">
        <v>842</v>
      </c>
      <c r="C513" s="31">
        <v>4301051284</v>
      </c>
      <c r="D513" s="791">
        <v>4607091384352</v>
      </c>
      <c r="E513" s="792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131</v>
      </c>
      <c r="N513" s="33"/>
      <c r="O513" s="32">
        <v>45</v>
      </c>
      <c r="P513" s="9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88"/>
      <c r="R513" s="788"/>
      <c r="S513" s="788"/>
      <c r="T513" s="789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844</v>
      </c>
      <c r="B514" s="54" t="s">
        <v>845</v>
      </c>
      <c r="C514" s="31">
        <v>4301051431</v>
      </c>
      <c r="D514" s="791">
        <v>4607091389654</v>
      </c>
      <c r="E514" s="792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131</v>
      </c>
      <c r="N514" s="33"/>
      <c r="O514" s="32">
        <v>45</v>
      </c>
      <c r="P514" s="10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88"/>
      <c r="R514" s="788"/>
      <c r="S514" s="788"/>
      <c r="T514" s="789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5"/>
      <c r="B515" s="796"/>
      <c r="C515" s="796"/>
      <c r="D515" s="796"/>
      <c r="E515" s="796"/>
      <c r="F515" s="796"/>
      <c r="G515" s="796"/>
      <c r="H515" s="796"/>
      <c r="I515" s="796"/>
      <c r="J515" s="796"/>
      <c r="K515" s="796"/>
      <c r="L515" s="796"/>
      <c r="M515" s="796"/>
      <c r="N515" s="796"/>
      <c r="O515" s="797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x14ac:dyDescent="0.2">
      <c r="A516" s="796"/>
      <c r="B516" s="796"/>
      <c r="C516" s="796"/>
      <c r="D516" s="796"/>
      <c r="E516" s="796"/>
      <c r="F516" s="796"/>
      <c r="G516" s="796"/>
      <c r="H516" s="796"/>
      <c r="I516" s="796"/>
      <c r="J516" s="796"/>
      <c r="K516" s="796"/>
      <c r="L516" s="796"/>
      <c r="M516" s="796"/>
      <c r="N516" s="796"/>
      <c r="O516" s="797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customHeight="1" x14ac:dyDescent="0.25">
      <c r="A517" s="809" t="s">
        <v>113</v>
      </c>
      <c r="B517" s="796"/>
      <c r="C517" s="796"/>
      <c r="D517" s="796"/>
      <c r="E517" s="796"/>
      <c r="F517" s="796"/>
      <c r="G517" s="796"/>
      <c r="H517" s="796"/>
      <c r="I517" s="796"/>
      <c r="J517" s="796"/>
      <c r="K517" s="796"/>
      <c r="L517" s="796"/>
      <c r="M517" s="796"/>
      <c r="N517" s="796"/>
      <c r="O517" s="796"/>
      <c r="P517" s="796"/>
      <c r="Q517" s="796"/>
      <c r="R517" s="796"/>
      <c r="S517" s="796"/>
      <c r="T517" s="796"/>
      <c r="U517" s="796"/>
      <c r="V517" s="796"/>
      <c r="W517" s="796"/>
      <c r="X517" s="796"/>
      <c r="Y517" s="796"/>
      <c r="Z517" s="796"/>
      <c r="AA517" s="776"/>
      <c r="AB517" s="776"/>
      <c r="AC517" s="776"/>
    </row>
    <row r="518" spans="1:68" ht="27" customHeight="1" x14ac:dyDescent="0.25">
      <c r="A518" s="54" t="s">
        <v>847</v>
      </c>
      <c r="B518" s="54" t="s">
        <v>848</v>
      </c>
      <c r="C518" s="31">
        <v>4301032045</v>
      </c>
      <c r="D518" s="791">
        <v>4680115884335</v>
      </c>
      <c r="E518" s="792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8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88"/>
      <c r="R518" s="788"/>
      <c r="S518" s="788"/>
      <c r="T518" s="789"/>
      <c r="U518" s="34"/>
      <c r="V518" s="34"/>
      <c r="W518" s="35" t="s">
        <v>69</v>
      </c>
      <c r="X518" s="783">
        <v>0</v>
      </c>
      <c r="Y518" s="78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852</v>
      </c>
      <c r="B519" s="54" t="s">
        <v>853</v>
      </c>
      <c r="C519" s="31">
        <v>4301170011</v>
      </c>
      <c r="D519" s="791">
        <v>4680115884113</v>
      </c>
      <c r="E519" s="792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9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88"/>
      <c r="R519" s="788"/>
      <c r="S519" s="788"/>
      <c r="T519" s="789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5"/>
      <c r="B520" s="796"/>
      <c r="C520" s="796"/>
      <c r="D520" s="796"/>
      <c r="E520" s="796"/>
      <c r="F520" s="796"/>
      <c r="G520" s="796"/>
      <c r="H520" s="796"/>
      <c r="I520" s="796"/>
      <c r="J520" s="796"/>
      <c r="K520" s="796"/>
      <c r="L520" s="796"/>
      <c r="M520" s="796"/>
      <c r="N520" s="796"/>
      <c r="O520" s="797"/>
      <c r="P520" s="800" t="s">
        <v>71</v>
      </c>
      <c r="Q520" s="801"/>
      <c r="R520" s="801"/>
      <c r="S520" s="801"/>
      <c r="T520" s="801"/>
      <c r="U520" s="801"/>
      <c r="V520" s="802"/>
      <c r="W520" s="37" t="s">
        <v>72</v>
      </c>
      <c r="X520" s="785">
        <f>IFERROR(X518/H518,"0")+IFERROR(X519/H519,"0")</f>
        <v>0</v>
      </c>
      <c r="Y520" s="785">
        <f>IFERROR(Y518/H518,"0")+IFERROR(Y519/H519,"0")</f>
        <v>0</v>
      </c>
      <c r="Z520" s="785">
        <f>IFERROR(IF(Z518="",0,Z518),"0")+IFERROR(IF(Z519="",0,Z519),"0")</f>
        <v>0</v>
      </c>
      <c r="AA520" s="786"/>
      <c r="AB520" s="786"/>
      <c r="AC520" s="786"/>
    </row>
    <row r="521" spans="1:68" x14ac:dyDescent="0.2">
      <c r="A521" s="796"/>
      <c r="B521" s="796"/>
      <c r="C521" s="796"/>
      <c r="D521" s="796"/>
      <c r="E521" s="796"/>
      <c r="F521" s="796"/>
      <c r="G521" s="796"/>
      <c r="H521" s="796"/>
      <c r="I521" s="796"/>
      <c r="J521" s="796"/>
      <c r="K521" s="796"/>
      <c r="L521" s="796"/>
      <c r="M521" s="796"/>
      <c r="N521" s="796"/>
      <c r="O521" s="797"/>
      <c r="P521" s="800" t="s">
        <v>71</v>
      </c>
      <c r="Q521" s="801"/>
      <c r="R521" s="801"/>
      <c r="S521" s="801"/>
      <c r="T521" s="801"/>
      <c r="U521" s="801"/>
      <c r="V521" s="802"/>
      <c r="W521" s="37" t="s">
        <v>69</v>
      </c>
      <c r="X521" s="785">
        <f>IFERROR(SUM(X518:X519),"0")</f>
        <v>0</v>
      </c>
      <c r="Y521" s="785">
        <f>IFERROR(SUM(Y518:Y519),"0")</f>
        <v>0</v>
      </c>
      <c r="Z521" s="37"/>
      <c r="AA521" s="786"/>
      <c r="AB521" s="786"/>
      <c r="AC521" s="786"/>
    </row>
    <row r="522" spans="1:68" ht="16.5" customHeight="1" x14ac:dyDescent="0.25">
      <c r="A522" s="805" t="s">
        <v>855</v>
      </c>
      <c r="B522" s="796"/>
      <c r="C522" s="796"/>
      <c r="D522" s="796"/>
      <c r="E522" s="796"/>
      <c r="F522" s="796"/>
      <c r="G522" s="796"/>
      <c r="H522" s="796"/>
      <c r="I522" s="796"/>
      <c r="J522" s="796"/>
      <c r="K522" s="796"/>
      <c r="L522" s="796"/>
      <c r="M522" s="796"/>
      <c r="N522" s="796"/>
      <c r="O522" s="796"/>
      <c r="P522" s="796"/>
      <c r="Q522" s="796"/>
      <c r="R522" s="796"/>
      <c r="S522" s="796"/>
      <c r="T522" s="796"/>
      <c r="U522" s="796"/>
      <c r="V522" s="796"/>
      <c r="W522" s="796"/>
      <c r="X522" s="796"/>
      <c r="Y522" s="796"/>
      <c r="Z522" s="796"/>
      <c r="AA522" s="778"/>
      <c r="AB522" s="778"/>
      <c r="AC522" s="778"/>
    </row>
    <row r="523" spans="1:68" ht="14.25" customHeight="1" x14ac:dyDescent="0.25">
      <c r="A523" s="809" t="s">
        <v>182</v>
      </c>
      <c r="B523" s="796"/>
      <c r="C523" s="796"/>
      <c r="D523" s="796"/>
      <c r="E523" s="796"/>
      <c r="F523" s="796"/>
      <c r="G523" s="796"/>
      <c r="H523" s="796"/>
      <c r="I523" s="796"/>
      <c r="J523" s="796"/>
      <c r="K523" s="796"/>
      <c r="L523" s="796"/>
      <c r="M523" s="796"/>
      <c r="N523" s="796"/>
      <c r="O523" s="796"/>
      <c r="P523" s="796"/>
      <c r="Q523" s="796"/>
      <c r="R523" s="796"/>
      <c r="S523" s="796"/>
      <c r="T523" s="796"/>
      <c r="U523" s="796"/>
      <c r="V523" s="796"/>
      <c r="W523" s="796"/>
      <c r="X523" s="796"/>
      <c r="Y523" s="796"/>
      <c r="Z523" s="796"/>
      <c r="AA523" s="776"/>
      <c r="AB523" s="776"/>
      <c r="AC523" s="776"/>
    </row>
    <row r="524" spans="1:68" ht="27" customHeight="1" x14ac:dyDescent="0.25">
      <c r="A524" s="54" t="s">
        <v>856</v>
      </c>
      <c r="B524" s="54" t="s">
        <v>857</v>
      </c>
      <c r="C524" s="31">
        <v>4301020315</v>
      </c>
      <c r="D524" s="791">
        <v>4607091389364</v>
      </c>
      <c r="E524" s="792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9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88"/>
      <c r="R524" s="788"/>
      <c r="S524" s="788"/>
      <c r="T524" s="789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5"/>
      <c r="B525" s="796"/>
      <c r="C525" s="796"/>
      <c r="D525" s="796"/>
      <c r="E525" s="796"/>
      <c r="F525" s="796"/>
      <c r="G525" s="796"/>
      <c r="H525" s="796"/>
      <c r="I525" s="796"/>
      <c r="J525" s="796"/>
      <c r="K525" s="796"/>
      <c r="L525" s="796"/>
      <c r="M525" s="796"/>
      <c r="N525" s="796"/>
      <c r="O525" s="797"/>
      <c r="P525" s="800" t="s">
        <v>71</v>
      </c>
      <c r="Q525" s="801"/>
      <c r="R525" s="801"/>
      <c r="S525" s="801"/>
      <c r="T525" s="801"/>
      <c r="U525" s="801"/>
      <c r="V525" s="802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x14ac:dyDescent="0.2">
      <c r="A526" s="796"/>
      <c r="B526" s="796"/>
      <c r="C526" s="796"/>
      <c r="D526" s="796"/>
      <c r="E526" s="796"/>
      <c r="F526" s="796"/>
      <c r="G526" s="796"/>
      <c r="H526" s="796"/>
      <c r="I526" s="796"/>
      <c r="J526" s="796"/>
      <c r="K526" s="796"/>
      <c r="L526" s="796"/>
      <c r="M526" s="796"/>
      <c r="N526" s="796"/>
      <c r="O526" s="797"/>
      <c r="P526" s="800" t="s">
        <v>71</v>
      </c>
      <c r="Q526" s="801"/>
      <c r="R526" s="801"/>
      <c r="S526" s="801"/>
      <c r="T526" s="801"/>
      <c r="U526" s="801"/>
      <c r="V526" s="802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customHeight="1" x14ac:dyDescent="0.25">
      <c r="A527" s="809" t="s">
        <v>64</v>
      </c>
      <c r="B527" s="796"/>
      <c r="C527" s="796"/>
      <c r="D527" s="796"/>
      <c r="E527" s="796"/>
      <c r="F527" s="796"/>
      <c r="G527" s="796"/>
      <c r="H527" s="796"/>
      <c r="I527" s="796"/>
      <c r="J527" s="796"/>
      <c r="K527" s="796"/>
      <c r="L527" s="796"/>
      <c r="M527" s="796"/>
      <c r="N527" s="796"/>
      <c r="O527" s="796"/>
      <c r="P527" s="796"/>
      <c r="Q527" s="796"/>
      <c r="R527" s="796"/>
      <c r="S527" s="796"/>
      <c r="T527" s="796"/>
      <c r="U527" s="796"/>
      <c r="V527" s="796"/>
      <c r="W527" s="796"/>
      <c r="X527" s="796"/>
      <c r="Y527" s="796"/>
      <c r="Z527" s="796"/>
      <c r="AA527" s="776"/>
      <c r="AB527" s="776"/>
      <c r="AC527" s="776"/>
    </row>
    <row r="528" spans="1:68" ht="27" customHeight="1" x14ac:dyDescent="0.25">
      <c r="A528" s="54" t="s">
        <v>859</v>
      </c>
      <c r="B528" s="54" t="s">
        <v>860</v>
      </c>
      <c r="C528" s="31">
        <v>4301031324</v>
      </c>
      <c r="D528" s="791">
        <v>4607091389739</v>
      </c>
      <c r="E528" s="792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120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88"/>
      <c r="R528" s="788"/>
      <c r="S528" s="788"/>
      <c r="T528" s="789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IFERROR(IF(Y528=0,"",ROUNDUP(Y528/H528,0)*0.00753),"")</f>
        <v/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862</v>
      </c>
      <c r="B529" s="54" t="s">
        <v>863</v>
      </c>
      <c r="C529" s="31">
        <v>4301031363</v>
      </c>
      <c r="D529" s="791">
        <v>4607091389425</v>
      </c>
      <c r="E529" s="792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88"/>
      <c r="R529" s="788"/>
      <c r="S529" s="788"/>
      <c r="T529" s="789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865</v>
      </c>
      <c r="B530" s="54" t="s">
        <v>866</v>
      </c>
      <c r="C530" s="31">
        <v>4301031334</v>
      </c>
      <c r="D530" s="791">
        <v>4680115880771</v>
      </c>
      <c r="E530" s="792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8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88"/>
      <c r="R530" s="788"/>
      <c r="S530" s="788"/>
      <c r="T530" s="789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868</v>
      </c>
      <c r="B531" s="54" t="s">
        <v>869</v>
      </c>
      <c r="C531" s="31">
        <v>4301031327</v>
      </c>
      <c r="D531" s="791">
        <v>4607091389500</v>
      </c>
      <c r="E531" s="792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82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88"/>
      <c r="R531" s="788"/>
      <c r="S531" s="788"/>
      <c r="T531" s="789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868</v>
      </c>
      <c r="B532" s="54" t="s">
        <v>870</v>
      </c>
      <c r="C532" s="31">
        <v>4301031359</v>
      </c>
      <c r="D532" s="791">
        <v>4607091389500</v>
      </c>
      <c r="E532" s="792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66" t="s">
        <v>871</v>
      </c>
      <c r="Q532" s="788"/>
      <c r="R532" s="788"/>
      <c r="S532" s="788"/>
      <c r="T532" s="789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5"/>
      <c r="B533" s="796"/>
      <c r="C533" s="796"/>
      <c r="D533" s="796"/>
      <c r="E533" s="796"/>
      <c r="F533" s="796"/>
      <c r="G533" s="796"/>
      <c r="H533" s="796"/>
      <c r="I533" s="796"/>
      <c r="J533" s="796"/>
      <c r="K533" s="796"/>
      <c r="L533" s="796"/>
      <c r="M533" s="796"/>
      <c r="N533" s="796"/>
      <c r="O533" s="797"/>
      <c r="P533" s="800" t="s">
        <v>71</v>
      </c>
      <c r="Q533" s="801"/>
      <c r="R533" s="801"/>
      <c r="S533" s="801"/>
      <c r="T533" s="801"/>
      <c r="U533" s="801"/>
      <c r="V533" s="802"/>
      <c r="W533" s="37" t="s">
        <v>72</v>
      </c>
      <c r="X533" s="785">
        <f>IFERROR(X528/H528,"0")+IFERROR(X529/H529,"0")+IFERROR(X530/H530,"0")+IFERROR(X531/H531,"0")+IFERROR(X532/H532,"0")</f>
        <v>0</v>
      </c>
      <c r="Y533" s="785">
        <f>IFERROR(Y528/H528,"0")+IFERROR(Y529/H529,"0")+IFERROR(Y530/H530,"0")+IFERROR(Y531/H531,"0")+IFERROR(Y532/H532,"0")</f>
        <v>0</v>
      </c>
      <c r="Z533" s="785">
        <f>IFERROR(IF(Z528="",0,Z528),"0")+IFERROR(IF(Z529="",0,Z529),"0")+IFERROR(IF(Z530="",0,Z530),"0")+IFERROR(IF(Z531="",0,Z531),"0")+IFERROR(IF(Z532="",0,Z532),"0")</f>
        <v>0</v>
      </c>
      <c r="AA533" s="786"/>
      <c r="AB533" s="786"/>
      <c r="AC533" s="786"/>
    </row>
    <row r="534" spans="1:68" x14ac:dyDescent="0.2">
      <c r="A534" s="796"/>
      <c r="B534" s="796"/>
      <c r="C534" s="796"/>
      <c r="D534" s="796"/>
      <c r="E534" s="796"/>
      <c r="F534" s="796"/>
      <c r="G534" s="796"/>
      <c r="H534" s="796"/>
      <c r="I534" s="796"/>
      <c r="J534" s="796"/>
      <c r="K534" s="796"/>
      <c r="L534" s="796"/>
      <c r="M534" s="796"/>
      <c r="N534" s="796"/>
      <c r="O534" s="797"/>
      <c r="P534" s="800" t="s">
        <v>71</v>
      </c>
      <c r="Q534" s="801"/>
      <c r="R534" s="801"/>
      <c r="S534" s="801"/>
      <c r="T534" s="801"/>
      <c r="U534" s="801"/>
      <c r="V534" s="802"/>
      <c r="W534" s="37" t="s">
        <v>69</v>
      </c>
      <c r="X534" s="785">
        <f>IFERROR(SUM(X528:X532),"0")</f>
        <v>0</v>
      </c>
      <c r="Y534" s="785">
        <f>IFERROR(SUM(Y528:Y532),"0")</f>
        <v>0</v>
      </c>
      <c r="Z534" s="37"/>
      <c r="AA534" s="786"/>
      <c r="AB534" s="786"/>
      <c r="AC534" s="786"/>
    </row>
    <row r="535" spans="1:68" ht="14.25" customHeight="1" x14ac:dyDescent="0.25">
      <c r="A535" s="809" t="s">
        <v>113</v>
      </c>
      <c r="B535" s="796"/>
      <c r="C535" s="796"/>
      <c r="D535" s="796"/>
      <c r="E535" s="796"/>
      <c r="F535" s="796"/>
      <c r="G535" s="796"/>
      <c r="H535" s="796"/>
      <c r="I535" s="796"/>
      <c r="J535" s="796"/>
      <c r="K535" s="796"/>
      <c r="L535" s="796"/>
      <c r="M535" s="796"/>
      <c r="N535" s="796"/>
      <c r="O535" s="796"/>
      <c r="P535" s="796"/>
      <c r="Q535" s="796"/>
      <c r="R535" s="796"/>
      <c r="S535" s="796"/>
      <c r="T535" s="796"/>
      <c r="U535" s="796"/>
      <c r="V535" s="796"/>
      <c r="W535" s="796"/>
      <c r="X535" s="796"/>
      <c r="Y535" s="796"/>
      <c r="Z535" s="796"/>
      <c r="AA535" s="776"/>
      <c r="AB535" s="776"/>
      <c r="AC535" s="776"/>
    </row>
    <row r="536" spans="1:68" ht="27" customHeight="1" x14ac:dyDescent="0.25">
      <c r="A536" s="54" t="s">
        <v>872</v>
      </c>
      <c r="B536" s="54" t="s">
        <v>873</v>
      </c>
      <c r="C536" s="31">
        <v>4301032046</v>
      </c>
      <c r="D536" s="791">
        <v>4680115884359</v>
      </c>
      <c r="E536" s="792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11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88"/>
      <c r="R536" s="788"/>
      <c r="S536" s="788"/>
      <c r="T536" s="789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5"/>
      <c r="B537" s="796"/>
      <c r="C537" s="796"/>
      <c r="D537" s="796"/>
      <c r="E537" s="796"/>
      <c r="F537" s="796"/>
      <c r="G537" s="796"/>
      <c r="H537" s="796"/>
      <c r="I537" s="796"/>
      <c r="J537" s="796"/>
      <c r="K537" s="796"/>
      <c r="L537" s="796"/>
      <c r="M537" s="796"/>
      <c r="N537" s="796"/>
      <c r="O537" s="797"/>
      <c r="P537" s="800" t="s">
        <v>71</v>
      </c>
      <c r="Q537" s="801"/>
      <c r="R537" s="801"/>
      <c r="S537" s="801"/>
      <c r="T537" s="801"/>
      <c r="U537" s="801"/>
      <c r="V537" s="802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x14ac:dyDescent="0.2">
      <c r="A538" s="796"/>
      <c r="B538" s="796"/>
      <c r="C538" s="796"/>
      <c r="D538" s="796"/>
      <c r="E538" s="796"/>
      <c r="F538" s="796"/>
      <c r="G538" s="796"/>
      <c r="H538" s="796"/>
      <c r="I538" s="796"/>
      <c r="J538" s="796"/>
      <c r="K538" s="796"/>
      <c r="L538" s="796"/>
      <c r="M538" s="796"/>
      <c r="N538" s="796"/>
      <c r="O538" s="797"/>
      <c r="P538" s="800" t="s">
        <v>71</v>
      </c>
      <c r="Q538" s="801"/>
      <c r="R538" s="801"/>
      <c r="S538" s="801"/>
      <c r="T538" s="801"/>
      <c r="U538" s="801"/>
      <c r="V538" s="802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customHeight="1" x14ac:dyDescent="0.25">
      <c r="A539" s="809" t="s">
        <v>874</v>
      </c>
      <c r="B539" s="796"/>
      <c r="C539" s="796"/>
      <c r="D539" s="796"/>
      <c r="E539" s="796"/>
      <c r="F539" s="796"/>
      <c r="G539" s="796"/>
      <c r="H539" s="796"/>
      <c r="I539" s="796"/>
      <c r="J539" s="796"/>
      <c r="K539" s="796"/>
      <c r="L539" s="796"/>
      <c r="M539" s="796"/>
      <c r="N539" s="796"/>
      <c r="O539" s="796"/>
      <c r="P539" s="796"/>
      <c r="Q539" s="796"/>
      <c r="R539" s="796"/>
      <c r="S539" s="796"/>
      <c r="T539" s="796"/>
      <c r="U539" s="796"/>
      <c r="V539" s="796"/>
      <c r="W539" s="796"/>
      <c r="X539" s="796"/>
      <c r="Y539" s="796"/>
      <c r="Z539" s="796"/>
      <c r="AA539" s="776"/>
      <c r="AB539" s="776"/>
      <c r="AC539" s="776"/>
    </row>
    <row r="540" spans="1:68" ht="27" customHeight="1" x14ac:dyDescent="0.25">
      <c r="A540" s="54" t="s">
        <v>875</v>
      </c>
      <c r="B540" s="54" t="s">
        <v>876</v>
      </c>
      <c r="C540" s="31">
        <v>4301040357</v>
      </c>
      <c r="D540" s="791">
        <v>4680115884564</v>
      </c>
      <c r="E540" s="792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10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88"/>
      <c r="R540" s="788"/>
      <c r="S540" s="788"/>
      <c r="T540" s="789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795"/>
      <c r="B541" s="796"/>
      <c r="C541" s="796"/>
      <c r="D541" s="796"/>
      <c r="E541" s="796"/>
      <c r="F541" s="796"/>
      <c r="G541" s="796"/>
      <c r="H541" s="796"/>
      <c r="I541" s="796"/>
      <c r="J541" s="796"/>
      <c r="K541" s="796"/>
      <c r="L541" s="796"/>
      <c r="M541" s="796"/>
      <c r="N541" s="796"/>
      <c r="O541" s="797"/>
      <c r="P541" s="800" t="s">
        <v>71</v>
      </c>
      <c r="Q541" s="801"/>
      <c r="R541" s="801"/>
      <c r="S541" s="801"/>
      <c r="T541" s="801"/>
      <c r="U541" s="801"/>
      <c r="V541" s="802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x14ac:dyDescent="0.2">
      <c r="A542" s="796"/>
      <c r="B542" s="796"/>
      <c r="C542" s="796"/>
      <c r="D542" s="796"/>
      <c r="E542" s="796"/>
      <c r="F542" s="796"/>
      <c r="G542" s="796"/>
      <c r="H542" s="796"/>
      <c r="I542" s="796"/>
      <c r="J542" s="796"/>
      <c r="K542" s="796"/>
      <c r="L542" s="796"/>
      <c r="M542" s="796"/>
      <c r="N542" s="796"/>
      <c r="O542" s="797"/>
      <c r="P542" s="800" t="s">
        <v>71</v>
      </c>
      <c r="Q542" s="801"/>
      <c r="R542" s="801"/>
      <c r="S542" s="801"/>
      <c r="T542" s="801"/>
      <c r="U542" s="801"/>
      <c r="V542" s="802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customHeight="1" x14ac:dyDescent="0.25">
      <c r="A543" s="805" t="s">
        <v>878</v>
      </c>
      <c r="B543" s="796"/>
      <c r="C543" s="796"/>
      <c r="D543" s="796"/>
      <c r="E543" s="796"/>
      <c r="F543" s="796"/>
      <c r="G543" s="796"/>
      <c r="H543" s="796"/>
      <c r="I543" s="796"/>
      <c r="J543" s="796"/>
      <c r="K543" s="796"/>
      <c r="L543" s="796"/>
      <c r="M543" s="796"/>
      <c r="N543" s="796"/>
      <c r="O543" s="796"/>
      <c r="P543" s="796"/>
      <c r="Q543" s="796"/>
      <c r="R543" s="796"/>
      <c r="S543" s="796"/>
      <c r="T543" s="796"/>
      <c r="U543" s="796"/>
      <c r="V543" s="796"/>
      <c r="W543" s="796"/>
      <c r="X543" s="796"/>
      <c r="Y543" s="796"/>
      <c r="Z543" s="796"/>
      <c r="AA543" s="778"/>
      <c r="AB543" s="778"/>
      <c r="AC543" s="778"/>
    </row>
    <row r="544" spans="1:68" ht="14.25" customHeight="1" x14ac:dyDescent="0.25">
      <c r="A544" s="809" t="s">
        <v>64</v>
      </c>
      <c r="B544" s="796"/>
      <c r="C544" s="796"/>
      <c r="D544" s="796"/>
      <c r="E544" s="796"/>
      <c r="F544" s="796"/>
      <c r="G544" s="796"/>
      <c r="H544" s="796"/>
      <c r="I544" s="796"/>
      <c r="J544" s="796"/>
      <c r="K544" s="796"/>
      <c r="L544" s="796"/>
      <c r="M544" s="796"/>
      <c r="N544" s="796"/>
      <c r="O544" s="796"/>
      <c r="P544" s="796"/>
      <c r="Q544" s="796"/>
      <c r="R544" s="796"/>
      <c r="S544" s="796"/>
      <c r="T544" s="796"/>
      <c r="U544" s="796"/>
      <c r="V544" s="796"/>
      <c r="W544" s="796"/>
      <c r="X544" s="796"/>
      <c r="Y544" s="796"/>
      <c r="Z544" s="796"/>
      <c r="AA544" s="776"/>
      <c r="AB544" s="776"/>
      <c r="AC544" s="776"/>
    </row>
    <row r="545" spans="1:68" ht="27" customHeight="1" x14ac:dyDescent="0.25">
      <c r="A545" s="54" t="s">
        <v>879</v>
      </c>
      <c r="B545" s="54" t="s">
        <v>880</v>
      </c>
      <c r="C545" s="31">
        <v>4301031294</v>
      </c>
      <c r="D545" s="791">
        <v>4680115885189</v>
      </c>
      <c r="E545" s="792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3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88"/>
      <c r="R545" s="788"/>
      <c r="S545" s="788"/>
      <c r="T545" s="789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882</v>
      </c>
      <c r="B546" s="54" t="s">
        <v>883</v>
      </c>
      <c r="C546" s="31">
        <v>4301031293</v>
      </c>
      <c r="D546" s="791">
        <v>4680115885172</v>
      </c>
      <c r="E546" s="792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9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88"/>
      <c r="R546" s="788"/>
      <c r="S546" s="788"/>
      <c r="T546" s="789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884</v>
      </c>
      <c r="B547" s="54" t="s">
        <v>885</v>
      </c>
      <c r="C547" s="31">
        <v>4301031291</v>
      </c>
      <c r="D547" s="791">
        <v>4680115885110</v>
      </c>
      <c r="E547" s="792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11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88"/>
      <c r="R547" s="788"/>
      <c r="S547" s="788"/>
      <c r="T547" s="789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887</v>
      </c>
      <c r="B548" s="54" t="s">
        <v>888</v>
      </c>
      <c r="C548" s="31">
        <v>4301031329</v>
      </c>
      <c r="D548" s="791">
        <v>4680115885219</v>
      </c>
      <c r="E548" s="792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926" t="s">
        <v>889</v>
      </c>
      <c r="Q548" s="788"/>
      <c r="R548" s="788"/>
      <c r="S548" s="788"/>
      <c r="T548" s="789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95"/>
      <c r="B549" s="796"/>
      <c r="C549" s="796"/>
      <c r="D549" s="796"/>
      <c r="E549" s="796"/>
      <c r="F549" s="796"/>
      <c r="G549" s="796"/>
      <c r="H549" s="796"/>
      <c r="I549" s="796"/>
      <c r="J549" s="796"/>
      <c r="K549" s="796"/>
      <c r="L549" s="796"/>
      <c r="M549" s="796"/>
      <c r="N549" s="796"/>
      <c r="O549" s="797"/>
      <c r="P549" s="800" t="s">
        <v>71</v>
      </c>
      <c r="Q549" s="801"/>
      <c r="R549" s="801"/>
      <c r="S549" s="801"/>
      <c r="T549" s="801"/>
      <c r="U549" s="801"/>
      <c r="V549" s="802"/>
      <c r="W549" s="37" t="s">
        <v>72</v>
      </c>
      <c r="X549" s="785">
        <f>IFERROR(X545/H545,"0")+IFERROR(X546/H546,"0")+IFERROR(X547/H547,"0")+IFERROR(X548/H548,"0")</f>
        <v>0</v>
      </c>
      <c r="Y549" s="785">
        <f>IFERROR(Y545/H545,"0")+IFERROR(Y546/H546,"0")+IFERROR(Y547/H547,"0")+IFERROR(Y548/H548,"0")</f>
        <v>0</v>
      </c>
      <c r="Z549" s="785">
        <f>IFERROR(IF(Z545="",0,Z545),"0")+IFERROR(IF(Z546="",0,Z546),"0")+IFERROR(IF(Z547="",0,Z547),"0")+IFERROR(IF(Z548="",0,Z548),"0")</f>
        <v>0</v>
      </c>
      <c r="AA549" s="786"/>
      <c r="AB549" s="786"/>
      <c r="AC549" s="786"/>
    </row>
    <row r="550" spans="1:68" x14ac:dyDescent="0.2">
      <c r="A550" s="796"/>
      <c r="B550" s="796"/>
      <c r="C550" s="796"/>
      <c r="D550" s="796"/>
      <c r="E550" s="796"/>
      <c r="F550" s="796"/>
      <c r="G550" s="796"/>
      <c r="H550" s="796"/>
      <c r="I550" s="796"/>
      <c r="J550" s="796"/>
      <c r="K550" s="796"/>
      <c r="L550" s="796"/>
      <c r="M550" s="796"/>
      <c r="N550" s="796"/>
      <c r="O550" s="797"/>
      <c r="P550" s="800" t="s">
        <v>71</v>
      </c>
      <c r="Q550" s="801"/>
      <c r="R550" s="801"/>
      <c r="S550" s="801"/>
      <c r="T550" s="801"/>
      <c r="U550" s="801"/>
      <c r="V550" s="802"/>
      <c r="W550" s="37" t="s">
        <v>69</v>
      </c>
      <c r="X550" s="785">
        <f>IFERROR(SUM(X545:X548),"0")</f>
        <v>0</v>
      </c>
      <c r="Y550" s="785">
        <f>IFERROR(SUM(Y545:Y548),"0")</f>
        <v>0</v>
      </c>
      <c r="Z550" s="37"/>
      <c r="AA550" s="786"/>
      <c r="AB550" s="786"/>
      <c r="AC550" s="786"/>
    </row>
    <row r="551" spans="1:68" ht="16.5" customHeight="1" x14ac:dyDescent="0.25">
      <c r="A551" s="805" t="s">
        <v>891</v>
      </c>
      <c r="B551" s="796"/>
      <c r="C551" s="796"/>
      <c r="D551" s="796"/>
      <c r="E551" s="796"/>
      <c r="F551" s="796"/>
      <c r="G551" s="796"/>
      <c r="H551" s="796"/>
      <c r="I551" s="796"/>
      <c r="J551" s="796"/>
      <c r="K551" s="796"/>
      <c r="L551" s="796"/>
      <c r="M551" s="796"/>
      <c r="N551" s="796"/>
      <c r="O551" s="796"/>
      <c r="P551" s="796"/>
      <c r="Q551" s="796"/>
      <c r="R551" s="796"/>
      <c r="S551" s="796"/>
      <c r="T551" s="796"/>
      <c r="U551" s="796"/>
      <c r="V551" s="796"/>
      <c r="W551" s="796"/>
      <c r="X551" s="796"/>
      <c r="Y551" s="796"/>
      <c r="Z551" s="796"/>
      <c r="AA551" s="778"/>
      <c r="AB551" s="778"/>
      <c r="AC551" s="778"/>
    </row>
    <row r="552" spans="1:68" ht="14.25" customHeight="1" x14ac:dyDescent="0.25">
      <c r="A552" s="809" t="s">
        <v>64</v>
      </c>
      <c r="B552" s="796"/>
      <c r="C552" s="796"/>
      <c r="D552" s="796"/>
      <c r="E552" s="796"/>
      <c r="F552" s="796"/>
      <c r="G552" s="796"/>
      <c r="H552" s="796"/>
      <c r="I552" s="796"/>
      <c r="J552" s="796"/>
      <c r="K552" s="796"/>
      <c r="L552" s="796"/>
      <c r="M552" s="796"/>
      <c r="N552" s="796"/>
      <c r="O552" s="796"/>
      <c r="P552" s="796"/>
      <c r="Q552" s="796"/>
      <c r="R552" s="796"/>
      <c r="S552" s="796"/>
      <c r="T552" s="796"/>
      <c r="U552" s="796"/>
      <c r="V552" s="796"/>
      <c r="W552" s="796"/>
      <c r="X552" s="796"/>
      <c r="Y552" s="796"/>
      <c r="Z552" s="796"/>
      <c r="AA552" s="776"/>
      <c r="AB552" s="776"/>
      <c r="AC552" s="776"/>
    </row>
    <row r="553" spans="1:68" ht="27" customHeight="1" x14ac:dyDescent="0.25">
      <c r="A553" s="54" t="s">
        <v>892</v>
      </c>
      <c r="B553" s="54" t="s">
        <v>893</v>
      </c>
      <c r="C553" s="31">
        <v>4301031261</v>
      </c>
      <c r="D553" s="791">
        <v>4680115885103</v>
      </c>
      <c r="E553" s="792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8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88"/>
      <c r="R553" s="788"/>
      <c r="S553" s="788"/>
      <c r="T553" s="789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95"/>
      <c r="B554" s="796"/>
      <c r="C554" s="796"/>
      <c r="D554" s="796"/>
      <c r="E554" s="796"/>
      <c r="F554" s="796"/>
      <c r="G554" s="796"/>
      <c r="H554" s="796"/>
      <c r="I554" s="796"/>
      <c r="J554" s="796"/>
      <c r="K554" s="796"/>
      <c r="L554" s="796"/>
      <c r="M554" s="796"/>
      <c r="N554" s="796"/>
      <c r="O554" s="797"/>
      <c r="P554" s="800" t="s">
        <v>71</v>
      </c>
      <c r="Q554" s="801"/>
      <c r="R554" s="801"/>
      <c r="S554" s="801"/>
      <c r="T554" s="801"/>
      <c r="U554" s="801"/>
      <c r="V554" s="802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x14ac:dyDescent="0.2">
      <c r="A555" s="796"/>
      <c r="B555" s="796"/>
      <c r="C555" s="796"/>
      <c r="D555" s="796"/>
      <c r="E555" s="796"/>
      <c r="F555" s="796"/>
      <c r="G555" s="796"/>
      <c r="H555" s="796"/>
      <c r="I555" s="796"/>
      <c r="J555" s="796"/>
      <c r="K555" s="796"/>
      <c r="L555" s="796"/>
      <c r="M555" s="796"/>
      <c r="N555" s="796"/>
      <c r="O555" s="797"/>
      <c r="P555" s="800" t="s">
        <v>71</v>
      </c>
      <c r="Q555" s="801"/>
      <c r="R555" s="801"/>
      <c r="S555" s="801"/>
      <c r="T555" s="801"/>
      <c r="U555" s="801"/>
      <c r="V555" s="802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customHeight="1" x14ac:dyDescent="0.2">
      <c r="A556" s="941" t="s">
        <v>895</v>
      </c>
      <c r="B556" s="942"/>
      <c r="C556" s="942"/>
      <c r="D556" s="942"/>
      <c r="E556" s="942"/>
      <c r="F556" s="942"/>
      <c r="G556" s="942"/>
      <c r="H556" s="942"/>
      <c r="I556" s="942"/>
      <c r="J556" s="942"/>
      <c r="K556" s="942"/>
      <c r="L556" s="942"/>
      <c r="M556" s="942"/>
      <c r="N556" s="942"/>
      <c r="O556" s="942"/>
      <c r="P556" s="942"/>
      <c r="Q556" s="942"/>
      <c r="R556" s="942"/>
      <c r="S556" s="942"/>
      <c r="T556" s="942"/>
      <c r="U556" s="942"/>
      <c r="V556" s="942"/>
      <c r="W556" s="942"/>
      <c r="X556" s="942"/>
      <c r="Y556" s="942"/>
      <c r="Z556" s="942"/>
      <c r="AA556" s="48"/>
      <c r="AB556" s="48"/>
      <c r="AC556" s="48"/>
    </row>
    <row r="557" spans="1:68" ht="16.5" customHeight="1" x14ac:dyDescent="0.25">
      <c r="A557" s="805" t="s">
        <v>895</v>
      </c>
      <c r="B557" s="796"/>
      <c r="C557" s="796"/>
      <c r="D557" s="796"/>
      <c r="E557" s="796"/>
      <c r="F557" s="796"/>
      <c r="G557" s="796"/>
      <c r="H557" s="796"/>
      <c r="I557" s="796"/>
      <c r="J557" s="796"/>
      <c r="K557" s="796"/>
      <c r="L557" s="796"/>
      <c r="M557" s="796"/>
      <c r="N557" s="796"/>
      <c r="O557" s="796"/>
      <c r="P557" s="796"/>
      <c r="Q557" s="796"/>
      <c r="R557" s="796"/>
      <c r="S557" s="796"/>
      <c r="T557" s="796"/>
      <c r="U557" s="796"/>
      <c r="V557" s="796"/>
      <c r="W557" s="796"/>
      <c r="X557" s="796"/>
      <c r="Y557" s="796"/>
      <c r="Z557" s="796"/>
      <c r="AA557" s="778"/>
      <c r="AB557" s="778"/>
      <c r="AC557" s="778"/>
    </row>
    <row r="558" spans="1:68" ht="14.25" customHeight="1" x14ac:dyDescent="0.25">
      <c r="A558" s="809" t="s">
        <v>124</v>
      </c>
      <c r="B558" s="796"/>
      <c r="C558" s="796"/>
      <c r="D558" s="796"/>
      <c r="E558" s="796"/>
      <c r="F558" s="796"/>
      <c r="G558" s="796"/>
      <c r="H558" s="796"/>
      <c r="I558" s="796"/>
      <c r="J558" s="796"/>
      <c r="K558" s="796"/>
      <c r="L558" s="796"/>
      <c r="M558" s="796"/>
      <c r="N558" s="796"/>
      <c r="O558" s="796"/>
      <c r="P558" s="796"/>
      <c r="Q558" s="796"/>
      <c r="R558" s="796"/>
      <c r="S558" s="796"/>
      <c r="T558" s="796"/>
      <c r="U558" s="796"/>
      <c r="V558" s="796"/>
      <c r="W558" s="796"/>
      <c r="X558" s="796"/>
      <c r="Y558" s="796"/>
      <c r="Z558" s="796"/>
      <c r="AA558" s="776"/>
      <c r="AB558" s="776"/>
      <c r="AC558" s="776"/>
    </row>
    <row r="559" spans="1:68" ht="27" customHeight="1" x14ac:dyDescent="0.25">
      <c r="A559" s="54" t="s">
        <v>896</v>
      </c>
      <c r="B559" s="54" t="s">
        <v>897</v>
      </c>
      <c r="C559" s="31">
        <v>4301011795</v>
      </c>
      <c r="D559" s="791">
        <v>4607091389067</v>
      </c>
      <c r="E559" s="792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88"/>
      <c r="R559" s="788"/>
      <c r="S559" s="788"/>
      <c r="T559" s="789"/>
      <c r="U559" s="34"/>
      <c r="V559" s="34"/>
      <c r="W559" s="35" t="s">
        <v>69</v>
      </c>
      <c r="X559" s="783">
        <v>0</v>
      </c>
      <c r="Y559" s="784">
        <f t="shared" ref="Y559:Y569" si="104">IFERROR(IF(X559="",0,CEILING((X559/$H559),1)*$H559),"")</f>
        <v>0</v>
      </c>
      <c r="Z559" s="36" t="str">
        <f t="shared" ref="Z559:Z564" si="105">IFERROR(IF(Y559=0,"",ROUNDUP(Y559/H559,0)*0.01196),"")</f>
        <v/>
      </c>
      <c r="AA559" s="56"/>
      <c r="AB559" s="57"/>
      <c r="AC559" s="649" t="s">
        <v>132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0</v>
      </c>
      <c r="BN559" s="64">
        <f t="shared" ref="BN559:BN569" si="107">IFERROR(Y559*I559/H559,"0")</f>
        <v>0</v>
      </c>
      <c r="BO559" s="64">
        <f t="shared" ref="BO559:BO569" si="108">IFERROR(1/J559*(X559/H559),"0")</f>
        <v>0</v>
      </c>
      <c r="BP559" s="64">
        <f t="shared" ref="BP559:BP569" si="109">IFERROR(1/J559*(Y559/H559),"0")</f>
        <v>0</v>
      </c>
    </row>
    <row r="560" spans="1:68" ht="27" customHeight="1" x14ac:dyDescent="0.25">
      <c r="A560" s="54" t="s">
        <v>898</v>
      </c>
      <c r="B560" s="54" t="s">
        <v>899</v>
      </c>
      <c r="C560" s="31">
        <v>4301011961</v>
      </c>
      <c r="D560" s="791">
        <v>4680115885271</v>
      </c>
      <c r="E560" s="792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128</v>
      </c>
      <c r="N560" s="33"/>
      <c r="O560" s="32">
        <v>60</v>
      </c>
      <c r="P560" s="113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customHeight="1" x14ac:dyDescent="0.25">
      <c r="A561" s="54" t="s">
        <v>901</v>
      </c>
      <c r="B561" s="54" t="s">
        <v>902</v>
      </c>
      <c r="C561" s="31">
        <v>4301011774</v>
      </c>
      <c r="D561" s="791">
        <v>4680115884502</v>
      </c>
      <c r="E561" s="792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128</v>
      </c>
      <c r="N561" s="33"/>
      <c r="O561" s="32">
        <v>60</v>
      </c>
      <c r="P561" s="10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904</v>
      </c>
      <c r="B562" s="54" t="s">
        <v>905</v>
      </c>
      <c r="C562" s="31">
        <v>4301011771</v>
      </c>
      <c r="D562" s="791">
        <v>4607091389104</v>
      </c>
      <c r="E562" s="792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128</v>
      </c>
      <c r="N562" s="33"/>
      <c r="O562" s="32">
        <v>60</v>
      </c>
      <c r="P562" s="8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3">
        <v>0</v>
      </c>
      <c r="Y562" s="784">
        <f t="shared" si="104"/>
        <v>0</v>
      </c>
      <c r="Z562" s="36" t="str">
        <f t="shared" si="105"/>
        <v/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16.5" customHeight="1" x14ac:dyDescent="0.25">
      <c r="A563" s="54" t="s">
        <v>907</v>
      </c>
      <c r="B563" s="54" t="s">
        <v>908</v>
      </c>
      <c r="C563" s="31">
        <v>4301011799</v>
      </c>
      <c r="D563" s="791">
        <v>4680115884519</v>
      </c>
      <c r="E563" s="792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131</v>
      </c>
      <c r="N563" s="33"/>
      <c r="O563" s="32">
        <v>60</v>
      </c>
      <c r="P563" s="8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910</v>
      </c>
      <c r="B564" s="54" t="s">
        <v>911</v>
      </c>
      <c r="C564" s="31">
        <v>4301011376</v>
      </c>
      <c r="D564" s="791">
        <v>4680115885226</v>
      </c>
      <c r="E564" s="792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131</v>
      </c>
      <c r="N564" s="33"/>
      <c r="O564" s="32">
        <v>60</v>
      </c>
      <c r="P564" s="10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88"/>
      <c r="R564" s="788"/>
      <c r="S564" s="788"/>
      <c r="T564" s="789"/>
      <c r="U564" s="34"/>
      <c r="V564" s="34"/>
      <c r="W564" s="35" t="s">
        <v>69</v>
      </c>
      <c r="X564" s="783">
        <v>0</v>
      </c>
      <c r="Y564" s="784">
        <f t="shared" si="104"/>
        <v>0</v>
      </c>
      <c r="Z564" s="36" t="str">
        <f t="shared" si="105"/>
        <v/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913</v>
      </c>
      <c r="B565" s="54" t="s">
        <v>914</v>
      </c>
      <c r="C565" s="31">
        <v>4301011778</v>
      </c>
      <c r="D565" s="791">
        <v>4680115880603</v>
      </c>
      <c r="E565" s="792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5" s="788"/>
      <c r="R565" s="788"/>
      <c r="S565" s="788"/>
      <c r="T565" s="789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132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913</v>
      </c>
      <c r="B566" s="54" t="s">
        <v>915</v>
      </c>
      <c r="C566" s="31">
        <v>4301012035</v>
      </c>
      <c r="D566" s="791">
        <v>4680115880603</v>
      </c>
      <c r="E566" s="792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">
        <v>916</v>
      </c>
      <c r="Q566" s="788"/>
      <c r="R566" s="788"/>
      <c r="S566" s="788"/>
      <c r="T566" s="789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132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t="27" customHeight="1" x14ac:dyDescent="0.25">
      <c r="A567" s="54" t="s">
        <v>917</v>
      </c>
      <c r="B567" s="54" t="s">
        <v>918</v>
      </c>
      <c r="C567" s="31">
        <v>4301012036</v>
      </c>
      <c r="D567" s="791">
        <v>4680115882782</v>
      </c>
      <c r="E567" s="792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128</v>
      </c>
      <c r="N567" s="33"/>
      <c r="O567" s="32">
        <v>60</v>
      </c>
      <c r="P567" s="1109" t="s">
        <v>919</v>
      </c>
      <c r="Q567" s="788"/>
      <c r="R567" s="788"/>
      <c r="S567" s="788"/>
      <c r="T567" s="789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customHeight="1" x14ac:dyDescent="0.25">
      <c r="A568" s="54" t="s">
        <v>920</v>
      </c>
      <c r="B568" s="54" t="s">
        <v>921</v>
      </c>
      <c r="C568" s="31">
        <v>4301011784</v>
      </c>
      <c r="D568" s="791">
        <v>4607091389982</v>
      </c>
      <c r="E568" s="792"/>
      <c r="F568" s="782">
        <v>0.6</v>
      </c>
      <c r="G568" s="32">
        <v>6</v>
      </c>
      <c r="H568" s="782">
        <v>3.6</v>
      </c>
      <c r="I568" s="782">
        <v>3.81</v>
      </c>
      <c r="J568" s="32">
        <v>132</v>
      </c>
      <c r="K568" s="32" t="s">
        <v>76</v>
      </c>
      <c r="L568" s="32"/>
      <c r="M568" s="33" t="s">
        <v>128</v>
      </c>
      <c r="N568" s="33"/>
      <c r="O568" s="32">
        <v>60</v>
      </c>
      <c r="P568" s="11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8" s="788"/>
      <c r="R568" s="788"/>
      <c r="S568" s="788"/>
      <c r="T568" s="789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IFERROR(IF(Y568=0,"",ROUNDUP(Y568/H568,0)*0.00902),"")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customHeight="1" x14ac:dyDescent="0.25">
      <c r="A569" s="54" t="s">
        <v>920</v>
      </c>
      <c r="B569" s="54" t="s">
        <v>922</v>
      </c>
      <c r="C569" s="31">
        <v>4301012034</v>
      </c>
      <c r="D569" s="791">
        <v>4607091389982</v>
      </c>
      <c r="E569" s="792"/>
      <c r="F569" s="782">
        <v>0.6</v>
      </c>
      <c r="G569" s="32">
        <v>8</v>
      </c>
      <c r="H569" s="782">
        <v>4.8</v>
      </c>
      <c r="I569" s="782">
        <v>6.96</v>
      </c>
      <c r="J569" s="32">
        <v>120</v>
      </c>
      <c r="K569" s="32" t="s">
        <v>76</v>
      </c>
      <c r="L569" s="32"/>
      <c r="M569" s="33" t="s">
        <v>128</v>
      </c>
      <c r="N569" s="33"/>
      <c r="O569" s="32">
        <v>60</v>
      </c>
      <c r="P569" s="1113" t="s">
        <v>923</v>
      </c>
      <c r="Q569" s="788"/>
      <c r="R569" s="788"/>
      <c r="S569" s="788"/>
      <c r="T569" s="789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IFERROR(IF(Y569=0,"",ROUNDUP(Y569/H569,0)*0.00937),"")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x14ac:dyDescent="0.2">
      <c r="A570" s="795"/>
      <c r="B570" s="796"/>
      <c r="C570" s="796"/>
      <c r="D570" s="796"/>
      <c r="E570" s="796"/>
      <c r="F570" s="796"/>
      <c r="G570" s="796"/>
      <c r="H570" s="796"/>
      <c r="I570" s="796"/>
      <c r="J570" s="796"/>
      <c r="K570" s="796"/>
      <c r="L570" s="796"/>
      <c r="M570" s="796"/>
      <c r="N570" s="796"/>
      <c r="O570" s="797"/>
      <c r="P570" s="800" t="s">
        <v>71</v>
      </c>
      <c r="Q570" s="801"/>
      <c r="R570" s="801"/>
      <c r="S570" s="801"/>
      <c r="T570" s="801"/>
      <c r="U570" s="801"/>
      <c r="V570" s="802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0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0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786"/>
      <c r="AB570" s="786"/>
      <c r="AC570" s="786"/>
    </row>
    <row r="571" spans="1:68" x14ac:dyDescent="0.2">
      <c r="A571" s="796"/>
      <c r="B571" s="796"/>
      <c r="C571" s="796"/>
      <c r="D571" s="796"/>
      <c r="E571" s="796"/>
      <c r="F571" s="796"/>
      <c r="G571" s="796"/>
      <c r="H571" s="796"/>
      <c r="I571" s="796"/>
      <c r="J571" s="796"/>
      <c r="K571" s="796"/>
      <c r="L571" s="796"/>
      <c r="M571" s="796"/>
      <c r="N571" s="796"/>
      <c r="O571" s="797"/>
      <c r="P571" s="800" t="s">
        <v>71</v>
      </c>
      <c r="Q571" s="801"/>
      <c r="R571" s="801"/>
      <c r="S571" s="801"/>
      <c r="T571" s="801"/>
      <c r="U571" s="801"/>
      <c r="V571" s="802"/>
      <c r="W571" s="37" t="s">
        <v>69</v>
      </c>
      <c r="X571" s="785">
        <f>IFERROR(SUM(X559:X569),"0")</f>
        <v>0</v>
      </c>
      <c r="Y571" s="785">
        <f>IFERROR(SUM(Y559:Y569),"0")</f>
        <v>0</v>
      </c>
      <c r="Z571" s="37"/>
      <c r="AA571" s="786"/>
      <c r="AB571" s="786"/>
      <c r="AC571" s="786"/>
    </row>
    <row r="572" spans="1:68" ht="14.25" customHeight="1" x14ac:dyDescent="0.25">
      <c r="A572" s="809" t="s">
        <v>182</v>
      </c>
      <c r="B572" s="796"/>
      <c r="C572" s="796"/>
      <c r="D572" s="796"/>
      <c r="E572" s="796"/>
      <c r="F572" s="796"/>
      <c r="G572" s="796"/>
      <c r="H572" s="796"/>
      <c r="I572" s="796"/>
      <c r="J572" s="796"/>
      <c r="K572" s="796"/>
      <c r="L572" s="796"/>
      <c r="M572" s="796"/>
      <c r="N572" s="796"/>
      <c r="O572" s="796"/>
      <c r="P572" s="796"/>
      <c r="Q572" s="796"/>
      <c r="R572" s="796"/>
      <c r="S572" s="796"/>
      <c r="T572" s="796"/>
      <c r="U572" s="796"/>
      <c r="V572" s="796"/>
      <c r="W572" s="796"/>
      <c r="X572" s="796"/>
      <c r="Y572" s="796"/>
      <c r="Z572" s="796"/>
      <c r="AA572" s="776"/>
      <c r="AB572" s="776"/>
      <c r="AC572" s="776"/>
    </row>
    <row r="573" spans="1:68" ht="16.5" customHeight="1" x14ac:dyDescent="0.25">
      <c r="A573" s="54" t="s">
        <v>924</v>
      </c>
      <c r="B573" s="54" t="s">
        <v>925</v>
      </c>
      <c r="C573" s="31">
        <v>4301020222</v>
      </c>
      <c r="D573" s="791">
        <v>4607091388930</v>
      </c>
      <c r="E573" s="792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128</v>
      </c>
      <c r="N573" s="33"/>
      <c r="O573" s="32">
        <v>55</v>
      </c>
      <c r="P573" s="8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88"/>
      <c r="R573" s="788"/>
      <c r="S573" s="788"/>
      <c r="T573" s="789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customHeight="1" x14ac:dyDescent="0.25">
      <c r="A574" s="54" t="s">
        <v>927</v>
      </c>
      <c r="B574" s="54" t="s">
        <v>928</v>
      </c>
      <c r="C574" s="31">
        <v>4301020206</v>
      </c>
      <c r="D574" s="791">
        <v>4680115880054</v>
      </c>
      <c r="E574" s="792"/>
      <c r="F574" s="782">
        <v>0.6</v>
      </c>
      <c r="G574" s="32">
        <v>6</v>
      </c>
      <c r="H574" s="782">
        <v>3.6</v>
      </c>
      <c r="I574" s="782">
        <v>3.81</v>
      </c>
      <c r="J574" s="32">
        <v>132</v>
      </c>
      <c r="K574" s="32" t="s">
        <v>76</v>
      </c>
      <c r="L574" s="32"/>
      <c r="M574" s="33" t="s">
        <v>128</v>
      </c>
      <c r="N574" s="33"/>
      <c r="O574" s="32">
        <v>55</v>
      </c>
      <c r="P574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88"/>
      <c r="R574" s="788"/>
      <c r="S574" s="788"/>
      <c r="T574" s="789"/>
      <c r="U574" s="34"/>
      <c r="V574" s="34"/>
      <c r="W574" s="35" t="s">
        <v>69</v>
      </c>
      <c r="X574" s="783">
        <v>11</v>
      </c>
      <c r="Y574" s="784">
        <f>IFERROR(IF(X574="",0,CEILING((X574/$H574),1)*$H574),"")</f>
        <v>14.4</v>
      </c>
      <c r="Z574" s="36">
        <f>IFERROR(IF(Y574=0,"",ROUNDUP(Y574/H574,0)*0.00902),"")</f>
        <v>3.6080000000000001E-2</v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11.641666666666667</v>
      </c>
      <c r="BN574" s="64">
        <f>IFERROR(Y574*I574/H574,"0")</f>
        <v>15.24</v>
      </c>
      <c r="BO574" s="64">
        <f>IFERROR(1/J574*(X574/H574),"0")</f>
        <v>2.3148148148148147E-2</v>
      </c>
      <c r="BP574" s="64">
        <f>IFERROR(1/J574*(Y574/H574),"0")</f>
        <v>3.0303030303030304E-2</v>
      </c>
    </row>
    <row r="575" spans="1:68" ht="16.5" customHeight="1" x14ac:dyDescent="0.25">
      <c r="A575" s="54" t="s">
        <v>927</v>
      </c>
      <c r="B575" s="54" t="s">
        <v>929</v>
      </c>
      <c r="C575" s="31">
        <v>4301020364</v>
      </c>
      <c r="D575" s="791">
        <v>4680115880054</v>
      </c>
      <c r="E575" s="792"/>
      <c r="F575" s="782">
        <v>0.6</v>
      </c>
      <c r="G575" s="32">
        <v>8</v>
      </c>
      <c r="H575" s="782">
        <v>4.8</v>
      </c>
      <c r="I575" s="782">
        <v>6.96</v>
      </c>
      <c r="J575" s="32">
        <v>120</v>
      </c>
      <c r="K575" s="32" t="s">
        <v>76</v>
      </c>
      <c r="L575" s="32"/>
      <c r="M575" s="33" t="s">
        <v>128</v>
      </c>
      <c r="N575" s="33"/>
      <c r="O575" s="32">
        <v>55</v>
      </c>
      <c r="P575" s="1138" t="s">
        <v>930</v>
      </c>
      <c r="Q575" s="788"/>
      <c r="R575" s="788"/>
      <c r="S575" s="788"/>
      <c r="T575" s="789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IFERROR(IF(Y575=0,"",ROUNDUP(Y575/H575,0)*0.00937),"")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95"/>
      <c r="B576" s="796"/>
      <c r="C576" s="796"/>
      <c r="D576" s="796"/>
      <c r="E576" s="796"/>
      <c r="F576" s="796"/>
      <c r="G576" s="796"/>
      <c r="H576" s="796"/>
      <c r="I576" s="796"/>
      <c r="J576" s="796"/>
      <c r="K576" s="796"/>
      <c r="L576" s="796"/>
      <c r="M576" s="796"/>
      <c r="N576" s="796"/>
      <c r="O576" s="797"/>
      <c r="P576" s="800" t="s">
        <v>71</v>
      </c>
      <c r="Q576" s="801"/>
      <c r="R576" s="801"/>
      <c r="S576" s="801"/>
      <c r="T576" s="801"/>
      <c r="U576" s="801"/>
      <c r="V576" s="802"/>
      <c r="W576" s="37" t="s">
        <v>72</v>
      </c>
      <c r="X576" s="785">
        <f>IFERROR(X573/H573,"0")+IFERROR(X574/H574,"0")+IFERROR(X575/H575,"0")</f>
        <v>3.0555555555555554</v>
      </c>
      <c r="Y576" s="785">
        <f>IFERROR(Y573/H573,"0")+IFERROR(Y574/H574,"0")+IFERROR(Y575/H575,"0")</f>
        <v>4</v>
      </c>
      <c r="Z576" s="785">
        <f>IFERROR(IF(Z573="",0,Z573),"0")+IFERROR(IF(Z574="",0,Z574),"0")+IFERROR(IF(Z575="",0,Z575),"0")</f>
        <v>3.6080000000000001E-2</v>
      </c>
      <c r="AA576" s="786"/>
      <c r="AB576" s="786"/>
      <c r="AC576" s="786"/>
    </row>
    <row r="577" spans="1:68" x14ac:dyDescent="0.2">
      <c r="A577" s="796"/>
      <c r="B577" s="796"/>
      <c r="C577" s="796"/>
      <c r="D577" s="796"/>
      <c r="E577" s="796"/>
      <c r="F577" s="796"/>
      <c r="G577" s="796"/>
      <c r="H577" s="796"/>
      <c r="I577" s="796"/>
      <c r="J577" s="796"/>
      <c r="K577" s="796"/>
      <c r="L577" s="796"/>
      <c r="M577" s="796"/>
      <c r="N577" s="796"/>
      <c r="O577" s="797"/>
      <c r="P577" s="800" t="s">
        <v>71</v>
      </c>
      <c r="Q577" s="801"/>
      <c r="R577" s="801"/>
      <c r="S577" s="801"/>
      <c r="T577" s="801"/>
      <c r="U577" s="801"/>
      <c r="V577" s="802"/>
      <c r="W577" s="37" t="s">
        <v>69</v>
      </c>
      <c r="X577" s="785">
        <f>IFERROR(SUM(X573:X575),"0")</f>
        <v>11</v>
      </c>
      <c r="Y577" s="785">
        <f>IFERROR(SUM(Y573:Y575),"0")</f>
        <v>14.4</v>
      </c>
      <c r="Z577" s="37"/>
      <c r="AA577" s="786"/>
      <c r="AB577" s="786"/>
      <c r="AC577" s="786"/>
    </row>
    <row r="578" spans="1:68" ht="14.25" customHeight="1" x14ac:dyDescent="0.25">
      <c r="A578" s="809" t="s">
        <v>64</v>
      </c>
      <c r="B578" s="796"/>
      <c r="C578" s="796"/>
      <c r="D578" s="796"/>
      <c r="E578" s="796"/>
      <c r="F578" s="796"/>
      <c r="G578" s="796"/>
      <c r="H578" s="796"/>
      <c r="I578" s="796"/>
      <c r="J578" s="796"/>
      <c r="K578" s="796"/>
      <c r="L578" s="796"/>
      <c r="M578" s="796"/>
      <c r="N578" s="796"/>
      <c r="O578" s="796"/>
      <c r="P578" s="796"/>
      <c r="Q578" s="796"/>
      <c r="R578" s="796"/>
      <c r="S578" s="796"/>
      <c r="T578" s="796"/>
      <c r="U578" s="796"/>
      <c r="V578" s="796"/>
      <c r="W578" s="796"/>
      <c r="X578" s="796"/>
      <c r="Y578" s="796"/>
      <c r="Z578" s="796"/>
      <c r="AA578" s="776"/>
      <c r="AB578" s="776"/>
      <c r="AC578" s="776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91">
        <v>4680115883116</v>
      </c>
      <c r="E579" s="792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128</v>
      </c>
      <c r="N579" s="33"/>
      <c r="O579" s="32">
        <v>60</v>
      </c>
      <c r="P579" s="11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88"/>
      <c r="R579" s="788"/>
      <c r="S579" s="788"/>
      <c r="T579" s="789"/>
      <c r="U579" s="34"/>
      <c r="V579" s="34"/>
      <c r="W579" s="35" t="s">
        <v>69</v>
      </c>
      <c r="X579" s="783">
        <v>100</v>
      </c>
      <c r="Y579" s="784">
        <f t="shared" ref="Y579:Y587" si="110">IFERROR(IF(X579="",0,CEILING((X579/$H579),1)*$H579),"")</f>
        <v>100.32000000000001</v>
      </c>
      <c r="Z579" s="36">
        <f>IFERROR(IF(Y579=0,"",ROUNDUP(Y579/H579,0)*0.01196),"")</f>
        <v>0.22724</v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106.81818181818181</v>
      </c>
      <c r="BN579" s="64">
        <f t="shared" ref="BN579:BN587" si="112">IFERROR(Y579*I579/H579,"0")</f>
        <v>107.16</v>
      </c>
      <c r="BO579" s="64">
        <f t="shared" ref="BO579:BO587" si="113">IFERROR(1/J579*(X579/H579),"0")</f>
        <v>0.18210955710955709</v>
      </c>
      <c r="BP579" s="64">
        <f t="shared" ref="BP579:BP587" si="114">IFERROR(1/J579*(Y579/H579),"0")</f>
        <v>0.18269230769230771</v>
      </c>
    </row>
    <row r="580" spans="1:68" ht="27" customHeight="1" x14ac:dyDescent="0.25">
      <c r="A580" s="54" t="s">
        <v>934</v>
      </c>
      <c r="B580" s="54" t="s">
        <v>935</v>
      </c>
      <c r="C580" s="31">
        <v>4301031248</v>
      </c>
      <c r="D580" s="791">
        <v>4680115883093</v>
      </c>
      <c r="E580" s="792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88"/>
      <c r="R580" s="788"/>
      <c r="S580" s="788"/>
      <c r="T580" s="789"/>
      <c r="U580" s="34"/>
      <c r="V580" s="34"/>
      <c r="W580" s="35" t="s">
        <v>69</v>
      </c>
      <c r="X580" s="783">
        <v>133</v>
      </c>
      <c r="Y580" s="784">
        <f t="shared" si="110"/>
        <v>137.28</v>
      </c>
      <c r="Z580" s="36">
        <f>IFERROR(IF(Y580=0,"",ROUNDUP(Y580/H580,0)*0.01196),"")</f>
        <v>0.31096000000000001</v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142.06818181818181</v>
      </c>
      <c r="BN580" s="64">
        <f t="shared" si="112"/>
        <v>146.63999999999999</v>
      </c>
      <c r="BO580" s="64">
        <f t="shared" si="113"/>
        <v>0.24220571095571095</v>
      </c>
      <c r="BP580" s="64">
        <f t="shared" si="114"/>
        <v>0.25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91">
        <v>4680115883109</v>
      </c>
      <c r="E581" s="792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98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3">
        <v>0</v>
      </c>
      <c r="Y581" s="784">
        <f t="shared" si="110"/>
        <v>0</v>
      </c>
      <c r="Z581" s="36" t="str">
        <f>IFERROR(IF(Y581=0,"",ROUNDUP(Y581/H581,0)*0.01196),"")</f>
        <v/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940</v>
      </c>
      <c r="B582" s="54" t="s">
        <v>941</v>
      </c>
      <c r="C582" s="31">
        <v>4301031383</v>
      </c>
      <c r="D582" s="791">
        <v>4680115882072</v>
      </c>
      <c r="E582" s="792"/>
      <c r="F582" s="782">
        <v>0.6</v>
      </c>
      <c r="G582" s="32">
        <v>8</v>
      </c>
      <c r="H582" s="782">
        <v>4.8</v>
      </c>
      <c r="I582" s="782">
        <v>6.96</v>
      </c>
      <c r="J582" s="32">
        <v>120</v>
      </c>
      <c r="K582" s="32" t="s">
        <v>76</v>
      </c>
      <c r="L582" s="32"/>
      <c r="M582" s="33" t="s">
        <v>128</v>
      </c>
      <c r="N582" s="33"/>
      <c r="O582" s="32">
        <v>60</v>
      </c>
      <c r="P582" s="1128" t="s">
        <v>942</v>
      </c>
      <c r="Q582" s="788"/>
      <c r="R582" s="788"/>
      <c r="S582" s="788"/>
      <c r="T582" s="789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943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940</v>
      </c>
      <c r="B583" s="54" t="s">
        <v>944</v>
      </c>
      <c r="C583" s="31">
        <v>4301031249</v>
      </c>
      <c r="D583" s="791">
        <v>4680115882072</v>
      </c>
      <c r="E583" s="792"/>
      <c r="F583" s="782">
        <v>0.6</v>
      </c>
      <c r="G583" s="32">
        <v>6</v>
      </c>
      <c r="H583" s="782">
        <v>3.6</v>
      </c>
      <c r="I583" s="782">
        <v>3.81</v>
      </c>
      <c r="J583" s="32">
        <v>132</v>
      </c>
      <c r="K583" s="32" t="s">
        <v>76</v>
      </c>
      <c r="L583" s="32"/>
      <c r="M583" s="33" t="s">
        <v>128</v>
      </c>
      <c r="N583" s="33"/>
      <c r="O583" s="32">
        <v>60</v>
      </c>
      <c r="P583" s="11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8"/>
      <c r="R583" s="788"/>
      <c r="S583" s="788"/>
      <c r="T583" s="789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943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945</v>
      </c>
      <c r="B584" s="54" t="s">
        <v>946</v>
      </c>
      <c r="C584" s="31">
        <v>4301031385</v>
      </c>
      <c r="D584" s="791">
        <v>4680115882102</v>
      </c>
      <c r="E584" s="792"/>
      <c r="F584" s="782">
        <v>0.6</v>
      </c>
      <c r="G584" s="32">
        <v>8</v>
      </c>
      <c r="H584" s="782">
        <v>4.8</v>
      </c>
      <c r="I584" s="782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2" t="s">
        <v>947</v>
      </c>
      <c r="Q584" s="788"/>
      <c r="R584" s="788"/>
      <c r="S584" s="788"/>
      <c r="T584" s="789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948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customHeight="1" x14ac:dyDescent="0.25">
      <c r="A585" s="54" t="s">
        <v>945</v>
      </c>
      <c r="B585" s="54" t="s">
        <v>949</v>
      </c>
      <c r="C585" s="31">
        <v>4301031251</v>
      </c>
      <c r="D585" s="791">
        <v>4680115882102</v>
      </c>
      <c r="E585" s="792"/>
      <c r="F585" s="782">
        <v>0.6</v>
      </c>
      <c r="G585" s="32">
        <v>6</v>
      </c>
      <c r="H585" s="782">
        <v>3.6</v>
      </c>
      <c r="I585" s="782">
        <v>3.81</v>
      </c>
      <c r="J585" s="32">
        <v>132</v>
      </c>
      <c r="K585" s="32" t="s">
        <v>76</v>
      </c>
      <c r="L585" s="32"/>
      <c r="M585" s="33" t="s">
        <v>68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8"/>
      <c r="R585" s="788"/>
      <c r="S585" s="788"/>
      <c r="T585" s="789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IFERROR(IF(Y585=0,"",ROUNDUP(Y585/H585,0)*0.00902),"")</f>
        <v/>
      </c>
      <c r="AA585" s="56"/>
      <c r="AB585" s="57"/>
      <c r="AC585" s="689" t="s">
        <v>936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customHeight="1" x14ac:dyDescent="0.25">
      <c r="A586" s="54" t="s">
        <v>950</v>
      </c>
      <c r="B586" s="54" t="s">
        <v>951</v>
      </c>
      <c r="C586" s="31">
        <v>4301031384</v>
      </c>
      <c r="D586" s="791">
        <v>4680115882096</v>
      </c>
      <c r="E586" s="792"/>
      <c r="F586" s="782">
        <v>0.6</v>
      </c>
      <c r="G586" s="32">
        <v>8</v>
      </c>
      <c r="H586" s="782">
        <v>4.8</v>
      </c>
      <c r="I586" s="782">
        <v>6.69</v>
      </c>
      <c r="J586" s="32">
        <v>120</v>
      </c>
      <c r="K586" s="32" t="s">
        <v>76</v>
      </c>
      <c r="L586" s="32"/>
      <c r="M586" s="33" t="s">
        <v>68</v>
      </c>
      <c r="N586" s="33"/>
      <c r="O586" s="32">
        <v>60</v>
      </c>
      <c r="P586" s="1041" t="s">
        <v>952</v>
      </c>
      <c r="Q586" s="788"/>
      <c r="R586" s="788"/>
      <c r="S586" s="788"/>
      <c r="T586" s="789"/>
      <c r="U586" s="34"/>
      <c r="V586" s="34"/>
      <c r="W586" s="35" t="s">
        <v>69</v>
      </c>
      <c r="X586" s="783">
        <v>0</v>
      </c>
      <c r="Y586" s="784">
        <f t="shared" si="110"/>
        <v>0</v>
      </c>
      <c r="Z586" s="36" t="str">
        <f>IFERROR(IF(Y586=0,"",ROUNDUP(Y586/H586,0)*0.00937),"")</f>
        <v/>
      </c>
      <c r="AA586" s="56"/>
      <c r="AB586" s="57"/>
      <c r="AC586" s="691" t="s">
        <v>953</v>
      </c>
      <c r="AG586" s="64"/>
      <c r="AJ586" s="68"/>
      <c r="AK586" s="68">
        <v>0</v>
      </c>
      <c r="BB586" s="692" t="s">
        <v>1</v>
      </c>
      <c r="BM586" s="64">
        <f t="shared" si="111"/>
        <v>0</v>
      </c>
      <c r="BN586" s="64">
        <f t="shared" si="112"/>
        <v>0</v>
      </c>
      <c r="BO586" s="64">
        <f t="shared" si="113"/>
        <v>0</v>
      </c>
      <c r="BP586" s="64">
        <f t="shared" si="114"/>
        <v>0</v>
      </c>
    </row>
    <row r="587" spans="1:68" ht="27" customHeight="1" x14ac:dyDescent="0.25">
      <c r="A587" s="54" t="s">
        <v>950</v>
      </c>
      <c r="B587" s="54" t="s">
        <v>954</v>
      </c>
      <c r="C587" s="31">
        <v>4301031253</v>
      </c>
      <c r="D587" s="791">
        <v>4680115882096</v>
      </c>
      <c r="E587" s="792"/>
      <c r="F587" s="782">
        <v>0.6</v>
      </c>
      <c r="G587" s="32">
        <v>6</v>
      </c>
      <c r="H587" s="782">
        <v>3.6</v>
      </c>
      <c r="I587" s="782">
        <v>3.81</v>
      </c>
      <c r="J587" s="32">
        <v>132</v>
      </c>
      <c r="K587" s="32" t="s">
        <v>76</v>
      </c>
      <c r="L587" s="32"/>
      <c r="M587" s="33" t="s">
        <v>68</v>
      </c>
      <c r="N587" s="33"/>
      <c r="O587" s="32">
        <v>60</v>
      </c>
      <c r="P587" s="9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7" s="788"/>
      <c r="R587" s="788"/>
      <c r="S587" s="788"/>
      <c r="T587" s="789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IFERROR(IF(Y587=0,"",ROUNDUP(Y587/H587,0)*0.00902),"")</f>
        <v/>
      </c>
      <c r="AA587" s="56"/>
      <c r="AB587" s="57"/>
      <c r="AC587" s="693" t="s">
        <v>939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795"/>
      <c r="B588" s="796"/>
      <c r="C588" s="796"/>
      <c r="D588" s="796"/>
      <c r="E588" s="796"/>
      <c r="F588" s="796"/>
      <c r="G588" s="796"/>
      <c r="H588" s="796"/>
      <c r="I588" s="796"/>
      <c r="J588" s="796"/>
      <c r="K588" s="796"/>
      <c r="L588" s="796"/>
      <c r="M588" s="796"/>
      <c r="N588" s="796"/>
      <c r="O588" s="797"/>
      <c r="P588" s="800" t="s">
        <v>71</v>
      </c>
      <c r="Q588" s="801"/>
      <c r="R588" s="801"/>
      <c r="S588" s="801"/>
      <c r="T588" s="801"/>
      <c r="U588" s="801"/>
      <c r="V588" s="802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44.128787878787875</v>
      </c>
      <c r="Y588" s="785">
        <f>IFERROR(Y579/H579,"0")+IFERROR(Y580/H580,"0")+IFERROR(Y581/H581,"0")+IFERROR(Y582/H582,"0")+IFERROR(Y583/H583,"0")+IFERROR(Y584/H584,"0")+IFERROR(Y585/H585,"0")+IFERROR(Y586/H586,"0")+IFERROR(Y587/H587,"0")</f>
        <v>45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0.53820000000000001</v>
      </c>
      <c r="AA588" s="786"/>
      <c r="AB588" s="786"/>
      <c r="AC588" s="786"/>
    </row>
    <row r="589" spans="1:68" x14ac:dyDescent="0.2">
      <c r="A589" s="796"/>
      <c r="B589" s="796"/>
      <c r="C589" s="796"/>
      <c r="D589" s="796"/>
      <c r="E589" s="796"/>
      <c r="F589" s="796"/>
      <c r="G589" s="796"/>
      <c r="H589" s="796"/>
      <c r="I589" s="796"/>
      <c r="J589" s="796"/>
      <c r="K589" s="796"/>
      <c r="L589" s="796"/>
      <c r="M589" s="796"/>
      <c r="N589" s="796"/>
      <c r="O589" s="797"/>
      <c r="P589" s="800" t="s">
        <v>71</v>
      </c>
      <c r="Q589" s="801"/>
      <c r="R589" s="801"/>
      <c r="S589" s="801"/>
      <c r="T589" s="801"/>
      <c r="U589" s="801"/>
      <c r="V589" s="802"/>
      <c r="W589" s="37" t="s">
        <v>69</v>
      </c>
      <c r="X589" s="785">
        <f>IFERROR(SUM(X579:X587),"0")</f>
        <v>233</v>
      </c>
      <c r="Y589" s="785">
        <f>IFERROR(SUM(Y579:Y587),"0")</f>
        <v>237.60000000000002</v>
      </c>
      <c r="Z589" s="37"/>
      <c r="AA589" s="786"/>
      <c r="AB589" s="786"/>
      <c r="AC589" s="786"/>
    </row>
    <row r="590" spans="1:68" ht="14.25" customHeight="1" x14ac:dyDescent="0.25">
      <c r="A590" s="809" t="s">
        <v>73</v>
      </c>
      <c r="B590" s="796"/>
      <c r="C590" s="796"/>
      <c r="D590" s="796"/>
      <c r="E590" s="796"/>
      <c r="F590" s="796"/>
      <c r="G590" s="796"/>
      <c r="H590" s="796"/>
      <c r="I590" s="796"/>
      <c r="J590" s="796"/>
      <c r="K590" s="796"/>
      <c r="L590" s="796"/>
      <c r="M590" s="796"/>
      <c r="N590" s="796"/>
      <c r="O590" s="796"/>
      <c r="P590" s="796"/>
      <c r="Q590" s="796"/>
      <c r="R590" s="796"/>
      <c r="S590" s="796"/>
      <c r="T590" s="796"/>
      <c r="U590" s="796"/>
      <c r="V590" s="796"/>
      <c r="W590" s="796"/>
      <c r="X590" s="796"/>
      <c r="Y590" s="796"/>
      <c r="Z590" s="796"/>
      <c r="AA590" s="776"/>
      <c r="AB590" s="776"/>
      <c r="AC590" s="776"/>
    </row>
    <row r="591" spans="1:68" ht="27" customHeight="1" x14ac:dyDescent="0.25">
      <c r="A591" s="54" t="s">
        <v>955</v>
      </c>
      <c r="B591" s="54" t="s">
        <v>956</v>
      </c>
      <c r="C591" s="31">
        <v>4301051230</v>
      </c>
      <c r="D591" s="791">
        <v>4607091383409</v>
      </c>
      <c r="E591" s="792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88"/>
      <c r="R591" s="788"/>
      <c r="S591" s="788"/>
      <c r="T591" s="789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958</v>
      </c>
      <c r="B592" s="54" t="s">
        <v>959</v>
      </c>
      <c r="C592" s="31">
        <v>4301051231</v>
      </c>
      <c r="D592" s="791">
        <v>4607091383416</v>
      </c>
      <c r="E592" s="792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9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88"/>
      <c r="R592" s="788"/>
      <c r="S592" s="788"/>
      <c r="T592" s="789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961</v>
      </c>
      <c r="B593" s="54" t="s">
        <v>962</v>
      </c>
      <c r="C593" s="31">
        <v>4301051058</v>
      </c>
      <c r="D593" s="791">
        <v>4680115883536</v>
      </c>
      <c r="E593" s="792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97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88"/>
      <c r="R593" s="788"/>
      <c r="S593" s="788"/>
      <c r="T593" s="789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5"/>
      <c r="B594" s="796"/>
      <c r="C594" s="796"/>
      <c r="D594" s="796"/>
      <c r="E594" s="796"/>
      <c r="F594" s="796"/>
      <c r="G594" s="796"/>
      <c r="H594" s="796"/>
      <c r="I594" s="796"/>
      <c r="J594" s="796"/>
      <c r="K594" s="796"/>
      <c r="L594" s="796"/>
      <c r="M594" s="796"/>
      <c r="N594" s="796"/>
      <c r="O594" s="797"/>
      <c r="P594" s="800" t="s">
        <v>71</v>
      </c>
      <c r="Q594" s="801"/>
      <c r="R594" s="801"/>
      <c r="S594" s="801"/>
      <c r="T594" s="801"/>
      <c r="U594" s="801"/>
      <c r="V594" s="802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x14ac:dyDescent="0.2">
      <c r="A595" s="796"/>
      <c r="B595" s="796"/>
      <c r="C595" s="796"/>
      <c r="D595" s="796"/>
      <c r="E595" s="796"/>
      <c r="F595" s="796"/>
      <c r="G595" s="796"/>
      <c r="H595" s="796"/>
      <c r="I595" s="796"/>
      <c r="J595" s="796"/>
      <c r="K595" s="796"/>
      <c r="L595" s="796"/>
      <c r="M595" s="796"/>
      <c r="N595" s="796"/>
      <c r="O595" s="797"/>
      <c r="P595" s="800" t="s">
        <v>71</v>
      </c>
      <c r="Q595" s="801"/>
      <c r="R595" s="801"/>
      <c r="S595" s="801"/>
      <c r="T595" s="801"/>
      <c r="U595" s="801"/>
      <c r="V595" s="802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customHeight="1" x14ac:dyDescent="0.25">
      <c r="A596" s="809" t="s">
        <v>229</v>
      </c>
      <c r="B596" s="796"/>
      <c r="C596" s="796"/>
      <c r="D596" s="796"/>
      <c r="E596" s="796"/>
      <c r="F596" s="796"/>
      <c r="G596" s="796"/>
      <c r="H596" s="796"/>
      <c r="I596" s="796"/>
      <c r="J596" s="796"/>
      <c r="K596" s="796"/>
      <c r="L596" s="796"/>
      <c r="M596" s="796"/>
      <c r="N596" s="796"/>
      <c r="O596" s="796"/>
      <c r="P596" s="796"/>
      <c r="Q596" s="796"/>
      <c r="R596" s="796"/>
      <c r="S596" s="796"/>
      <c r="T596" s="796"/>
      <c r="U596" s="796"/>
      <c r="V596" s="796"/>
      <c r="W596" s="796"/>
      <c r="X596" s="796"/>
      <c r="Y596" s="796"/>
      <c r="Z596" s="796"/>
      <c r="AA596" s="776"/>
      <c r="AB596" s="776"/>
      <c r="AC596" s="776"/>
    </row>
    <row r="597" spans="1:68" ht="27" customHeight="1" x14ac:dyDescent="0.25">
      <c r="A597" s="54" t="s">
        <v>964</v>
      </c>
      <c r="B597" s="54" t="s">
        <v>965</v>
      </c>
      <c r="C597" s="31">
        <v>4301060363</v>
      </c>
      <c r="D597" s="791">
        <v>4680115885035</v>
      </c>
      <c r="E597" s="792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12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88"/>
      <c r="R597" s="788"/>
      <c r="S597" s="788"/>
      <c r="T597" s="789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967</v>
      </c>
      <c r="B598" s="54" t="s">
        <v>968</v>
      </c>
      <c r="C598" s="31">
        <v>4301060436</v>
      </c>
      <c r="D598" s="791">
        <v>4680115885936</v>
      </c>
      <c r="E598" s="792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16" t="s">
        <v>969</v>
      </c>
      <c r="Q598" s="788"/>
      <c r="R598" s="788"/>
      <c r="S598" s="788"/>
      <c r="T598" s="789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795"/>
      <c r="B599" s="796"/>
      <c r="C599" s="796"/>
      <c r="D599" s="796"/>
      <c r="E599" s="796"/>
      <c r="F599" s="796"/>
      <c r="G599" s="796"/>
      <c r="H599" s="796"/>
      <c r="I599" s="796"/>
      <c r="J599" s="796"/>
      <c r="K599" s="796"/>
      <c r="L599" s="796"/>
      <c r="M599" s="796"/>
      <c r="N599" s="796"/>
      <c r="O599" s="797"/>
      <c r="P599" s="800" t="s">
        <v>71</v>
      </c>
      <c r="Q599" s="801"/>
      <c r="R599" s="801"/>
      <c r="S599" s="801"/>
      <c r="T599" s="801"/>
      <c r="U599" s="801"/>
      <c r="V599" s="802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x14ac:dyDescent="0.2">
      <c r="A600" s="796"/>
      <c r="B600" s="796"/>
      <c r="C600" s="796"/>
      <c r="D600" s="796"/>
      <c r="E600" s="796"/>
      <c r="F600" s="796"/>
      <c r="G600" s="796"/>
      <c r="H600" s="796"/>
      <c r="I600" s="796"/>
      <c r="J600" s="796"/>
      <c r="K600" s="796"/>
      <c r="L600" s="796"/>
      <c r="M600" s="796"/>
      <c r="N600" s="796"/>
      <c r="O600" s="797"/>
      <c r="P600" s="800" t="s">
        <v>71</v>
      </c>
      <c r="Q600" s="801"/>
      <c r="R600" s="801"/>
      <c r="S600" s="801"/>
      <c r="T600" s="801"/>
      <c r="U600" s="801"/>
      <c r="V600" s="802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customHeight="1" x14ac:dyDescent="0.2">
      <c r="A601" s="941" t="s">
        <v>970</v>
      </c>
      <c r="B601" s="942"/>
      <c r="C601" s="942"/>
      <c r="D601" s="942"/>
      <c r="E601" s="942"/>
      <c r="F601" s="942"/>
      <c r="G601" s="942"/>
      <c r="H601" s="942"/>
      <c r="I601" s="942"/>
      <c r="J601" s="942"/>
      <c r="K601" s="942"/>
      <c r="L601" s="942"/>
      <c r="M601" s="942"/>
      <c r="N601" s="942"/>
      <c r="O601" s="942"/>
      <c r="P601" s="942"/>
      <c r="Q601" s="942"/>
      <c r="R601" s="942"/>
      <c r="S601" s="942"/>
      <c r="T601" s="942"/>
      <c r="U601" s="942"/>
      <c r="V601" s="942"/>
      <c r="W601" s="942"/>
      <c r="X601" s="942"/>
      <c r="Y601" s="942"/>
      <c r="Z601" s="942"/>
      <c r="AA601" s="48"/>
      <c r="AB601" s="48"/>
      <c r="AC601" s="48"/>
    </row>
    <row r="602" spans="1:68" ht="16.5" customHeight="1" x14ac:dyDescent="0.25">
      <c r="A602" s="805" t="s">
        <v>970</v>
      </c>
      <c r="B602" s="796"/>
      <c r="C602" s="796"/>
      <c r="D602" s="796"/>
      <c r="E602" s="796"/>
      <c r="F602" s="796"/>
      <c r="G602" s="796"/>
      <c r="H602" s="796"/>
      <c r="I602" s="796"/>
      <c r="J602" s="796"/>
      <c r="K602" s="796"/>
      <c r="L602" s="796"/>
      <c r="M602" s="796"/>
      <c r="N602" s="796"/>
      <c r="O602" s="796"/>
      <c r="P602" s="796"/>
      <c r="Q602" s="796"/>
      <c r="R602" s="796"/>
      <c r="S602" s="796"/>
      <c r="T602" s="796"/>
      <c r="U602" s="796"/>
      <c r="V602" s="796"/>
      <c r="W602" s="796"/>
      <c r="X602" s="796"/>
      <c r="Y602" s="796"/>
      <c r="Z602" s="796"/>
      <c r="AA602" s="778"/>
      <c r="AB602" s="778"/>
      <c r="AC602" s="778"/>
    </row>
    <row r="603" spans="1:68" ht="14.25" customHeight="1" x14ac:dyDescent="0.25">
      <c r="A603" s="809" t="s">
        <v>124</v>
      </c>
      <c r="B603" s="796"/>
      <c r="C603" s="796"/>
      <c r="D603" s="796"/>
      <c r="E603" s="796"/>
      <c r="F603" s="796"/>
      <c r="G603" s="796"/>
      <c r="H603" s="796"/>
      <c r="I603" s="796"/>
      <c r="J603" s="796"/>
      <c r="K603" s="796"/>
      <c r="L603" s="796"/>
      <c r="M603" s="796"/>
      <c r="N603" s="796"/>
      <c r="O603" s="796"/>
      <c r="P603" s="796"/>
      <c r="Q603" s="796"/>
      <c r="R603" s="796"/>
      <c r="S603" s="796"/>
      <c r="T603" s="796"/>
      <c r="U603" s="796"/>
      <c r="V603" s="796"/>
      <c r="W603" s="796"/>
      <c r="X603" s="796"/>
      <c r="Y603" s="796"/>
      <c r="Z603" s="796"/>
      <c r="AA603" s="776"/>
      <c r="AB603" s="776"/>
      <c r="AC603" s="776"/>
    </row>
    <row r="604" spans="1:68" ht="27" customHeight="1" x14ac:dyDescent="0.25">
      <c r="A604" s="54" t="s">
        <v>971</v>
      </c>
      <c r="B604" s="54" t="s">
        <v>972</v>
      </c>
      <c r="C604" s="31">
        <v>4301011763</v>
      </c>
      <c r="D604" s="791">
        <v>4640242181011</v>
      </c>
      <c r="E604" s="792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131</v>
      </c>
      <c r="N604" s="33"/>
      <c r="O604" s="32">
        <v>55</v>
      </c>
      <c r="P604" s="1058" t="s">
        <v>973</v>
      </c>
      <c r="Q604" s="788"/>
      <c r="R604" s="788"/>
      <c r="S604" s="788"/>
      <c r="T604" s="789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customHeight="1" x14ac:dyDescent="0.25">
      <c r="A605" s="54" t="s">
        <v>975</v>
      </c>
      <c r="B605" s="54" t="s">
        <v>976</v>
      </c>
      <c r="C605" s="31">
        <v>4301011585</v>
      </c>
      <c r="D605" s="791">
        <v>4640242180441</v>
      </c>
      <c r="E605" s="792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128</v>
      </c>
      <c r="N605" s="33"/>
      <c r="O605" s="32">
        <v>50</v>
      </c>
      <c r="P605" s="1096" t="s">
        <v>977</v>
      </c>
      <c r="Q605" s="788"/>
      <c r="R605" s="788"/>
      <c r="S605" s="788"/>
      <c r="T605" s="789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979</v>
      </c>
      <c r="B606" s="54" t="s">
        <v>980</v>
      </c>
      <c r="C606" s="31">
        <v>4301011584</v>
      </c>
      <c r="D606" s="791">
        <v>4640242180564</v>
      </c>
      <c r="E606" s="792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128</v>
      </c>
      <c r="N606" s="33"/>
      <c r="O606" s="32">
        <v>50</v>
      </c>
      <c r="P606" s="985" t="s">
        <v>981</v>
      </c>
      <c r="Q606" s="788"/>
      <c r="R606" s="788"/>
      <c r="S606" s="788"/>
      <c r="T606" s="789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983</v>
      </c>
      <c r="B607" s="54" t="s">
        <v>984</v>
      </c>
      <c r="C607" s="31">
        <v>4301011762</v>
      </c>
      <c r="D607" s="791">
        <v>4640242180922</v>
      </c>
      <c r="E607" s="792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128</v>
      </c>
      <c r="N607" s="33"/>
      <c r="O607" s="32">
        <v>55</v>
      </c>
      <c r="P607" s="1101" t="s">
        <v>985</v>
      </c>
      <c r="Q607" s="788"/>
      <c r="R607" s="788"/>
      <c r="S607" s="788"/>
      <c r="T607" s="789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customHeight="1" x14ac:dyDescent="0.25">
      <c r="A608" s="54" t="s">
        <v>987</v>
      </c>
      <c r="B608" s="54" t="s">
        <v>988</v>
      </c>
      <c r="C608" s="31">
        <v>4301011764</v>
      </c>
      <c r="D608" s="791">
        <v>4640242181189</v>
      </c>
      <c r="E608" s="792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131</v>
      </c>
      <c r="N608" s="33"/>
      <c r="O608" s="32">
        <v>55</v>
      </c>
      <c r="P608" s="998" t="s">
        <v>989</v>
      </c>
      <c r="Q608" s="788"/>
      <c r="R608" s="788"/>
      <c r="S608" s="788"/>
      <c r="T608" s="789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customHeight="1" x14ac:dyDescent="0.25">
      <c r="A609" s="54" t="s">
        <v>990</v>
      </c>
      <c r="B609" s="54" t="s">
        <v>991</v>
      </c>
      <c r="C609" s="31">
        <v>4301011551</v>
      </c>
      <c r="D609" s="791">
        <v>4640242180038</v>
      </c>
      <c r="E609" s="792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128</v>
      </c>
      <c r="N609" s="33"/>
      <c r="O609" s="32">
        <v>50</v>
      </c>
      <c r="P609" s="1038" t="s">
        <v>992</v>
      </c>
      <c r="Q609" s="788"/>
      <c r="R609" s="788"/>
      <c r="S609" s="788"/>
      <c r="T609" s="789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customHeight="1" x14ac:dyDescent="0.25">
      <c r="A610" s="54" t="s">
        <v>993</v>
      </c>
      <c r="B610" s="54" t="s">
        <v>994</v>
      </c>
      <c r="C610" s="31">
        <v>4301011765</v>
      </c>
      <c r="D610" s="791">
        <v>4640242181172</v>
      </c>
      <c r="E610" s="792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128</v>
      </c>
      <c r="N610" s="33"/>
      <c r="O610" s="32">
        <v>55</v>
      </c>
      <c r="P610" s="932" t="s">
        <v>995</v>
      </c>
      <c r="Q610" s="788"/>
      <c r="R610" s="788"/>
      <c r="S610" s="788"/>
      <c r="T610" s="789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x14ac:dyDescent="0.2">
      <c r="A611" s="795"/>
      <c r="B611" s="796"/>
      <c r="C611" s="796"/>
      <c r="D611" s="796"/>
      <c r="E611" s="796"/>
      <c r="F611" s="796"/>
      <c r="G611" s="796"/>
      <c r="H611" s="796"/>
      <c r="I611" s="796"/>
      <c r="J611" s="796"/>
      <c r="K611" s="796"/>
      <c r="L611" s="796"/>
      <c r="M611" s="796"/>
      <c r="N611" s="796"/>
      <c r="O611" s="797"/>
      <c r="P611" s="800" t="s">
        <v>71</v>
      </c>
      <c r="Q611" s="801"/>
      <c r="R611" s="801"/>
      <c r="S611" s="801"/>
      <c r="T611" s="801"/>
      <c r="U611" s="801"/>
      <c r="V611" s="802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x14ac:dyDescent="0.2">
      <c r="A612" s="796"/>
      <c r="B612" s="796"/>
      <c r="C612" s="796"/>
      <c r="D612" s="796"/>
      <c r="E612" s="796"/>
      <c r="F612" s="796"/>
      <c r="G612" s="796"/>
      <c r="H612" s="796"/>
      <c r="I612" s="796"/>
      <c r="J612" s="796"/>
      <c r="K612" s="796"/>
      <c r="L612" s="796"/>
      <c r="M612" s="796"/>
      <c r="N612" s="796"/>
      <c r="O612" s="797"/>
      <c r="P612" s="800" t="s">
        <v>71</v>
      </c>
      <c r="Q612" s="801"/>
      <c r="R612" s="801"/>
      <c r="S612" s="801"/>
      <c r="T612" s="801"/>
      <c r="U612" s="801"/>
      <c r="V612" s="802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customHeight="1" x14ac:dyDescent="0.25">
      <c r="A613" s="809" t="s">
        <v>182</v>
      </c>
      <c r="B613" s="796"/>
      <c r="C613" s="796"/>
      <c r="D613" s="796"/>
      <c r="E613" s="796"/>
      <c r="F613" s="796"/>
      <c r="G613" s="796"/>
      <c r="H613" s="796"/>
      <c r="I613" s="796"/>
      <c r="J613" s="796"/>
      <c r="K613" s="796"/>
      <c r="L613" s="796"/>
      <c r="M613" s="796"/>
      <c r="N613" s="796"/>
      <c r="O613" s="796"/>
      <c r="P613" s="796"/>
      <c r="Q613" s="796"/>
      <c r="R613" s="796"/>
      <c r="S613" s="796"/>
      <c r="T613" s="796"/>
      <c r="U613" s="796"/>
      <c r="V613" s="796"/>
      <c r="W613" s="796"/>
      <c r="X613" s="796"/>
      <c r="Y613" s="796"/>
      <c r="Z613" s="796"/>
      <c r="AA613" s="776"/>
      <c r="AB613" s="776"/>
      <c r="AC613" s="776"/>
    </row>
    <row r="614" spans="1:68" ht="16.5" customHeight="1" x14ac:dyDescent="0.25">
      <c r="A614" s="54" t="s">
        <v>996</v>
      </c>
      <c r="B614" s="54" t="s">
        <v>997</v>
      </c>
      <c r="C614" s="31">
        <v>4301020269</v>
      </c>
      <c r="D614" s="791">
        <v>4640242180519</v>
      </c>
      <c r="E614" s="792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131</v>
      </c>
      <c r="N614" s="33"/>
      <c r="O614" s="32">
        <v>50</v>
      </c>
      <c r="P614" s="1023" t="s">
        <v>998</v>
      </c>
      <c r="Q614" s="788"/>
      <c r="R614" s="788"/>
      <c r="S614" s="788"/>
      <c r="T614" s="789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1000</v>
      </c>
      <c r="B615" s="54" t="s">
        <v>1001</v>
      </c>
      <c r="C615" s="31">
        <v>4301020260</v>
      </c>
      <c r="D615" s="791">
        <v>4640242180526</v>
      </c>
      <c r="E615" s="792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128</v>
      </c>
      <c r="N615" s="33"/>
      <c r="O615" s="32">
        <v>50</v>
      </c>
      <c r="P615" s="839" t="s">
        <v>1002</v>
      </c>
      <c r="Q615" s="788"/>
      <c r="R615" s="788"/>
      <c r="S615" s="788"/>
      <c r="T615" s="789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1003</v>
      </c>
      <c r="B616" s="54" t="s">
        <v>1004</v>
      </c>
      <c r="C616" s="31">
        <v>4301020309</v>
      </c>
      <c r="D616" s="791">
        <v>4640242180090</v>
      </c>
      <c r="E616" s="792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128</v>
      </c>
      <c r="N616" s="33"/>
      <c r="O616" s="32">
        <v>50</v>
      </c>
      <c r="P616" s="845" t="s">
        <v>1005</v>
      </c>
      <c r="Q616" s="788"/>
      <c r="R616" s="788"/>
      <c r="S616" s="788"/>
      <c r="T616" s="789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1007</v>
      </c>
      <c r="B617" s="54" t="s">
        <v>1008</v>
      </c>
      <c r="C617" s="31">
        <v>4301020295</v>
      </c>
      <c r="D617" s="791">
        <v>4640242181363</v>
      </c>
      <c r="E617" s="792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128</v>
      </c>
      <c r="N617" s="33"/>
      <c r="O617" s="32">
        <v>50</v>
      </c>
      <c r="P617" s="1073" t="s">
        <v>1009</v>
      </c>
      <c r="Q617" s="788"/>
      <c r="R617" s="788"/>
      <c r="S617" s="788"/>
      <c r="T617" s="789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x14ac:dyDescent="0.2">
      <c r="A618" s="795"/>
      <c r="B618" s="796"/>
      <c r="C618" s="796"/>
      <c r="D618" s="796"/>
      <c r="E618" s="796"/>
      <c r="F618" s="796"/>
      <c r="G618" s="796"/>
      <c r="H618" s="796"/>
      <c r="I618" s="796"/>
      <c r="J618" s="796"/>
      <c r="K618" s="796"/>
      <c r="L618" s="796"/>
      <c r="M618" s="796"/>
      <c r="N618" s="796"/>
      <c r="O618" s="797"/>
      <c r="P618" s="800" t="s">
        <v>71</v>
      </c>
      <c r="Q618" s="801"/>
      <c r="R618" s="801"/>
      <c r="S618" s="801"/>
      <c r="T618" s="801"/>
      <c r="U618" s="801"/>
      <c r="V618" s="802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x14ac:dyDescent="0.2">
      <c r="A619" s="796"/>
      <c r="B619" s="796"/>
      <c r="C619" s="796"/>
      <c r="D619" s="796"/>
      <c r="E619" s="796"/>
      <c r="F619" s="796"/>
      <c r="G619" s="796"/>
      <c r="H619" s="796"/>
      <c r="I619" s="796"/>
      <c r="J619" s="796"/>
      <c r="K619" s="796"/>
      <c r="L619" s="796"/>
      <c r="M619" s="796"/>
      <c r="N619" s="796"/>
      <c r="O619" s="797"/>
      <c r="P619" s="800" t="s">
        <v>71</v>
      </c>
      <c r="Q619" s="801"/>
      <c r="R619" s="801"/>
      <c r="S619" s="801"/>
      <c r="T619" s="801"/>
      <c r="U619" s="801"/>
      <c r="V619" s="802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customHeight="1" x14ac:dyDescent="0.25">
      <c r="A620" s="809" t="s">
        <v>64</v>
      </c>
      <c r="B620" s="796"/>
      <c r="C620" s="796"/>
      <c r="D620" s="796"/>
      <c r="E620" s="796"/>
      <c r="F620" s="796"/>
      <c r="G620" s="796"/>
      <c r="H620" s="796"/>
      <c r="I620" s="796"/>
      <c r="J620" s="796"/>
      <c r="K620" s="796"/>
      <c r="L620" s="796"/>
      <c r="M620" s="796"/>
      <c r="N620" s="796"/>
      <c r="O620" s="796"/>
      <c r="P620" s="796"/>
      <c r="Q620" s="796"/>
      <c r="R620" s="796"/>
      <c r="S620" s="796"/>
      <c r="T620" s="796"/>
      <c r="U620" s="796"/>
      <c r="V620" s="796"/>
      <c r="W620" s="796"/>
      <c r="X620" s="796"/>
      <c r="Y620" s="796"/>
      <c r="Z620" s="796"/>
      <c r="AA620" s="776"/>
      <c r="AB620" s="776"/>
      <c r="AC620" s="776"/>
    </row>
    <row r="621" spans="1:68" ht="27" customHeight="1" x14ac:dyDescent="0.25">
      <c r="A621" s="54" t="s">
        <v>1010</v>
      </c>
      <c r="B621" s="54" t="s">
        <v>1011</v>
      </c>
      <c r="C621" s="31">
        <v>4301031280</v>
      </c>
      <c r="D621" s="791">
        <v>4640242180816</v>
      </c>
      <c r="E621" s="792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897" t="s">
        <v>1012</v>
      </c>
      <c r="Q621" s="788"/>
      <c r="R621" s="788"/>
      <c r="S621" s="788"/>
      <c r="T621" s="789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customHeight="1" x14ac:dyDescent="0.25">
      <c r="A622" s="54" t="s">
        <v>1014</v>
      </c>
      <c r="B622" s="54" t="s">
        <v>1015</v>
      </c>
      <c r="C622" s="31">
        <v>4301031244</v>
      </c>
      <c r="D622" s="791">
        <v>4640242180595</v>
      </c>
      <c r="E622" s="792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7" t="s">
        <v>1016</v>
      </c>
      <c r="Q622" s="788"/>
      <c r="R622" s="788"/>
      <c r="S622" s="788"/>
      <c r="T622" s="789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1018</v>
      </c>
      <c r="B623" s="54" t="s">
        <v>1019</v>
      </c>
      <c r="C623" s="31">
        <v>4301031289</v>
      </c>
      <c r="D623" s="791">
        <v>4640242181615</v>
      </c>
      <c r="E623" s="792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19" t="s">
        <v>1020</v>
      </c>
      <c r="Q623" s="788"/>
      <c r="R623" s="788"/>
      <c r="S623" s="788"/>
      <c r="T623" s="789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1022</v>
      </c>
      <c r="B624" s="54" t="s">
        <v>1023</v>
      </c>
      <c r="C624" s="31">
        <v>4301031285</v>
      </c>
      <c r="D624" s="791">
        <v>4640242181639</v>
      </c>
      <c r="E624" s="792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878" t="s">
        <v>1024</v>
      </c>
      <c r="Q624" s="788"/>
      <c r="R624" s="788"/>
      <c r="S624" s="788"/>
      <c r="T624" s="789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customHeight="1" x14ac:dyDescent="0.25">
      <c r="A625" s="54" t="s">
        <v>1026</v>
      </c>
      <c r="B625" s="54" t="s">
        <v>1027</v>
      </c>
      <c r="C625" s="31">
        <v>4301031287</v>
      </c>
      <c r="D625" s="791">
        <v>4640242181622</v>
      </c>
      <c r="E625" s="792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1213" t="s">
        <v>1028</v>
      </c>
      <c r="Q625" s="788"/>
      <c r="R625" s="788"/>
      <c r="S625" s="788"/>
      <c r="T625" s="789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customHeight="1" x14ac:dyDescent="0.25">
      <c r="A626" s="54" t="s">
        <v>1030</v>
      </c>
      <c r="B626" s="54" t="s">
        <v>1031</v>
      </c>
      <c r="C626" s="31">
        <v>4301031203</v>
      </c>
      <c r="D626" s="791">
        <v>4640242180908</v>
      </c>
      <c r="E626" s="792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17" t="s">
        <v>1032</v>
      </c>
      <c r="Q626" s="788"/>
      <c r="R626" s="788"/>
      <c r="S626" s="788"/>
      <c r="T626" s="789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customHeight="1" x14ac:dyDescent="0.25">
      <c r="A627" s="54" t="s">
        <v>1033</v>
      </c>
      <c r="B627" s="54" t="s">
        <v>1034</v>
      </c>
      <c r="C627" s="31">
        <v>4301031200</v>
      </c>
      <c r="D627" s="791">
        <v>4640242180489</v>
      </c>
      <c r="E627" s="792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2" t="s">
        <v>1035</v>
      </c>
      <c r="Q627" s="788"/>
      <c r="R627" s="788"/>
      <c r="S627" s="788"/>
      <c r="T627" s="789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x14ac:dyDescent="0.2">
      <c r="A628" s="795"/>
      <c r="B628" s="796"/>
      <c r="C628" s="796"/>
      <c r="D628" s="796"/>
      <c r="E628" s="796"/>
      <c r="F628" s="796"/>
      <c r="G628" s="796"/>
      <c r="H628" s="796"/>
      <c r="I628" s="796"/>
      <c r="J628" s="796"/>
      <c r="K628" s="796"/>
      <c r="L628" s="796"/>
      <c r="M628" s="796"/>
      <c r="N628" s="796"/>
      <c r="O628" s="797"/>
      <c r="P628" s="800" t="s">
        <v>71</v>
      </c>
      <c r="Q628" s="801"/>
      <c r="R628" s="801"/>
      <c r="S628" s="801"/>
      <c r="T628" s="801"/>
      <c r="U628" s="801"/>
      <c r="V628" s="802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x14ac:dyDescent="0.2">
      <c r="A629" s="796"/>
      <c r="B629" s="796"/>
      <c r="C629" s="796"/>
      <c r="D629" s="796"/>
      <c r="E629" s="796"/>
      <c r="F629" s="796"/>
      <c r="G629" s="796"/>
      <c r="H629" s="796"/>
      <c r="I629" s="796"/>
      <c r="J629" s="796"/>
      <c r="K629" s="796"/>
      <c r="L629" s="796"/>
      <c r="M629" s="796"/>
      <c r="N629" s="796"/>
      <c r="O629" s="797"/>
      <c r="P629" s="800" t="s">
        <v>71</v>
      </c>
      <c r="Q629" s="801"/>
      <c r="R629" s="801"/>
      <c r="S629" s="801"/>
      <c r="T629" s="801"/>
      <c r="U629" s="801"/>
      <c r="V629" s="802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customHeight="1" x14ac:dyDescent="0.25">
      <c r="A630" s="809" t="s">
        <v>73</v>
      </c>
      <c r="B630" s="796"/>
      <c r="C630" s="796"/>
      <c r="D630" s="796"/>
      <c r="E630" s="796"/>
      <c r="F630" s="796"/>
      <c r="G630" s="796"/>
      <c r="H630" s="796"/>
      <c r="I630" s="796"/>
      <c r="J630" s="796"/>
      <c r="K630" s="796"/>
      <c r="L630" s="796"/>
      <c r="M630" s="796"/>
      <c r="N630" s="796"/>
      <c r="O630" s="796"/>
      <c r="P630" s="796"/>
      <c r="Q630" s="796"/>
      <c r="R630" s="796"/>
      <c r="S630" s="796"/>
      <c r="T630" s="796"/>
      <c r="U630" s="796"/>
      <c r="V630" s="796"/>
      <c r="W630" s="796"/>
      <c r="X630" s="796"/>
      <c r="Y630" s="796"/>
      <c r="Z630" s="796"/>
      <c r="AA630" s="776"/>
      <c r="AB630" s="776"/>
      <c r="AC630" s="776"/>
    </row>
    <row r="631" spans="1:68" ht="27" customHeight="1" x14ac:dyDescent="0.25">
      <c r="A631" s="54" t="s">
        <v>1036</v>
      </c>
      <c r="B631" s="54" t="s">
        <v>1037</v>
      </c>
      <c r="C631" s="31">
        <v>4301051746</v>
      </c>
      <c r="D631" s="791">
        <v>4640242180533</v>
      </c>
      <c r="E631" s="792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131</v>
      </c>
      <c r="N631" s="33"/>
      <c r="O631" s="32">
        <v>40</v>
      </c>
      <c r="P631" s="1111" t="s">
        <v>1038</v>
      </c>
      <c r="Q631" s="788"/>
      <c r="R631" s="788"/>
      <c r="S631" s="788"/>
      <c r="T631" s="789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customHeight="1" x14ac:dyDescent="0.25">
      <c r="A632" s="54" t="s">
        <v>1036</v>
      </c>
      <c r="B632" s="54" t="s">
        <v>1040</v>
      </c>
      <c r="C632" s="31">
        <v>4301051887</v>
      </c>
      <c r="D632" s="791">
        <v>4640242180533</v>
      </c>
      <c r="E632" s="792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131</v>
      </c>
      <c r="N632" s="33"/>
      <c r="O632" s="32">
        <v>45</v>
      </c>
      <c r="P632" s="1076" t="s">
        <v>1041</v>
      </c>
      <c r="Q632" s="788"/>
      <c r="R632" s="788"/>
      <c r="S632" s="788"/>
      <c r="T632" s="789"/>
      <c r="U632" s="34"/>
      <c r="V632" s="34"/>
      <c r="W632" s="35" t="s">
        <v>69</v>
      </c>
      <c r="X632" s="783">
        <v>0</v>
      </c>
      <c r="Y632" s="784">
        <f t="shared" si="125"/>
        <v>0</v>
      </c>
      <c r="Z632" s="36" t="str">
        <f>IFERROR(IF(Y632=0,"",ROUNDUP(Y632/H632,0)*0.02175),"")</f>
        <v/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1042</v>
      </c>
      <c r="B633" s="54" t="s">
        <v>1043</v>
      </c>
      <c r="C633" s="31">
        <v>4301051933</v>
      </c>
      <c r="D633" s="791">
        <v>4640242180540</v>
      </c>
      <c r="E633" s="792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131</v>
      </c>
      <c r="N633" s="33"/>
      <c r="O633" s="32">
        <v>45</v>
      </c>
      <c r="P633" s="1119" t="s">
        <v>1044</v>
      </c>
      <c r="Q633" s="788"/>
      <c r="R633" s="788"/>
      <c r="S633" s="788"/>
      <c r="T633" s="789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1042</v>
      </c>
      <c r="B634" s="54" t="s">
        <v>1046</v>
      </c>
      <c r="C634" s="31">
        <v>4301051510</v>
      </c>
      <c r="D634" s="791">
        <v>4640242180540</v>
      </c>
      <c r="E634" s="792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68</v>
      </c>
      <c r="N634" s="33"/>
      <c r="O634" s="32">
        <v>30</v>
      </c>
      <c r="P634" s="861" t="s">
        <v>1047</v>
      </c>
      <c r="Q634" s="788"/>
      <c r="R634" s="788"/>
      <c r="S634" s="788"/>
      <c r="T634" s="789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1048</v>
      </c>
      <c r="B635" s="54" t="s">
        <v>1049</v>
      </c>
      <c r="C635" s="31">
        <v>4301051390</v>
      </c>
      <c r="D635" s="791">
        <v>4640242181233</v>
      </c>
      <c r="E635" s="792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88" t="s">
        <v>1050</v>
      </c>
      <c r="Q635" s="788"/>
      <c r="R635" s="788"/>
      <c r="S635" s="788"/>
      <c r="T635" s="789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customHeight="1" x14ac:dyDescent="0.25">
      <c r="A636" s="54" t="s">
        <v>1048</v>
      </c>
      <c r="B636" s="54" t="s">
        <v>1051</v>
      </c>
      <c r="C636" s="31">
        <v>4301051920</v>
      </c>
      <c r="D636" s="791">
        <v>4640242181233</v>
      </c>
      <c r="E636" s="792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168</v>
      </c>
      <c r="N636" s="33"/>
      <c r="O636" s="32">
        <v>45</v>
      </c>
      <c r="P636" s="1148" t="s">
        <v>1052</v>
      </c>
      <c r="Q636" s="788"/>
      <c r="R636" s="788"/>
      <c r="S636" s="788"/>
      <c r="T636" s="789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customHeight="1" x14ac:dyDescent="0.25">
      <c r="A637" s="54" t="s">
        <v>1053</v>
      </c>
      <c r="B637" s="54" t="s">
        <v>1054</v>
      </c>
      <c r="C637" s="31">
        <v>4301051448</v>
      </c>
      <c r="D637" s="791">
        <v>4640242181226</v>
      </c>
      <c r="E637" s="792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898" t="s">
        <v>1055</v>
      </c>
      <c r="Q637" s="788"/>
      <c r="R637" s="788"/>
      <c r="S637" s="788"/>
      <c r="T637" s="789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customHeight="1" x14ac:dyDescent="0.25">
      <c r="A638" s="54" t="s">
        <v>1053</v>
      </c>
      <c r="B638" s="54" t="s">
        <v>1056</v>
      </c>
      <c r="C638" s="31">
        <v>4301051921</v>
      </c>
      <c r="D638" s="791">
        <v>4640242181226</v>
      </c>
      <c r="E638" s="792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168</v>
      </c>
      <c r="N638" s="33"/>
      <c r="O638" s="32">
        <v>45</v>
      </c>
      <c r="P638" s="956" t="s">
        <v>1057</v>
      </c>
      <c r="Q638" s="788"/>
      <c r="R638" s="788"/>
      <c r="S638" s="788"/>
      <c r="T638" s="789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x14ac:dyDescent="0.2">
      <c r="A639" s="795"/>
      <c r="B639" s="796"/>
      <c r="C639" s="796"/>
      <c r="D639" s="796"/>
      <c r="E639" s="796"/>
      <c r="F639" s="796"/>
      <c r="G639" s="796"/>
      <c r="H639" s="796"/>
      <c r="I639" s="796"/>
      <c r="J639" s="796"/>
      <c r="K639" s="796"/>
      <c r="L639" s="796"/>
      <c r="M639" s="796"/>
      <c r="N639" s="796"/>
      <c r="O639" s="797"/>
      <c r="P639" s="800" t="s">
        <v>71</v>
      </c>
      <c r="Q639" s="801"/>
      <c r="R639" s="801"/>
      <c r="S639" s="801"/>
      <c r="T639" s="801"/>
      <c r="U639" s="801"/>
      <c r="V639" s="802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0</v>
      </c>
      <c r="Y639" s="785">
        <f>IFERROR(Y631/H631,"0")+IFERROR(Y632/H632,"0")+IFERROR(Y633/H633,"0")+IFERROR(Y634/H634,"0")+IFERROR(Y635/H635,"0")+IFERROR(Y636/H636,"0")+IFERROR(Y637/H637,"0")+IFERROR(Y638/H638,"0")</f>
        <v>0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786"/>
      <c r="AB639" s="786"/>
      <c r="AC639" s="786"/>
    </row>
    <row r="640" spans="1:68" x14ac:dyDescent="0.2">
      <c r="A640" s="796"/>
      <c r="B640" s="796"/>
      <c r="C640" s="796"/>
      <c r="D640" s="796"/>
      <c r="E640" s="796"/>
      <c r="F640" s="796"/>
      <c r="G640" s="796"/>
      <c r="H640" s="796"/>
      <c r="I640" s="796"/>
      <c r="J640" s="796"/>
      <c r="K640" s="796"/>
      <c r="L640" s="796"/>
      <c r="M640" s="796"/>
      <c r="N640" s="796"/>
      <c r="O640" s="797"/>
      <c r="P640" s="800" t="s">
        <v>71</v>
      </c>
      <c r="Q640" s="801"/>
      <c r="R640" s="801"/>
      <c r="S640" s="801"/>
      <c r="T640" s="801"/>
      <c r="U640" s="801"/>
      <c r="V640" s="802"/>
      <c r="W640" s="37" t="s">
        <v>69</v>
      </c>
      <c r="X640" s="785">
        <f>IFERROR(SUM(X631:X638),"0")</f>
        <v>0</v>
      </c>
      <c r="Y640" s="785">
        <f>IFERROR(SUM(Y631:Y638),"0")</f>
        <v>0</v>
      </c>
      <c r="Z640" s="37"/>
      <c r="AA640" s="786"/>
      <c r="AB640" s="786"/>
      <c r="AC640" s="786"/>
    </row>
    <row r="641" spans="1:68" ht="14.25" customHeight="1" x14ac:dyDescent="0.25">
      <c r="A641" s="809" t="s">
        <v>229</v>
      </c>
      <c r="B641" s="796"/>
      <c r="C641" s="796"/>
      <c r="D641" s="796"/>
      <c r="E641" s="796"/>
      <c r="F641" s="796"/>
      <c r="G641" s="796"/>
      <c r="H641" s="796"/>
      <c r="I641" s="796"/>
      <c r="J641" s="796"/>
      <c r="K641" s="796"/>
      <c r="L641" s="796"/>
      <c r="M641" s="796"/>
      <c r="N641" s="796"/>
      <c r="O641" s="796"/>
      <c r="P641" s="796"/>
      <c r="Q641" s="796"/>
      <c r="R641" s="796"/>
      <c r="S641" s="796"/>
      <c r="T641" s="796"/>
      <c r="U641" s="796"/>
      <c r="V641" s="796"/>
      <c r="W641" s="796"/>
      <c r="X641" s="796"/>
      <c r="Y641" s="796"/>
      <c r="Z641" s="796"/>
      <c r="AA641" s="776"/>
      <c r="AB641" s="776"/>
      <c r="AC641" s="776"/>
    </row>
    <row r="642" spans="1:68" ht="27" customHeight="1" x14ac:dyDescent="0.25">
      <c r="A642" s="54" t="s">
        <v>1058</v>
      </c>
      <c r="B642" s="54" t="s">
        <v>1059</v>
      </c>
      <c r="C642" s="31">
        <v>4301060408</v>
      </c>
      <c r="D642" s="791">
        <v>4640242180120</v>
      </c>
      <c r="E642" s="792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0" t="s">
        <v>1060</v>
      </c>
      <c r="Q642" s="788"/>
      <c r="R642" s="788"/>
      <c r="S642" s="788"/>
      <c r="T642" s="789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1058</v>
      </c>
      <c r="B643" s="54" t="s">
        <v>1062</v>
      </c>
      <c r="C643" s="31">
        <v>4301060354</v>
      </c>
      <c r="D643" s="791">
        <v>4640242180120</v>
      </c>
      <c r="E643" s="792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1040" t="s">
        <v>1063</v>
      </c>
      <c r="Q643" s="788"/>
      <c r="R643" s="788"/>
      <c r="S643" s="788"/>
      <c r="T643" s="789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1064</v>
      </c>
      <c r="B644" s="54" t="s">
        <v>1065</v>
      </c>
      <c r="C644" s="31">
        <v>4301060407</v>
      </c>
      <c r="D644" s="791">
        <v>4640242180137</v>
      </c>
      <c r="E644" s="792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1185" t="s">
        <v>1066</v>
      </c>
      <c r="Q644" s="788"/>
      <c r="R644" s="788"/>
      <c r="S644" s="788"/>
      <c r="T644" s="789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1064</v>
      </c>
      <c r="B645" s="54" t="s">
        <v>1068</v>
      </c>
      <c r="C645" s="31">
        <v>4301060355</v>
      </c>
      <c r="D645" s="791">
        <v>4640242180137</v>
      </c>
      <c r="E645" s="792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948" t="s">
        <v>1069</v>
      </c>
      <c r="Q645" s="788"/>
      <c r="R645" s="788"/>
      <c r="S645" s="788"/>
      <c r="T645" s="789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95"/>
      <c r="B646" s="796"/>
      <c r="C646" s="796"/>
      <c r="D646" s="796"/>
      <c r="E646" s="796"/>
      <c r="F646" s="796"/>
      <c r="G646" s="796"/>
      <c r="H646" s="796"/>
      <c r="I646" s="796"/>
      <c r="J646" s="796"/>
      <c r="K646" s="796"/>
      <c r="L646" s="796"/>
      <c r="M646" s="796"/>
      <c r="N646" s="796"/>
      <c r="O646" s="797"/>
      <c r="P646" s="800" t="s">
        <v>71</v>
      </c>
      <c r="Q646" s="801"/>
      <c r="R646" s="801"/>
      <c r="S646" s="801"/>
      <c r="T646" s="801"/>
      <c r="U646" s="801"/>
      <c r="V646" s="802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x14ac:dyDescent="0.2">
      <c r="A647" s="796"/>
      <c r="B647" s="796"/>
      <c r="C647" s="796"/>
      <c r="D647" s="796"/>
      <c r="E647" s="796"/>
      <c r="F647" s="796"/>
      <c r="G647" s="796"/>
      <c r="H647" s="796"/>
      <c r="I647" s="796"/>
      <c r="J647" s="796"/>
      <c r="K647" s="796"/>
      <c r="L647" s="796"/>
      <c r="M647" s="796"/>
      <c r="N647" s="796"/>
      <c r="O647" s="797"/>
      <c r="P647" s="800" t="s">
        <v>71</v>
      </c>
      <c r="Q647" s="801"/>
      <c r="R647" s="801"/>
      <c r="S647" s="801"/>
      <c r="T647" s="801"/>
      <c r="U647" s="801"/>
      <c r="V647" s="802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customHeight="1" x14ac:dyDescent="0.25">
      <c r="A648" s="805" t="s">
        <v>1070</v>
      </c>
      <c r="B648" s="796"/>
      <c r="C648" s="796"/>
      <c r="D648" s="796"/>
      <c r="E648" s="796"/>
      <c r="F648" s="796"/>
      <c r="G648" s="796"/>
      <c r="H648" s="796"/>
      <c r="I648" s="796"/>
      <c r="J648" s="796"/>
      <c r="K648" s="796"/>
      <c r="L648" s="796"/>
      <c r="M648" s="796"/>
      <c r="N648" s="796"/>
      <c r="O648" s="796"/>
      <c r="P648" s="796"/>
      <c r="Q648" s="796"/>
      <c r="R648" s="796"/>
      <c r="S648" s="796"/>
      <c r="T648" s="796"/>
      <c r="U648" s="796"/>
      <c r="V648" s="796"/>
      <c r="W648" s="796"/>
      <c r="X648" s="796"/>
      <c r="Y648" s="796"/>
      <c r="Z648" s="796"/>
      <c r="AA648" s="778"/>
      <c r="AB648" s="778"/>
      <c r="AC648" s="778"/>
    </row>
    <row r="649" spans="1:68" ht="14.25" customHeight="1" x14ac:dyDescent="0.25">
      <c r="A649" s="809" t="s">
        <v>124</v>
      </c>
      <c r="B649" s="796"/>
      <c r="C649" s="796"/>
      <c r="D649" s="796"/>
      <c r="E649" s="796"/>
      <c r="F649" s="796"/>
      <c r="G649" s="796"/>
      <c r="H649" s="796"/>
      <c r="I649" s="796"/>
      <c r="J649" s="796"/>
      <c r="K649" s="796"/>
      <c r="L649" s="796"/>
      <c r="M649" s="796"/>
      <c r="N649" s="796"/>
      <c r="O649" s="796"/>
      <c r="P649" s="796"/>
      <c r="Q649" s="796"/>
      <c r="R649" s="796"/>
      <c r="S649" s="796"/>
      <c r="T649" s="796"/>
      <c r="U649" s="796"/>
      <c r="V649" s="796"/>
      <c r="W649" s="796"/>
      <c r="X649" s="796"/>
      <c r="Y649" s="796"/>
      <c r="Z649" s="796"/>
      <c r="AA649" s="776"/>
      <c r="AB649" s="776"/>
      <c r="AC649" s="776"/>
    </row>
    <row r="650" spans="1:68" ht="27" customHeight="1" x14ac:dyDescent="0.25">
      <c r="A650" s="54" t="s">
        <v>1071</v>
      </c>
      <c r="B650" s="54" t="s">
        <v>1072</v>
      </c>
      <c r="C650" s="31">
        <v>4301011951</v>
      </c>
      <c r="D650" s="791">
        <v>4640242180045</v>
      </c>
      <c r="E650" s="792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128</v>
      </c>
      <c r="N650" s="33"/>
      <c r="O650" s="32">
        <v>55</v>
      </c>
      <c r="P650" s="1212" t="s">
        <v>1073</v>
      </c>
      <c r="Q650" s="788"/>
      <c r="R650" s="788"/>
      <c r="S650" s="788"/>
      <c r="T650" s="789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customHeight="1" x14ac:dyDescent="0.25">
      <c r="A651" s="54" t="s">
        <v>1075</v>
      </c>
      <c r="B651" s="54" t="s">
        <v>1076</v>
      </c>
      <c r="C651" s="31">
        <v>4301011950</v>
      </c>
      <c r="D651" s="791">
        <v>4640242180601</v>
      </c>
      <c r="E651" s="792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128</v>
      </c>
      <c r="N651" s="33"/>
      <c r="O651" s="32">
        <v>55</v>
      </c>
      <c r="P651" s="1125" t="s">
        <v>1077</v>
      </c>
      <c r="Q651" s="788"/>
      <c r="R651" s="788"/>
      <c r="S651" s="788"/>
      <c r="T651" s="789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95"/>
      <c r="B652" s="796"/>
      <c r="C652" s="796"/>
      <c r="D652" s="796"/>
      <c r="E652" s="796"/>
      <c r="F652" s="796"/>
      <c r="G652" s="796"/>
      <c r="H652" s="796"/>
      <c r="I652" s="796"/>
      <c r="J652" s="796"/>
      <c r="K652" s="796"/>
      <c r="L652" s="796"/>
      <c r="M652" s="796"/>
      <c r="N652" s="796"/>
      <c r="O652" s="797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x14ac:dyDescent="0.2">
      <c r="A653" s="796"/>
      <c r="B653" s="796"/>
      <c r="C653" s="796"/>
      <c r="D653" s="796"/>
      <c r="E653" s="796"/>
      <c r="F653" s="796"/>
      <c r="G653" s="796"/>
      <c r="H653" s="796"/>
      <c r="I653" s="796"/>
      <c r="J653" s="796"/>
      <c r="K653" s="796"/>
      <c r="L653" s="796"/>
      <c r="M653" s="796"/>
      <c r="N653" s="796"/>
      <c r="O653" s="797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customHeight="1" x14ac:dyDescent="0.25">
      <c r="A654" s="809" t="s">
        <v>182</v>
      </c>
      <c r="B654" s="796"/>
      <c r="C654" s="796"/>
      <c r="D654" s="796"/>
      <c r="E654" s="796"/>
      <c r="F654" s="796"/>
      <c r="G654" s="796"/>
      <c r="H654" s="796"/>
      <c r="I654" s="796"/>
      <c r="J654" s="796"/>
      <c r="K654" s="796"/>
      <c r="L654" s="796"/>
      <c r="M654" s="796"/>
      <c r="N654" s="796"/>
      <c r="O654" s="796"/>
      <c r="P654" s="796"/>
      <c r="Q654" s="796"/>
      <c r="R654" s="796"/>
      <c r="S654" s="796"/>
      <c r="T654" s="796"/>
      <c r="U654" s="796"/>
      <c r="V654" s="796"/>
      <c r="W654" s="796"/>
      <c r="X654" s="796"/>
      <c r="Y654" s="796"/>
      <c r="Z654" s="796"/>
      <c r="AA654" s="776"/>
      <c r="AB654" s="776"/>
      <c r="AC654" s="776"/>
    </row>
    <row r="655" spans="1:68" ht="27" customHeight="1" x14ac:dyDescent="0.25">
      <c r="A655" s="54" t="s">
        <v>1079</v>
      </c>
      <c r="B655" s="54" t="s">
        <v>1080</v>
      </c>
      <c r="C655" s="31">
        <v>4301020314</v>
      </c>
      <c r="D655" s="791">
        <v>4640242180090</v>
      </c>
      <c r="E655" s="792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128</v>
      </c>
      <c r="N655" s="33"/>
      <c r="O655" s="32">
        <v>50</v>
      </c>
      <c r="P655" s="1196" t="s">
        <v>1081</v>
      </c>
      <c r="Q655" s="788"/>
      <c r="R655" s="788"/>
      <c r="S655" s="788"/>
      <c r="T655" s="789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95"/>
      <c r="B656" s="796"/>
      <c r="C656" s="796"/>
      <c r="D656" s="796"/>
      <c r="E656" s="796"/>
      <c r="F656" s="796"/>
      <c r="G656" s="796"/>
      <c r="H656" s="796"/>
      <c r="I656" s="796"/>
      <c r="J656" s="796"/>
      <c r="K656" s="796"/>
      <c r="L656" s="796"/>
      <c r="M656" s="796"/>
      <c r="N656" s="796"/>
      <c r="O656" s="797"/>
      <c r="P656" s="800" t="s">
        <v>71</v>
      </c>
      <c r="Q656" s="801"/>
      <c r="R656" s="801"/>
      <c r="S656" s="801"/>
      <c r="T656" s="801"/>
      <c r="U656" s="801"/>
      <c r="V656" s="802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x14ac:dyDescent="0.2">
      <c r="A657" s="796"/>
      <c r="B657" s="796"/>
      <c r="C657" s="796"/>
      <c r="D657" s="796"/>
      <c r="E657" s="796"/>
      <c r="F657" s="796"/>
      <c r="G657" s="796"/>
      <c r="H657" s="796"/>
      <c r="I657" s="796"/>
      <c r="J657" s="796"/>
      <c r="K657" s="796"/>
      <c r="L657" s="796"/>
      <c r="M657" s="796"/>
      <c r="N657" s="796"/>
      <c r="O657" s="797"/>
      <c r="P657" s="800" t="s">
        <v>71</v>
      </c>
      <c r="Q657" s="801"/>
      <c r="R657" s="801"/>
      <c r="S657" s="801"/>
      <c r="T657" s="801"/>
      <c r="U657" s="801"/>
      <c r="V657" s="802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customHeight="1" x14ac:dyDescent="0.25">
      <c r="A658" s="809" t="s">
        <v>64</v>
      </c>
      <c r="B658" s="796"/>
      <c r="C658" s="796"/>
      <c r="D658" s="796"/>
      <c r="E658" s="796"/>
      <c r="F658" s="796"/>
      <c r="G658" s="796"/>
      <c r="H658" s="796"/>
      <c r="I658" s="796"/>
      <c r="J658" s="796"/>
      <c r="K658" s="796"/>
      <c r="L658" s="796"/>
      <c r="M658" s="796"/>
      <c r="N658" s="796"/>
      <c r="O658" s="796"/>
      <c r="P658" s="796"/>
      <c r="Q658" s="796"/>
      <c r="R658" s="796"/>
      <c r="S658" s="796"/>
      <c r="T658" s="796"/>
      <c r="U658" s="796"/>
      <c r="V658" s="796"/>
      <c r="W658" s="796"/>
      <c r="X658" s="796"/>
      <c r="Y658" s="796"/>
      <c r="Z658" s="796"/>
      <c r="AA658" s="776"/>
      <c r="AB658" s="776"/>
      <c r="AC658" s="776"/>
    </row>
    <row r="659" spans="1:68" ht="27" customHeight="1" x14ac:dyDescent="0.25">
      <c r="A659" s="54" t="s">
        <v>1083</v>
      </c>
      <c r="B659" s="54" t="s">
        <v>1084</v>
      </c>
      <c r="C659" s="31">
        <v>4301031321</v>
      </c>
      <c r="D659" s="791">
        <v>4640242180076</v>
      </c>
      <c r="E659" s="792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10" t="s">
        <v>1085</v>
      </c>
      <c r="Q659" s="788"/>
      <c r="R659" s="788"/>
      <c r="S659" s="788"/>
      <c r="T659" s="789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95"/>
      <c r="B660" s="796"/>
      <c r="C660" s="796"/>
      <c r="D660" s="796"/>
      <c r="E660" s="796"/>
      <c r="F660" s="796"/>
      <c r="G660" s="796"/>
      <c r="H660" s="796"/>
      <c r="I660" s="796"/>
      <c r="J660" s="796"/>
      <c r="K660" s="796"/>
      <c r="L660" s="796"/>
      <c r="M660" s="796"/>
      <c r="N660" s="796"/>
      <c r="O660" s="797"/>
      <c r="P660" s="800" t="s">
        <v>71</v>
      </c>
      <c r="Q660" s="801"/>
      <c r="R660" s="801"/>
      <c r="S660" s="801"/>
      <c r="T660" s="801"/>
      <c r="U660" s="801"/>
      <c r="V660" s="802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x14ac:dyDescent="0.2">
      <c r="A661" s="796"/>
      <c r="B661" s="796"/>
      <c r="C661" s="796"/>
      <c r="D661" s="796"/>
      <c r="E661" s="796"/>
      <c r="F661" s="796"/>
      <c r="G661" s="796"/>
      <c r="H661" s="796"/>
      <c r="I661" s="796"/>
      <c r="J661" s="796"/>
      <c r="K661" s="796"/>
      <c r="L661" s="796"/>
      <c r="M661" s="796"/>
      <c r="N661" s="796"/>
      <c r="O661" s="797"/>
      <c r="P661" s="800" t="s">
        <v>71</v>
      </c>
      <c r="Q661" s="801"/>
      <c r="R661" s="801"/>
      <c r="S661" s="801"/>
      <c r="T661" s="801"/>
      <c r="U661" s="801"/>
      <c r="V661" s="802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customHeight="1" x14ac:dyDescent="0.25">
      <c r="A662" s="809" t="s">
        <v>73</v>
      </c>
      <c r="B662" s="796"/>
      <c r="C662" s="796"/>
      <c r="D662" s="796"/>
      <c r="E662" s="796"/>
      <c r="F662" s="796"/>
      <c r="G662" s="796"/>
      <c r="H662" s="796"/>
      <c r="I662" s="796"/>
      <c r="J662" s="796"/>
      <c r="K662" s="796"/>
      <c r="L662" s="796"/>
      <c r="M662" s="796"/>
      <c r="N662" s="796"/>
      <c r="O662" s="796"/>
      <c r="P662" s="796"/>
      <c r="Q662" s="796"/>
      <c r="R662" s="796"/>
      <c r="S662" s="796"/>
      <c r="T662" s="796"/>
      <c r="U662" s="796"/>
      <c r="V662" s="796"/>
      <c r="W662" s="796"/>
      <c r="X662" s="796"/>
      <c r="Y662" s="796"/>
      <c r="Z662" s="796"/>
      <c r="AA662" s="776"/>
      <c r="AB662" s="776"/>
      <c r="AC662" s="776"/>
    </row>
    <row r="663" spans="1:68" ht="27" customHeight="1" x14ac:dyDescent="0.25">
      <c r="A663" s="54" t="s">
        <v>1087</v>
      </c>
      <c r="B663" s="54" t="s">
        <v>1088</v>
      </c>
      <c r="C663" s="31">
        <v>4301051780</v>
      </c>
      <c r="D663" s="791">
        <v>4640242180106</v>
      </c>
      <c r="E663" s="792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787" t="s">
        <v>1089</v>
      </c>
      <c r="Q663" s="788"/>
      <c r="R663" s="788"/>
      <c r="S663" s="788"/>
      <c r="T663" s="789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795"/>
      <c r="B664" s="796"/>
      <c r="C664" s="796"/>
      <c r="D664" s="796"/>
      <c r="E664" s="796"/>
      <c r="F664" s="796"/>
      <c r="G664" s="796"/>
      <c r="H664" s="796"/>
      <c r="I664" s="796"/>
      <c r="J664" s="796"/>
      <c r="K664" s="796"/>
      <c r="L664" s="796"/>
      <c r="M664" s="796"/>
      <c r="N664" s="796"/>
      <c r="O664" s="797"/>
      <c r="P664" s="800" t="s">
        <v>71</v>
      </c>
      <c r="Q664" s="801"/>
      <c r="R664" s="801"/>
      <c r="S664" s="801"/>
      <c r="T664" s="801"/>
      <c r="U664" s="801"/>
      <c r="V664" s="802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x14ac:dyDescent="0.2">
      <c r="A665" s="796"/>
      <c r="B665" s="796"/>
      <c r="C665" s="796"/>
      <c r="D665" s="796"/>
      <c r="E665" s="796"/>
      <c r="F665" s="796"/>
      <c r="G665" s="796"/>
      <c r="H665" s="796"/>
      <c r="I665" s="796"/>
      <c r="J665" s="796"/>
      <c r="K665" s="796"/>
      <c r="L665" s="796"/>
      <c r="M665" s="796"/>
      <c r="N665" s="796"/>
      <c r="O665" s="797"/>
      <c r="P665" s="800" t="s">
        <v>71</v>
      </c>
      <c r="Q665" s="801"/>
      <c r="R665" s="801"/>
      <c r="S665" s="801"/>
      <c r="T665" s="801"/>
      <c r="U665" s="801"/>
      <c r="V665" s="802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34"/>
      <c r="B666" s="796"/>
      <c r="C666" s="796"/>
      <c r="D666" s="796"/>
      <c r="E666" s="796"/>
      <c r="F666" s="796"/>
      <c r="G666" s="796"/>
      <c r="H666" s="796"/>
      <c r="I666" s="796"/>
      <c r="J666" s="796"/>
      <c r="K666" s="796"/>
      <c r="L666" s="796"/>
      <c r="M666" s="796"/>
      <c r="N666" s="796"/>
      <c r="O666" s="1002"/>
      <c r="P666" s="959" t="s">
        <v>1091</v>
      </c>
      <c r="Q666" s="939"/>
      <c r="R666" s="939"/>
      <c r="S666" s="939"/>
      <c r="T666" s="939"/>
      <c r="U666" s="939"/>
      <c r="V666" s="940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7425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7512.7599999999993</v>
      </c>
      <c r="Z666" s="37"/>
      <c r="AA666" s="786"/>
      <c r="AB666" s="786"/>
      <c r="AC666" s="786"/>
    </row>
    <row r="667" spans="1:68" x14ac:dyDescent="0.2">
      <c r="A667" s="796"/>
      <c r="B667" s="796"/>
      <c r="C667" s="796"/>
      <c r="D667" s="796"/>
      <c r="E667" s="796"/>
      <c r="F667" s="796"/>
      <c r="G667" s="796"/>
      <c r="H667" s="796"/>
      <c r="I667" s="796"/>
      <c r="J667" s="796"/>
      <c r="K667" s="796"/>
      <c r="L667" s="796"/>
      <c r="M667" s="796"/>
      <c r="N667" s="796"/>
      <c r="O667" s="1002"/>
      <c r="P667" s="959" t="s">
        <v>1092</v>
      </c>
      <c r="Q667" s="939"/>
      <c r="R667" s="939"/>
      <c r="S667" s="939"/>
      <c r="T667" s="939"/>
      <c r="U667" s="939"/>
      <c r="V667" s="940"/>
      <c r="W667" s="37" t="s">
        <v>69</v>
      </c>
      <c r="X667" s="785">
        <f>IFERROR(SUM(BM22:BM663),"0")</f>
        <v>7813.9654037827549</v>
      </c>
      <c r="Y667" s="785">
        <f>IFERROR(SUM(BN22:BN663),"0")</f>
        <v>7906.6170000000002</v>
      </c>
      <c r="Z667" s="37"/>
      <c r="AA667" s="786"/>
      <c r="AB667" s="786"/>
      <c r="AC667" s="786"/>
    </row>
    <row r="668" spans="1:68" x14ac:dyDescent="0.2">
      <c r="A668" s="796"/>
      <c r="B668" s="796"/>
      <c r="C668" s="796"/>
      <c r="D668" s="796"/>
      <c r="E668" s="796"/>
      <c r="F668" s="796"/>
      <c r="G668" s="796"/>
      <c r="H668" s="796"/>
      <c r="I668" s="796"/>
      <c r="J668" s="796"/>
      <c r="K668" s="796"/>
      <c r="L668" s="796"/>
      <c r="M668" s="796"/>
      <c r="N668" s="796"/>
      <c r="O668" s="1002"/>
      <c r="P668" s="959" t="s">
        <v>1093</v>
      </c>
      <c r="Q668" s="939"/>
      <c r="R668" s="939"/>
      <c r="S668" s="939"/>
      <c r="T668" s="939"/>
      <c r="U668" s="939"/>
      <c r="V668" s="940"/>
      <c r="W668" s="37" t="s">
        <v>1094</v>
      </c>
      <c r="X668" s="38">
        <f>ROUNDUP(SUM(BO22:BO663),0)</f>
        <v>13</v>
      </c>
      <c r="Y668" s="38">
        <f>ROUNDUP(SUM(BP22:BP663),0)</f>
        <v>14</v>
      </c>
      <c r="Z668" s="37"/>
      <c r="AA668" s="786"/>
      <c r="AB668" s="786"/>
      <c r="AC668" s="786"/>
    </row>
    <row r="669" spans="1:68" x14ac:dyDescent="0.2">
      <c r="A669" s="796"/>
      <c r="B669" s="796"/>
      <c r="C669" s="796"/>
      <c r="D669" s="796"/>
      <c r="E669" s="796"/>
      <c r="F669" s="796"/>
      <c r="G669" s="796"/>
      <c r="H669" s="796"/>
      <c r="I669" s="796"/>
      <c r="J669" s="796"/>
      <c r="K669" s="796"/>
      <c r="L669" s="796"/>
      <c r="M669" s="796"/>
      <c r="N669" s="796"/>
      <c r="O669" s="1002"/>
      <c r="P669" s="959" t="s">
        <v>1095</v>
      </c>
      <c r="Q669" s="939"/>
      <c r="R669" s="939"/>
      <c r="S669" s="939"/>
      <c r="T669" s="939"/>
      <c r="U669" s="939"/>
      <c r="V669" s="940"/>
      <c r="W669" s="37" t="s">
        <v>69</v>
      </c>
      <c r="X669" s="785">
        <f>GrossWeightTotal+PalletQtyTotal*25</f>
        <v>8138.9654037827549</v>
      </c>
      <c r="Y669" s="785">
        <f>GrossWeightTotalR+PalletQtyTotalR*25</f>
        <v>8256.6170000000002</v>
      </c>
      <c r="Z669" s="37"/>
      <c r="AA669" s="786"/>
      <c r="AB669" s="786"/>
      <c r="AC669" s="786"/>
    </row>
    <row r="670" spans="1:68" x14ac:dyDescent="0.2">
      <c r="A670" s="796"/>
      <c r="B670" s="796"/>
      <c r="C670" s="796"/>
      <c r="D670" s="796"/>
      <c r="E670" s="796"/>
      <c r="F670" s="796"/>
      <c r="G670" s="796"/>
      <c r="H670" s="796"/>
      <c r="I670" s="796"/>
      <c r="J670" s="796"/>
      <c r="K670" s="796"/>
      <c r="L670" s="796"/>
      <c r="M670" s="796"/>
      <c r="N670" s="796"/>
      <c r="O670" s="1002"/>
      <c r="P670" s="959" t="s">
        <v>1096</v>
      </c>
      <c r="Q670" s="939"/>
      <c r="R670" s="939"/>
      <c r="S670" s="939"/>
      <c r="T670" s="939"/>
      <c r="U670" s="939"/>
      <c r="V670" s="940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1061.8499614464117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1077</v>
      </c>
      <c r="Z670" s="37"/>
      <c r="AA670" s="786"/>
      <c r="AB670" s="786"/>
      <c r="AC670" s="786"/>
    </row>
    <row r="671" spans="1:68" ht="14.25" customHeight="1" x14ac:dyDescent="0.2">
      <c r="A671" s="796"/>
      <c r="B671" s="796"/>
      <c r="C671" s="796"/>
      <c r="D671" s="796"/>
      <c r="E671" s="796"/>
      <c r="F671" s="796"/>
      <c r="G671" s="796"/>
      <c r="H671" s="796"/>
      <c r="I671" s="796"/>
      <c r="J671" s="796"/>
      <c r="K671" s="796"/>
      <c r="L671" s="796"/>
      <c r="M671" s="796"/>
      <c r="N671" s="796"/>
      <c r="O671" s="1002"/>
      <c r="P671" s="959" t="s">
        <v>1097</v>
      </c>
      <c r="Q671" s="939"/>
      <c r="R671" s="939"/>
      <c r="S671" s="939"/>
      <c r="T671" s="939"/>
      <c r="U671" s="939"/>
      <c r="V671" s="940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14.736839999999999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75" t="s">
        <v>63</v>
      </c>
      <c r="C673" s="812" t="s">
        <v>122</v>
      </c>
      <c r="D673" s="933"/>
      <c r="E673" s="933"/>
      <c r="F673" s="933"/>
      <c r="G673" s="933"/>
      <c r="H673" s="847"/>
      <c r="I673" s="812" t="s">
        <v>351</v>
      </c>
      <c r="J673" s="933"/>
      <c r="K673" s="933"/>
      <c r="L673" s="933"/>
      <c r="M673" s="933"/>
      <c r="N673" s="933"/>
      <c r="O673" s="933"/>
      <c r="P673" s="933"/>
      <c r="Q673" s="933"/>
      <c r="R673" s="933"/>
      <c r="S673" s="933"/>
      <c r="T673" s="933"/>
      <c r="U673" s="933"/>
      <c r="V673" s="847"/>
      <c r="W673" s="812" t="s">
        <v>691</v>
      </c>
      <c r="X673" s="847"/>
      <c r="Y673" s="812" t="s">
        <v>795</v>
      </c>
      <c r="Z673" s="933"/>
      <c r="AA673" s="933"/>
      <c r="AB673" s="847"/>
      <c r="AC673" s="775" t="s">
        <v>895</v>
      </c>
      <c r="AD673" s="812" t="s">
        <v>970</v>
      </c>
      <c r="AE673" s="847"/>
      <c r="AF673" s="777"/>
    </row>
    <row r="674" spans="1:32" ht="14.25" customHeight="1" thickTop="1" x14ac:dyDescent="0.2">
      <c r="A674" s="1151" t="s">
        <v>1100</v>
      </c>
      <c r="B674" s="812" t="s">
        <v>63</v>
      </c>
      <c r="C674" s="812" t="s">
        <v>123</v>
      </c>
      <c r="D674" s="812" t="s">
        <v>150</v>
      </c>
      <c r="E674" s="812" t="s">
        <v>237</v>
      </c>
      <c r="F674" s="812" t="s">
        <v>263</v>
      </c>
      <c r="G674" s="812" t="s">
        <v>315</v>
      </c>
      <c r="H674" s="812" t="s">
        <v>122</v>
      </c>
      <c r="I674" s="812" t="s">
        <v>352</v>
      </c>
      <c r="J674" s="812" t="s">
        <v>377</v>
      </c>
      <c r="K674" s="812" t="s">
        <v>453</v>
      </c>
      <c r="L674" s="812" t="s">
        <v>473</v>
      </c>
      <c r="M674" s="812" t="s">
        <v>499</v>
      </c>
      <c r="N674" s="777"/>
      <c r="O674" s="812" t="s">
        <v>528</v>
      </c>
      <c r="P674" s="812" t="s">
        <v>531</v>
      </c>
      <c r="Q674" s="812" t="s">
        <v>540</v>
      </c>
      <c r="R674" s="812" t="s">
        <v>559</v>
      </c>
      <c r="S674" s="812" t="s">
        <v>569</v>
      </c>
      <c r="T674" s="812" t="s">
        <v>582</v>
      </c>
      <c r="U674" s="812" t="s">
        <v>593</v>
      </c>
      <c r="V674" s="812" t="s">
        <v>678</v>
      </c>
      <c r="W674" s="812" t="s">
        <v>692</v>
      </c>
      <c r="X674" s="812" t="s">
        <v>746</v>
      </c>
      <c r="Y674" s="812" t="s">
        <v>796</v>
      </c>
      <c r="Z674" s="812" t="s">
        <v>855</v>
      </c>
      <c r="AA674" s="812" t="s">
        <v>878</v>
      </c>
      <c r="AB674" s="812" t="s">
        <v>891</v>
      </c>
      <c r="AC674" s="812" t="s">
        <v>895</v>
      </c>
      <c r="AD674" s="812" t="s">
        <v>970</v>
      </c>
      <c r="AE674" s="812" t="s">
        <v>1070</v>
      </c>
      <c r="AF674" s="777"/>
    </row>
    <row r="675" spans="1:32" ht="13.5" customHeight="1" thickBot="1" x14ac:dyDescent="0.25">
      <c r="A675" s="1152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777"/>
      <c r="O675" s="813"/>
      <c r="P675" s="813"/>
      <c r="Q675" s="813"/>
      <c r="R675" s="813"/>
      <c r="S675" s="813"/>
      <c r="T675" s="813"/>
      <c r="U675" s="813"/>
      <c r="V675" s="813"/>
      <c r="W675" s="813"/>
      <c r="X675" s="813"/>
      <c r="Y675" s="813"/>
      <c r="Z675" s="813"/>
      <c r="AA675" s="813"/>
      <c r="AB675" s="813"/>
      <c r="AC675" s="813"/>
      <c r="AD675" s="813"/>
      <c r="AE675" s="813"/>
      <c r="AF675" s="777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97.2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97.6</v>
      </c>
      <c r="E676" s="46">
        <f>IFERROR(Y110*1,"0")+IFERROR(Y111*1,"0")+IFERROR(Y112*1,"0")+IFERROR(Y116*1,"0")+IFERROR(Y117*1,"0")+IFERROR(Y118*1,"0")+IFERROR(Y119*1,"0")+IFERROR(Y120*1,"0")+IFERROR(Y121*1,"0")</f>
        <v>54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731.09999999999991</v>
      </c>
      <c r="G676" s="46">
        <f>IFERROR(Y158*1,"0")+IFERROR(Y159*1,"0")+IFERROR(Y163*1,"0")+IFERROR(Y164*1,"0")+IFERROR(Y168*1,"0")+IFERROR(Y169*1,"0")</f>
        <v>0</v>
      </c>
      <c r="H676" s="46">
        <f>IFERROR(Y174*1,"0")+IFERROR(Y178*1,"0")+IFERROR(Y179*1,"0")+IFERROR(Y180*1,"0")+IFERROR(Y181*1,"0")+IFERROR(Y182*1,"0")+IFERROR(Y186*1,"0")+IFERROR(Y187*1,"0")+IFERROR(Y188*1,"0")</f>
        <v>16.8</v>
      </c>
      <c r="I676" s="46">
        <f>IFERROR(Y194*1,"0")+IFERROR(Y198*1,"0")+IFERROR(Y199*1,"0")+IFERROR(Y200*1,"0")+IFERROR(Y201*1,"0")+IFERROR(Y202*1,"0")+IFERROR(Y203*1,"0")+IFERROR(Y204*1,"0")+IFERROR(Y205*1,"0")</f>
        <v>142.80000000000001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1306.8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3.96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77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0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0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144.9</v>
      </c>
      <c r="V676" s="46">
        <f>IFERROR(Y408*1,"0")+IFERROR(Y412*1,"0")+IFERROR(Y413*1,"0")+IFERROR(Y414*1,"0")</f>
        <v>0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4275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382.2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8.4</v>
      </c>
      <c r="Z676" s="46">
        <f>IFERROR(Y524*1,"0")+IFERROR(Y528*1,"0")+IFERROR(Y529*1,"0")+IFERROR(Y530*1,"0")+IFERROR(Y531*1,"0")+IFERROR(Y532*1,"0")+IFERROR(Y536*1,"0")+IFERROR(Y540*1,"0")</f>
        <v>0</v>
      </c>
      <c r="AA676" s="46">
        <f>IFERROR(Y545*1,"0")+IFERROR(Y546*1,"0")+IFERROR(Y547*1,"0")+IFERROR(Y548*1,"0")</f>
        <v>0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252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46">
        <f>IFERROR(Y650*1,"0")+IFERROR(Y651*1,"0")+IFERROR(Y655*1,"0")+IFERROR(Y659*1,"0")+IFERROR(Y663*1,"0")</f>
        <v>0</v>
      </c>
      <c r="AF676" s="777"/>
    </row>
  </sheetData>
  <sheetProtection algorithmName="SHA-512" hashValue="wM+0nSDCPiM/Bg4hfIzZsqWcWfXm15HUeyDM/g2AqfsWMdrhFNCofuTuFjhutHZqe+aj9PTyiGDypqR+TfM9dQ==" saltValue="GpfMFPVI8f4hdQ936dES7g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4">
    <mergeCell ref="P71:T71"/>
    <mergeCell ref="P313:T313"/>
    <mergeCell ref="Z674:Z675"/>
    <mergeCell ref="X17:X18"/>
    <mergeCell ref="P202:T202"/>
    <mergeCell ref="P373:T373"/>
    <mergeCell ref="P500:T500"/>
    <mergeCell ref="B674:B675"/>
    <mergeCell ref="D110:E110"/>
    <mergeCell ref="D408:E408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97:E97"/>
    <mergeCell ref="D268:E268"/>
    <mergeCell ref="P76:V76"/>
    <mergeCell ref="D395:E395"/>
    <mergeCell ref="P449:T449"/>
    <mergeCell ref="D566:E566"/>
    <mergeCell ref="A10:C10"/>
    <mergeCell ref="P126:T126"/>
    <mergeCell ref="D553:E553"/>
    <mergeCell ref="A557:Z557"/>
    <mergeCell ref="A484:Z484"/>
    <mergeCell ref="P140:V140"/>
    <mergeCell ref="A21:Z21"/>
    <mergeCell ref="A192:Z192"/>
    <mergeCell ref="P505:T505"/>
    <mergeCell ref="P661:V661"/>
    <mergeCell ref="D610:E610"/>
    <mergeCell ref="D121:E121"/>
    <mergeCell ref="P356:V356"/>
    <mergeCell ref="P507:T507"/>
    <mergeCell ref="P363:T363"/>
    <mergeCell ref="A664:O665"/>
    <mergeCell ref="D17:E18"/>
    <mergeCell ref="A479:Z479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P43:V43"/>
    <mergeCell ref="D237:E237"/>
    <mergeCell ref="P85:T85"/>
    <mergeCell ref="P383:T383"/>
    <mergeCell ref="P650:T650"/>
    <mergeCell ref="P625:T625"/>
    <mergeCell ref="P60:T60"/>
    <mergeCell ref="D291:E291"/>
    <mergeCell ref="D614:E614"/>
    <mergeCell ref="D239:E239"/>
    <mergeCell ref="D95:E95"/>
    <mergeCell ref="P174:T174"/>
    <mergeCell ref="D266:E266"/>
    <mergeCell ref="A279:O280"/>
    <mergeCell ref="U17:V17"/>
    <mergeCell ref="A339:Z339"/>
    <mergeCell ref="P447:T447"/>
    <mergeCell ref="D471:E471"/>
    <mergeCell ref="C673:H673"/>
    <mergeCell ref="P132:V132"/>
    <mergeCell ref="N17:N18"/>
    <mergeCell ref="P72:T72"/>
    <mergeCell ref="Q5:R5"/>
    <mergeCell ref="A639:O640"/>
    <mergeCell ref="F17:F18"/>
    <mergeCell ref="D120:E120"/>
    <mergeCell ref="P199:T199"/>
    <mergeCell ref="P497:T497"/>
    <mergeCell ref="P297:T297"/>
    <mergeCell ref="P435:T435"/>
    <mergeCell ref="D278:E278"/>
    <mergeCell ref="D163:E163"/>
    <mergeCell ref="P291:T291"/>
    <mergeCell ref="D234:E234"/>
    <mergeCell ref="P288:T288"/>
    <mergeCell ref="P568:T568"/>
    <mergeCell ref="A649:Z649"/>
    <mergeCell ref="P653:V653"/>
    <mergeCell ref="P655:T655"/>
    <mergeCell ref="P136:T136"/>
    <mergeCell ref="P70:T70"/>
    <mergeCell ref="P305:V305"/>
    <mergeCell ref="P434:T434"/>
    <mergeCell ref="P499:T499"/>
    <mergeCell ref="P355:T355"/>
    <mergeCell ref="D336:E336"/>
    <mergeCell ref="A149:O150"/>
    <mergeCell ref="P597:T597"/>
    <mergeCell ref="Q6:R6"/>
    <mergeCell ref="P200:T200"/>
    <mergeCell ref="D623:E623"/>
    <mergeCell ref="A318:Z318"/>
    <mergeCell ref="P431:V431"/>
    <mergeCell ref="P642:T642"/>
    <mergeCell ref="P421:T421"/>
    <mergeCell ref="P656:V656"/>
    <mergeCell ref="P110:T110"/>
    <mergeCell ref="P408:T408"/>
    <mergeCell ref="P579:T579"/>
    <mergeCell ref="P644:T644"/>
    <mergeCell ref="D247:E247"/>
    <mergeCell ref="A539:Z539"/>
    <mergeCell ref="A648:Z648"/>
    <mergeCell ref="A64:Z64"/>
    <mergeCell ref="P432:V432"/>
    <mergeCell ref="A191:Z191"/>
    <mergeCell ref="P439:T439"/>
    <mergeCell ref="D249:E249"/>
    <mergeCell ref="D105:E105"/>
    <mergeCell ref="P353:V353"/>
    <mergeCell ref="A349:Z349"/>
    <mergeCell ref="D547:E547"/>
    <mergeCell ref="A620:Z620"/>
    <mergeCell ref="D341:E341"/>
    <mergeCell ref="A525:O526"/>
    <mergeCell ref="P134:T134"/>
    <mergeCell ref="A385:O386"/>
    <mergeCell ref="A438:Z438"/>
    <mergeCell ref="P292:T292"/>
    <mergeCell ref="A189:O190"/>
    <mergeCell ref="P528:T528"/>
    <mergeCell ref="D642:E642"/>
    <mergeCell ref="P674:P675"/>
    <mergeCell ref="D528:E528"/>
    <mergeCell ref="P128:T128"/>
    <mergeCell ref="R674:R675"/>
    <mergeCell ref="D310:E310"/>
    <mergeCell ref="P364:T364"/>
    <mergeCell ref="D503:E503"/>
    <mergeCell ref="AD17:AF18"/>
    <mergeCell ref="P599:V599"/>
    <mergeCell ref="A337:O338"/>
    <mergeCell ref="F5:G5"/>
    <mergeCell ref="D608:E608"/>
    <mergeCell ref="A352:O353"/>
    <mergeCell ref="A172:Z172"/>
    <mergeCell ref="A25:Z25"/>
    <mergeCell ref="P467:V467"/>
    <mergeCell ref="P67:T67"/>
    <mergeCell ref="D430:E430"/>
    <mergeCell ref="D455:E455"/>
    <mergeCell ref="P509:T509"/>
    <mergeCell ref="D626:E626"/>
    <mergeCell ref="P186:T186"/>
    <mergeCell ref="D221:E221"/>
    <mergeCell ref="V11:W11"/>
    <mergeCell ref="P640:V640"/>
    <mergeCell ref="D457:E457"/>
    <mergeCell ref="P367:T367"/>
    <mergeCell ref="D475:E475"/>
    <mergeCell ref="P146:T146"/>
    <mergeCell ref="D152:E152"/>
    <mergeCell ref="D323:E323"/>
    <mergeCell ref="D223:E223"/>
    <mergeCell ref="A674:A675"/>
    <mergeCell ref="P410:V410"/>
    <mergeCell ref="D531:E531"/>
    <mergeCell ref="P189:V189"/>
    <mergeCell ref="A185:Z185"/>
    <mergeCell ref="D33:E33"/>
    <mergeCell ref="D226:E226"/>
    <mergeCell ref="P352:V352"/>
    <mergeCell ref="D164:E164"/>
    <mergeCell ref="P504:T504"/>
    <mergeCell ref="I673:V673"/>
    <mergeCell ref="P365:T365"/>
    <mergeCell ref="D579:E579"/>
    <mergeCell ref="P2:W3"/>
    <mergeCell ref="D560:E560"/>
    <mergeCell ref="A57:O58"/>
    <mergeCell ref="P127:T127"/>
    <mergeCell ref="P198:T198"/>
    <mergeCell ref="P218:V218"/>
    <mergeCell ref="P54:T54"/>
    <mergeCell ref="D241:E241"/>
    <mergeCell ref="D35:E35"/>
    <mergeCell ref="A415:O416"/>
    <mergeCell ref="D508:E508"/>
    <mergeCell ref="A342:O343"/>
    <mergeCell ref="P412:T412"/>
    <mergeCell ref="D575:E575"/>
    <mergeCell ref="P583:T583"/>
    <mergeCell ref="D10:E10"/>
    <mergeCell ref="A23:O24"/>
    <mergeCell ref="F10:G10"/>
    <mergeCell ref="P135:T135"/>
    <mergeCell ref="A618:O619"/>
    <mergeCell ref="P105:T105"/>
    <mergeCell ref="P547:T547"/>
    <mergeCell ref="D86:E86"/>
    <mergeCell ref="D257:E257"/>
    <mergeCell ref="P270:T270"/>
    <mergeCell ref="P341:T341"/>
    <mergeCell ref="D384:E384"/>
    <mergeCell ref="D449:E449"/>
    <mergeCell ref="A551:Z551"/>
    <mergeCell ref="D607:E607"/>
    <mergeCell ref="P36:T36"/>
    <mergeCell ref="P278:T278"/>
    <mergeCell ref="P63:V63"/>
    <mergeCell ref="D215:E215"/>
    <mergeCell ref="P465:T465"/>
    <mergeCell ref="P636:T636"/>
    <mergeCell ref="P250:V250"/>
    <mergeCell ref="D513:E513"/>
    <mergeCell ref="A317:Z317"/>
    <mergeCell ref="P336:T336"/>
    <mergeCell ref="P131:V131"/>
    <mergeCell ref="A469:Z469"/>
    <mergeCell ref="A596:Z596"/>
    <mergeCell ref="A602:Z602"/>
    <mergeCell ref="P430:T430"/>
    <mergeCell ref="P362:T362"/>
    <mergeCell ref="D562:E562"/>
    <mergeCell ref="D99:E99"/>
    <mergeCell ref="D270:E270"/>
    <mergeCell ref="P420:T420"/>
    <mergeCell ref="D397:E397"/>
    <mergeCell ref="Q674:Q675"/>
    <mergeCell ref="P651:T651"/>
    <mergeCell ref="D461:E461"/>
    <mergeCell ref="P61:T61"/>
    <mergeCell ref="D200:E200"/>
    <mergeCell ref="D292:E292"/>
    <mergeCell ref="A305:O306"/>
    <mergeCell ref="P346:T346"/>
    <mergeCell ref="D227:E227"/>
    <mergeCell ref="P582:T582"/>
    <mergeCell ref="P262:V262"/>
    <mergeCell ref="A9:C9"/>
    <mergeCell ref="D202:E202"/>
    <mergeCell ref="D373:E373"/>
    <mergeCell ref="A242:O243"/>
    <mergeCell ref="P112:T112"/>
    <mergeCell ref="D500:E500"/>
    <mergeCell ref="D592:E592"/>
    <mergeCell ref="P571:V571"/>
    <mergeCell ref="P323:T323"/>
    <mergeCell ref="A113:O114"/>
    <mergeCell ref="D231:E231"/>
    <mergeCell ref="P660:V660"/>
    <mergeCell ref="P39:V39"/>
    <mergeCell ref="D529:E529"/>
    <mergeCell ref="P537:V537"/>
    <mergeCell ref="P337:V337"/>
    <mergeCell ref="A156:Z156"/>
    <mergeCell ref="A544:Z544"/>
    <mergeCell ref="Q13:R13"/>
    <mergeCell ref="A93:Z93"/>
    <mergeCell ref="P201:T201"/>
    <mergeCell ref="P647:V647"/>
    <mergeCell ref="P35:T35"/>
    <mergeCell ref="A646:O647"/>
    <mergeCell ref="G17:G18"/>
    <mergeCell ref="P57:V57"/>
    <mergeCell ref="A295:Z295"/>
    <mergeCell ref="P184:V184"/>
    <mergeCell ref="D314:E314"/>
    <mergeCell ref="A594:O595"/>
    <mergeCell ref="A450:O451"/>
    <mergeCell ref="P171:V171"/>
    <mergeCell ref="A167:Z167"/>
    <mergeCell ref="P242:V242"/>
    <mergeCell ref="D159:E159"/>
    <mergeCell ref="A603:Z603"/>
    <mergeCell ref="D80:E80"/>
    <mergeCell ref="P188:T188"/>
    <mergeCell ref="P357:V357"/>
    <mergeCell ref="D645:E645"/>
    <mergeCell ref="P42:V42"/>
    <mergeCell ref="A541:O542"/>
    <mergeCell ref="A296:Z296"/>
    <mergeCell ref="D288:E288"/>
    <mergeCell ref="D459:E459"/>
    <mergeCell ref="P123:V123"/>
    <mergeCell ref="P130:T130"/>
    <mergeCell ref="D136:E136"/>
    <mergeCell ref="D434:E434"/>
    <mergeCell ref="P482:V482"/>
    <mergeCell ref="P111:T111"/>
    <mergeCell ref="D225:E225"/>
    <mergeCell ref="P580:T580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H5:M5"/>
    <mergeCell ref="P669:V669"/>
    <mergeCell ref="A228:O229"/>
    <mergeCell ref="P98:T98"/>
    <mergeCell ref="P329:V329"/>
    <mergeCell ref="A214:Z214"/>
    <mergeCell ref="D146:E146"/>
    <mergeCell ref="P225:T225"/>
    <mergeCell ref="P396:T396"/>
    <mergeCell ref="D6:M6"/>
    <mergeCell ref="A75:O76"/>
    <mergeCell ref="D439:E439"/>
    <mergeCell ref="D304:E304"/>
    <mergeCell ref="P461:T461"/>
    <mergeCell ref="A512:Z512"/>
    <mergeCell ref="P567:T567"/>
    <mergeCell ref="D540:E540"/>
    <mergeCell ref="D143:E143"/>
    <mergeCell ref="P460:T460"/>
    <mergeCell ref="P631:T631"/>
    <mergeCell ref="P227:T227"/>
    <mergeCell ref="D319:E319"/>
    <mergeCell ref="D441:E441"/>
    <mergeCell ref="P569:T569"/>
    <mergeCell ref="D655:E655"/>
    <mergeCell ref="P314:T314"/>
    <mergeCell ref="A170:O171"/>
    <mergeCell ref="D428:E428"/>
    <mergeCell ref="P92:V92"/>
    <mergeCell ref="P605:T605"/>
    <mergeCell ref="P334:V334"/>
    <mergeCell ref="A359:Z359"/>
    <mergeCell ref="D586:E586"/>
    <mergeCell ref="A599:O600"/>
    <mergeCell ref="P257:T257"/>
    <mergeCell ref="P521:V521"/>
    <mergeCell ref="A517:Z517"/>
    <mergeCell ref="P80:T80"/>
    <mergeCell ref="P570:V570"/>
    <mergeCell ref="D194:E194"/>
    <mergeCell ref="Z17:Z18"/>
    <mergeCell ref="D368:E368"/>
    <mergeCell ref="D506:E506"/>
    <mergeCell ref="A515:O516"/>
    <mergeCell ref="D604:E604"/>
    <mergeCell ref="P33:T33"/>
    <mergeCell ref="P475:T475"/>
    <mergeCell ref="P226:T226"/>
    <mergeCell ref="D481:E481"/>
    <mergeCell ref="D85:E85"/>
    <mergeCell ref="P164:T164"/>
    <mergeCell ref="D256:E256"/>
    <mergeCell ref="P269:T269"/>
    <mergeCell ref="D383:E383"/>
    <mergeCell ref="P633:T633"/>
    <mergeCell ref="A100:O101"/>
    <mergeCell ref="V6:W9"/>
    <mergeCell ref="D128:E128"/>
    <mergeCell ref="D199:E199"/>
    <mergeCell ref="P256:T256"/>
    <mergeCell ref="A106:O107"/>
    <mergeCell ref="D364:E364"/>
    <mergeCell ref="A59:Z59"/>
    <mergeCell ref="A404:O405"/>
    <mergeCell ref="D186:E186"/>
    <mergeCell ref="P274:T274"/>
    <mergeCell ref="D413:E413"/>
    <mergeCell ref="D435:E435"/>
    <mergeCell ref="D497:E497"/>
    <mergeCell ref="A391:O392"/>
    <mergeCell ref="P222:T222"/>
    <mergeCell ref="P22:T22"/>
    <mergeCell ref="A462:O463"/>
    <mergeCell ref="P405:V405"/>
    <mergeCell ref="A230:Z230"/>
    <mergeCell ref="D222:E222"/>
    <mergeCell ref="D389:E389"/>
    <mergeCell ref="P47:V47"/>
    <mergeCell ref="P247:T247"/>
    <mergeCell ref="P241:T241"/>
    <mergeCell ref="P41:T41"/>
    <mergeCell ref="D22:E22"/>
    <mergeCell ref="A157:Z157"/>
    <mergeCell ref="A62:O63"/>
    <mergeCell ref="A333:O334"/>
    <mergeCell ref="P470:T470"/>
    <mergeCell ref="D447:E447"/>
    <mergeCell ref="A320:O321"/>
    <mergeCell ref="P664:V664"/>
    <mergeCell ref="P468:V468"/>
    <mergeCell ref="A464:Z464"/>
    <mergeCell ref="P577:V577"/>
    <mergeCell ref="P639:V639"/>
    <mergeCell ref="D627:E627"/>
    <mergeCell ref="P316:V316"/>
    <mergeCell ref="A141:Z141"/>
    <mergeCell ref="H10:M10"/>
    <mergeCell ref="AA17:AA18"/>
    <mergeCell ref="AC17:AC18"/>
    <mergeCell ref="P107:V107"/>
    <mergeCell ref="A433:Z433"/>
    <mergeCell ref="P101:V101"/>
    <mergeCell ref="A409:O410"/>
    <mergeCell ref="G674:G675"/>
    <mergeCell ref="D89:E89"/>
    <mergeCell ref="P472:T472"/>
    <mergeCell ref="A662:Z662"/>
    <mergeCell ref="P666:V666"/>
    <mergeCell ref="I674:I675"/>
    <mergeCell ref="P254:T254"/>
    <mergeCell ref="P445:V445"/>
    <mergeCell ref="A175:O176"/>
    <mergeCell ref="P45:T45"/>
    <mergeCell ref="P487:T487"/>
    <mergeCell ref="A533:O534"/>
    <mergeCell ref="D153:E153"/>
    <mergeCell ref="D420:E420"/>
    <mergeCell ref="D591:E591"/>
    <mergeCell ref="P530:T530"/>
    <mergeCell ref="A660:O661"/>
    <mergeCell ref="D636:E636"/>
    <mergeCell ref="P388:T388"/>
    <mergeCell ref="D198:E198"/>
    <mergeCell ref="P459:T459"/>
    <mergeCell ref="D269:E269"/>
    <mergeCell ref="D440:E440"/>
    <mergeCell ref="D465:E465"/>
    <mergeCell ref="P275:V275"/>
    <mergeCell ref="A252:Z252"/>
    <mergeCell ref="D427:E427"/>
    <mergeCell ref="A570:O571"/>
    <mergeCell ref="P27:T27"/>
    <mergeCell ref="A576:O577"/>
    <mergeCell ref="P617:T617"/>
    <mergeCell ref="A520:O521"/>
    <mergeCell ref="P390:T390"/>
    <mergeCell ref="P561:T561"/>
    <mergeCell ref="D504:E504"/>
    <mergeCell ref="P632:T632"/>
    <mergeCell ref="P483:V483"/>
    <mergeCell ref="D181:E181"/>
    <mergeCell ref="P404:V404"/>
    <mergeCell ref="D273:E273"/>
    <mergeCell ref="P327:T327"/>
    <mergeCell ref="A444:O445"/>
    <mergeCell ref="P170:V170"/>
    <mergeCell ref="P560:T560"/>
    <mergeCell ref="A554:O555"/>
    <mergeCell ref="P575:T575"/>
    <mergeCell ref="P178:T178"/>
    <mergeCell ref="D605:E605"/>
    <mergeCell ref="P34:T34"/>
    <mergeCell ref="P549:V549"/>
    <mergeCell ref="A431:O432"/>
    <mergeCell ref="P232:T232"/>
    <mergeCell ref="P159:T159"/>
    <mergeCell ref="D267:E267"/>
    <mergeCell ref="P395:T395"/>
    <mergeCell ref="D509:E509"/>
    <mergeCell ref="P566:T566"/>
    <mergeCell ref="D425:E425"/>
    <mergeCell ref="P96:T96"/>
    <mergeCell ref="H17:H18"/>
    <mergeCell ref="A486:Z486"/>
    <mergeCell ref="P90:T90"/>
    <mergeCell ref="P532:T532"/>
    <mergeCell ref="P261:T261"/>
    <mergeCell ref="P559:T559"/>
    <mergeCell ref="D204:E204"/>
    <mergeCell ref="P332:T332"/>
    <mergeCell ref="M17:M18"/>
    <mergeCell ref="O17:O18"/>
    <mergeCell ref="D34:E34"/>
    <mergeCell ref="P376:V376"/>
    <mergeCell ref="D394:E394"/>
    <mergeCell ref="P121:T121"/>
    <mergeCell ref="P181:T181"/>
    <mergeCell ref="D29:E29"/>
    <mergeCell ref="D216:E216"/>
    <mergeCell ref="P536:T536"/>
    <mergeCell ref="P195:V195"/>
    <mergeCell ref="A20:Z20"/>
    <mergeCell ref="A125:Z125"/>
    <mergeCell ref="Y17:Y18"/>
    <mergeCell ref="AC674:AC675"/>
    <mergeCell ref="D56:E56"/>
    <mergeCell ref="D127:E127"/>
    <mergeCell ref="D491:E491"/>
    <mergeCell ref="P233:T233"/>
    <mergeCell ref="P37:T37"/>
    <mergeCell ref="P304:T304"/>
    <mergeCell ref="P448:T448"/>
    <mergeCell ref="P155:V155"/>
    <mergeCell ref="D285:E285"/>
    <mergeCell ref="A154:O155"/>
    <mergeCell ref="A298:O299"/>
    <mergeCell ref="D412:E412"/>
    <mergeCell ref="P391:V391"/>
    <mergeCell ref="P540:T540"/>
    <mergeCell ref="D583:E583"/>
    <mergeCell ref="P143:T143"/>
    <mergeCell ref="P248:T248"/>
    <mergeCell ref="W674:W675"/>
    <mergeCell ref="D362:E362"/>
    <mergeCell ref="P441:T441"/>
    <mergeCell ref="D51:E51"/>
    <mergeCell ref="P235:T235"/>
    <mergeCell ref="P506:T506"/>
    <mergeCell ref="P328:V328"/>
    <mergeCell ref="P213:V213"/>
    <mergeCell ref="A209:Z209"/>
    <mergeCell ref="D476:E476"/>
    <mergeCell ref="P604:T604"/>
    <mergeCell ref="P520:V520"/>
    <mergeCell ref="A131:O132"/>
    <mergeCell ref="P150:V150"/>
    <mergeCell ref="P671:V671"/>
    <mergeCell ref="A417:Z417"/>
    <mergeCell ref="P643:T643"/>
    <mergeCell ref="P586:T586"/>
    <mergeCell ref="P315:V315"/>
    <mergeCell ref="P437:V437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204:T204"/>
    <mergeCell ref="P179:T179"/>
    <mergeCell ref="A264:Z264"/>
    <mergeCell ref="P375:T375"/>
    <mergeCell ref="D112:E112"/>
    <mergeCell ref="D283:E283"/>
    <mergeCell ref="A418:Z418"/>
    <mergeCell ref="P440:T440"/>
    <mergeCell ref="D581:E581"/>
    <mergeCell ref="D519:E519"/>
    <mergeCell ref="A654:Z654"/>
    <mergeCell ref="P392:V392"/>
    <mergeCell ref="D138:E138"/>
    <mergeCell ref="P386:V386"/>
    <mergeCell ref="T674:T675"/>
    <mergeCell ref="D422:E422"/>
    <mergeCell ref="D74:E74"/>
    <mergeCell ref="P87:T87"/>
    <mergeCell ref="D130:E130"/>
    <mergeCell ref="D68:E68"/>
    <mergeCell ref="D201:E201"/>
    <mergeCell ref="A217:O218"/>
    <mergeCell ref="D372:E372"/>
    <mergeCell ref="P245:T245"/>
    <mergeCell ref="P627:T627"/>
    <mergeCell ref="D188:E188"/>
    <mergeCell ref="D633:E633"/>
    <mergeCell ref="A611:O612"/>
    <mergeCell ref="P614:T614"/>
    <mergeCell ref="D424:E424"/>
    <mergeCell ref="P224:T224"/>
    <mergeCell ref="P491:T491"/>
    <mergeCell ref="D286:E286"/>
    <mergeCell ref="P89:T89"/>
    <mergeCell ref="P211:T211"/>
    <mergeCell ref="P260:T260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P609:T609"/>
    <mergeCell ref="A549:O550"/>
    <mergeCell ref="D582:E582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149:V149"/>
    <mergeCell ref="P320:V320"/>
    <mergeCell ref="P618:V618"/>
    <mergeCell ref="D137:E137"/>
    <mergeCell ref="P216:T216"/>
    <mergeCell ref="P385:V385"/>
    <mergeCell ref="A406:Z406"/>
    <mergeCell ref="P514:T514"/>
    <mergeCell ref="P623:T623"/>
    <mergeCell ref="P51:T51"/>
    <mergeCell ref="P26:T26"/>
    <mergeCell ref="P534:V534"/>
    <mergeCell ref="P338:V338"/>
    <mergeCell ref="D36:E36"/>
    <mergeCell ref="P525:V525"/>
    <mergeCell ref="P58:V58"/>
    <mergeCell ref="A13:M13"/>
    <mergeCell ref="P380:T380"/>
    <mergeCell ref="P444:V444"/>
    <mergeCell ref="A40:Z40"/>
    <mergeCell ref="P564:T564"/>
    <mergeCell ref="P628:V628"/>
    <mergeCell ref="T5:U5"/>
    <mergeCell ref="D119:E119"/>
    <mergeCell ref="V5:W5"/>
    <mergeCell ref="P496:T496"/>
    <mergeCell ref="P203:T203"/>
    <mergeCell ref="A48:Z48"/>
    <mergeCell ref="D246:E246"/>
    <mergeCell ref="P294:V294"/>
    <mergeCell ref="P374:T374"/>
    <mergeCell ref="A490:Z490"/>
    <mergeCell ref="D111:E111"/>
    <mergeCell ref="D233:E233"/>
    <mergeCell ref="P212:V212"/>
    <mergeCell ref="A347:O348"/>
    <mergeCell ref="P361:T361"/>
    <mergeCell ref="P510:V510"/>
    <mergeCell ref="Q8:R8"/>
    <mergeCell ref="P69:T69"/>
    <mergeCell ref="P311:T311"/>
    <mergeCell ref="P267:T267"/>
    <mergeCell ref="D248:E248"/>
    <mergeCell ref="D104:E104"/>
    <mergeCell ref="P83:V83"/>
    <mergeCell ref="P425:T425"/>
    <mergeCell ref="A82:O83"/>
    <mergeCell ref="T6:U9"/>
    <mergeCell ref="D340:E340"/>
    <mergeCell ref="J9:M9"/>
    <mergeCell ref="D203:E203"/>
    <mergeCell ref="D374:E374"/>
    <mergeCell ref="A510:O511"/>
    <mergeCell ref="P165:V165"/>
    <mergeCell ref="A322:Z322"/>
    <mergeCell ref="A558:Z558"/>
    <mergeCell ref="P589:V589"/>
    <mergeCell ref="P285:T285"/>
    <mergeCell ref="P263:V263"/>
    <mergeCell ref="P228:V228"/>
    <mergeCell ref="A12:M12"/>
    <mergeCell ref="A109:Z109"/>
    <mergeCell ref="A253:Z253"/>
    <mergeCell ref="P501:T501"/>
    <mergeCell ref="P293:V293"/>
    <mergeCell ref="A411:Z411"/>
    <mergeCell ref="D487:E487"/>
    <mergeCell ref="P397:T397"/>
    <mergeCell ref="P657:V657"/>
    <mergeCell ref="P670:V670"/>
    <mergeCell ref="P74:T74"/>
    <mergeCell ref="P243:V243"/>
    <mergeCell ref="A19:Z19"/>
    <mergeCell ref="P372:T372"/>
    <mergeCell ref="P436:V436"/>
    <mergeCell ref="D182:E182"/>
    <mergeCell ref="P310:T310"/>
    <mergeCell ref="A14:M14"/>
    <mergeCell ref="A160:O161"/>
    <mergeCell ref="P163:T163"/>
    <mergeCell ref="D480:E480"/>
    <mergeCell ref="P608:T608"/>
    <mergeCell ref="P424:T424"/>
    <mergeCell ref="P138:T138"/>
    <mergeCell ref="D580:E580"/>
    <mergeCell ref="P659:T659"/>
    <mergeCell ref="A44:Z44"/>
    <mergeCell ref="P75:V75"/>
    <mergeCell ref="P342:V342"/>
    <mergeCell ref="D492:E492"/>
    <mergeCell ref="A590:Z590"/>
    <mergeCell ref="A38:O39"/>
    <mergeCell ref="D96:E96"/>
    <mergeCell ref="P515:V515"/>
    <mergeCell ref="A527:Z527"/>
    <mergeCell ref="P306:V306"/>
    <mergeCell ref="P513:T513"/>
    <mergeCell ref="D52:E52"/>
    <mergeCell ref="D350:E350"/>
    <mergeCell ref="D617:E617"/>
    <mergeCell ref="D27:E27"/>
    <mergeCell ref="A162:Z162"/>
    <mergeCell ref="P15:T16"/>
    <mergeCell ref="D396:E396"/>
    <mergeCell ref="D456:E456"/>
    <mergeCell ref="D567:E567"/>
    <mergeCell ref="D116:E116"/>
    <mergeCell ref="D414:E414"/>
    <mergeCell ref="A177:Z177"/>
    <mergeCell ref="A275:O276"/>
    <mergeCell ref="A335:Z335"/>
    <mergeCell ref="P272:T272"/>
    <mergeCell ref="D327:E327"/>
    <mergeCell ref="P210:T210"/>
    <mergeCell ref="D460:E460"/>
    <mergeCell ref="D454:E454"/>
    <mergeCell ref="D569:E569"/>
    <mergeCell ref="P606:T606"/>
    <mergeCell ref="P587:T587"/>
    <mergeCell ref="D530:E530"/>
    <mergeCell ref="P593:T593"/>
    <mergeCell ref="P68:T68"/>
    <mergeCell ref="P239:T239"/>
    <mergeCell ref="A356:O357"/>
    <mergeCell ref="D169:E169"/>
    <mergeCell ref="P524:T524"/>
    <mergeCell ref="AA674:AA675"/>
    <mergeCell ref="P82:V82"/>
    <mergeCell ref="S674:S675"/>
    <mergeCell ref="U674:U675"/>
    <mergeCell ref="D532:E532"/>
    <mergeCell ref="A262:O263"/>
    <mergeCell ref="A265:Z265"/>
    <mergeCell ref="P303:T303"/>
    <mergeCell ref="A122:O123"/>
    <mergeCell ref="P538:V538"/>
    <mergeCell ref="D507:E507"/>
    <mergeCell ref="D632:E632"/>
    <mergeCell ref="D625:E625"/>
    <mergeCell ref="D631:E631"/>
    <mergeCell ref="A556:Z556"/>
    <mergeCell ref="P427:T427"/>
    <mergeCell ref="A652:O653"/>
    <mergeCell ref="P283:T283"/>
    <mergeCell ref="A543:Z543"/>
    <mergeCell ref="P581:T581"/>
    <mergeCell ref="D220:E220"/>
    <mergeCell ref="P519:T519"/>
    <mergeCell ref="P370:V370"/>
    <mergeCell ref="A369:O370"/>
    <mergeCell ref="AD673:AE673"/>
    <mergeCell ref="P652:V652"/>
    <mergeCell ref="P62:V62"/>
    <mergeCell ref="A328:O329"/>
    <mergeCell ref="P298:V298"/>
    <mergeCell ref="D390:E390"/>
    <mergeCell ref="P369:V369"/>
    <mergeCell ref="D561:E561"/>
    <mergeCell ref="P347:V347"/>
    <mergeCell ref="A5:C5"/>
    <mergeCell ref="D548:E548"/>
    <mergeCell ref="P667:V667"/>
    <mergeCell ref="A552:Z552"/>
    <mergeCell ref="A535:Z535"/>
    <mergeCell ref="V674:V675"/>
    <mergeCell ref="P340:T340"/>
    <mergeCell ref="A628:O629"/>
    <mergeCell ref="D179:E179"/>
    <mergeCell ref="A485:Z485"/>
    <mergeCell ref="A108:Z108"/>
    <mergeCell ref="P592:T592"/>
    <mergeCell ref="D635:E635"/>
    <mergeCell ref="D402:E402"/>
    <mergeCell ref="D573:E573"/>
    <mergeCell ref="A17:A18"/>
    <mergeCell ref="K17:K18"/>
    <mergeCell ref="C17:C18"/>
    <mergeCell ref="P493:T493"/>
    <mergeCell ref="D103:E103"/>
    <mergeCell ref="D37:E37"/>
    <mergeCell ref="A488:O489"/>
    <mergeCell ref="D401:E401"/>
    <mergeCell ref="P645:T645"/>
    <mergeCell ref="D622:E622"/>
    <mergeCell ref="P117:T117"/>
    <mergeCell ref="P55:T55"/>
    <mergeCell ref="D311:E311"/>
    <mergeCell ref="A324:O325"/>
    <mergeCell ref="P182:T182"/>
    <mergeCell ref="D609:E609"/>
    <mergeCell ref="P588:V588"/>
    <mergeCell ref="P480:T480"/>
    <mergeCell ref="Q12:R12"/>
    <mergeCell ref="D90:E90"/>
    <mergeCell ref="P169:T169"/>
    <mergeCell ref="D261:E261"/>
    <mergeCell ref="D388:E388"/>
    <mergeCell ref="P442:T442"/>
    <mergeCell ref="P196:V196"/>
    <mergeCell ref="D448:E448"/>
    <mergeCell ref="P489:V489"/>
    <mergeCell ref="P638:T638"/>
    <mergeCell ref="P119:T119"/>
    <mergeCell ref="D546:E546"/>
    <mergeCell ref="P183:V183"/>
    <mergeCell ref="P246:T246"/>
    <mergeCell ref="P529:T529"/>
    <mergeCell ref="D168:E168"/>
    <mergeCell ref="D643:E643"/>
    <mergeCell ref="D466:E466"/>
    <mergeCell ref="D637:E637"/>
    <mergeCell ref="P66:T66"/>
    <mergeCell ref="P137:T137"/>
    <mergeCell ref="D118:E118"/>
    <mergeCell ref="M674:M675"/>
    <mergeCell ref="D135:E135"/>
    <mergeCell ref="P176:V176"/>
    <mergeCell ref="P114:V114"/>
    <mergeCell ref="P456:T456"/>
    <mergeCell ref="P287:T287"/>
    <mergeCell ref="P414:T414"/>
    <mergeCell ref="P548:T548"/>
    <mergeCell ref="P585:T585"/>
    <mergeCell ref="D72:E72"/>
    <mergeCell ref="A326:Z326"/>
    <mergeCell ref="A522:Z522"/>
    <mergeCell ref="P498:T498"/>
    <mergeCell ref="D235:E235"/>
    <mergeCell ref="P276:V276"/>
    <mergeCell ref="A301:Z301"/>
    <mergeCell ref="D421:E421"/>
    <mergeCell ref="P463:V463"/>
    <mergeCell ref="A393:Z393"/>
    <mergeCell ref="P312:T312"/>
    <mergeCell ref="A331:Z331"/>
    <mergeCell ref="D255:E255"/>
    <mergeCell ref="P610:T610"/>
    <mergeCell ref="Y673:AB673"/>
    <mergeCell ref="P478:V478"/>
    <mergeCell ref="P78:T78"/>
    <mergeCell ref="A219:Z219"/>
    <mergeCell ref="P205:T205"/>
    <mergeCell ref="D260:E260"/>
    <mergeCell ref="A195:O196"/>
    <mergeCell ref="P576:V576"/>
    <mergeCell ref="D309:E309"/>
    <mergeCell ref="P646:V646"/>
    <mergeCell ref="A400:Z400"/>
    <mergeCell ref="A77:Z77"/>
    <mergeCell ref="P129:T129"/>
    <mergeCell ref="D634:E634"/>
    <mergeCell ref="A446:Z446"/>
    <mergeCell ref="P194:T194"/>
    <mergeCell ref="D621:E621"/>
    <mergeCell ref="P492:T492"/>
    <mergeCell ref="D31:E31"/>
    <mergeCell ref="A482:O483"/>
    <mergeCell ref="AB674:AB675"/>
    <mergeCell ref="D158:E158"/>
    <mergeCell ref="P286:T286"/>
    <mergeCell ref="AD674:AD675"/>
    <mergeCell ref="P584:T584"/>
    <mergeCell ref="D565:E565"/>
    <mergeCell ref="P187:T187"/>
    <mergeCell ref="D375:E375"/>
    <mergeCell ref="P258:T258"/>
    <mergeCell ref="P429:T429"/>
    <mergeCell ref="P423:T423"/>
    <mergeCell ref="P52:T52"/>
    <mergeCell ref="P223:T223"/>
    <mergeCell ref="P494:T494"/>
    <mergeCell ref="P350:T350"/>
    <mergeCell ref="P546:T546"/>
    <mergeCell ref="D598:E598"/>
    <mergeCell ref="P139:V139"/>
    <mergeCell ref="A467:O468"/>
    <mergeCell ref="P481:T481"/>
    <mergeCell ref="K674:K675"/>
    <mergeCell ref="P637:T637"/>
    <mergeCell ref="P409:V409"/>
    <mergeCell ref="J17:J18"/>
    <mergeCell ref="A91:O92"/>
    <mergeCell ref="L17:L18"/>
    <mergeCell ref="A641:Z641"/>
    <mergeCell ref="P555:V555"/>
    <mergeCell ref="D240:E240"/>
    <mergeCell ref="A244:Z244"/>
    <mergeCell ref="P255:T255"/>
    <mergeCell ref="P426:T426"/>
    <mergeCell ref="A371:Z371"/>
    <mergeCell ref="A613:Z613"/>
    <mergeCell ref="A407:Z407"/>
    <mergeCell ref="P321:V321"/>
    <mergeCell ref="A293:O294"/>
    <mergeCell ref="A115:Z115"/>
    <mergeCell ref="A308:Z308"/>
    <mergeCell ref="P428:T428"/>
    <mergeCell ref="A102:Z102"/>
    <mergeCell ref="P284:T284"/>
    <mergeCell ref="A173:Z173"/>
    <mergeCell ref="P17:T18"/>
    <mergeCell ref="A344:Z344"/>
    <mergeCell ref="P348:V348"/>
    <mergeCell ref="I17:I18"/>
    <mergeCell ref="A601:Z601"/>
    <mergeCell ref="D624:E624"/>
    <mergeCell ref="P180:T180"/>
    <mergeCell ref="P415:V415"/>
    <mergeCell ref="P118:T118"/>
    <mergeCell ref="D545:E545"/>
    <mergeCell ref="P635:T635"/>
    <mergeCell ref="P32:T32"/>
    <mergeCell ref="D224:E224"/>
    <mergeCell ref="P103:T103"/>
    <mergeCell ref="P474:T474"/>
    <mergeCell ref="A398:O399"/>
    <mergeCell ref="P97:T97"/>
    <mergeCell ref="P268:T268"/>
    <mergeCell ref="P168:T168"/>
    <mergeCell ref="D211:E211"/>
    <mergeCell ref="D1:F1"/>
    <mergeCell ref="P190:V190"/>
    <mergeCell ref="P46:V46"/>
    <mergeCell ref="D382:E382"/>
    <mergeCell ref="P401:T401"/>
    <mergeCell ref="P466:T466"/>
    <mergeCell ref="P488:V488"/>
    <mergeCell ref="A307:Z307"/>
    <mergeCell ref="P621:T621"/>
    <mergeCell ref="Q9:R9"/>
    <mergeCell ref="Q11:R11"/>
    <mergeCell ref="A6:C6"/>
    <mergeCell ref="D88:E88"/>
    <mergeCell ref="P142:T142"/>
    <mergeCell ref="D26:E26"/>
    <mergeCell ref="D148:E148"/>
    <mergeCell ref="P403:T403"/>
    <mergeCell ref="P574:T574"/>
    <mergeCell ref="D9:E9"/>
    <mergeCell ref="F9:G9"/>
    <mergeCell ref="P53:T53"/>
    <mergeCell ref="D180:E180"/>
    <mergeCell ref="AE674:AE675"/>
    <mergeCell ref="P106:V106"/>
    <mergeCell ref="A300:Z300"/>
    <mergeCell ref="A387:Z387"/>
    <mergeCell ref="P462:V462"/>
    <mergeCell ref="A281:Z281"/>
    <mergeCell ref="A452:Z452"/>
    <mergeCell ref="A523:Z523"/>
    <mergeCell ref="P399:V399"/>
    <mergeCell ref="P333:V333"/>
    <mergeCell ref="D145:E145"/>
    <mergeCell ref="P273:T273"/>
    <mergeCell ref="P526:V526"/>
    <mergeCell ref="D272:E272"/>
    <mergeCell ref="D443:E443"/>
    <mergeCell ref="D210:E210"/>
    <mergeCell ref="A345:Z345"/>
    <mergeCell ref="A250:O251"/>
    <mergeCell ref="D381:E381"/>
    <mergeCell ref="D514:E514"/>
    <mergeCell ref="D606:E606"/>
    <mergeCell ref="D380:E380"/>
    <mergeCell ref="D147:E147"/>
    <mergeCell ref="A282:Z282"/>
    <mergeCell ref="A453:Z453"/>
    <mergeCell ref="D274:E274"/>
    <mergeCell ref="D245:E245"/>
    <mergeCell ref="P402:T402"/>
    <mergeCell ref="P508:T508"/>
    <mergeCell ref="P116:T116"/>
    <mergeCell ref="P573:T573"/>
    <mergeCell ref="D616:E616"/>
    <mergeCell ref="J674:J675"/>
    <mergeCell ref="D28:E28"/>
    <mergeCell ref="D495:E495"/>
    <mergeCell ref="A630:Z630"/>
    <mergeCell ref="L674:L675"/>
    <mergeCell ref="D593:E593"/>
    <mergeCell ref="P476:T476"/>
    <mergeCell ref="D313:E313"/>
    <mergeCell ref="D584:E584"/>
    <mergeCell ref="D236:E236"/>
    <mergeCell ref="D117:E117"/>
    <mergeCell ref="D559:E559"/>
    <mergeCell ref="D55:E55"/>
    <mergeCell ref="D30:E30"/>
    <mergeCell ref="P413:T413"/>
    <mergeCell ref="D524:E524"/>
    <mergeCell ref="A537:O538"/>
    <mergeCell ref="D651:E651"/>
    <mergeCell ref="D67:E67"/>
    <mergeCell ref="D303:E303"/>
    <mergeCell ref="P382:T382"/>
    <mergeCell ref="D496:E496"/>
    <mergeCell ref="P553:T553"/>
    <mergeCell ref="P624:T624"/>
    <mergeCell ref="D290:E290"/>
    <mergeCell ref="D94:E94"/>
    <mergeCell ref="D361:E361"/>
    <mergeCell ref="P471:T471"/>
    <mergeCell ref="D659:E659"/>
    <mergeCell ref="P259:T259"/>
    <mergeCell ref="D69:E69"/>
    <mergeCell ref="P148:T148"/>
    <mergeCell ref="P251:V251"/>
    <mergeCell ref="P565:T565"/>
    <mergeCell ref="P416:V416"/>
    <mergeCell ref="P343:V343"/>
    <mergeCell ref="P95:T95"/>
    <mergeCell ref="P266:T266"/>
    <mergeCell ref="A212:O213"/>
    <mergeCell ref="D470:E470"/>
    <mergeCell ref="P502:T502"/>
    <mergeCell ref="H1:Q1"/>
    <mergeCell ref="P38:V38"/>
    <mergeCell ref="P280:V280"/>
    <mergeCell ref="A330:Z330"/>
    <mergeCell ref="A572:Z572"/>
    <mergeCell ref="P541:V541"/>
    <mergeCell ref="D284:E284"/>
    <mergeCell ref="P120:T120"/>
    <mergeCell ref="D259:E259"/>
    <mergeCell ref="D501:E501"/>
    <mergeCell ref="D5:E5"/>
    <mergeCell ref="P175:V175"/>
    <mergeCell ref="P240:T240"/>
    <mergeCell ref="D498:E498"/>
    <mergeCell ref="P398:V398"/>
    <mergeCell ref="D87:E87"/>
    <mergeCell ref="A183:O184"/>
    <mergeCell ref="P351:T351"/>
    <mergeCell ref="P495:T495"/>
    <mergeCell ref="P289:T289"/>
    <mergeCell ref="P422:T422"/>
    <mergeCell ref="D232:E232"/>
    <mergeCell ref="D403:E403"/>
    <mergeCell ref="W673:X673"/>
    <mergeCell ref="D7:M7"/>
    <mergeCell ref="D129:E129"/>
    <mergeCell ref="P91:V91"/>
    <mergeCell ref="D365:E365"/>
    <mergeCell ref="D536:E536"/>
    <mergeCell ref="P236:T236"/>
    <mergeCell ref="D79:E79"/>
    <mergeCell ref="D663:E663"/>
    <mergeCell ref="D144:E144"/>
    <mergeCell ref="P394:T39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D379:E379"/>
    <mergeCell ref="D8:M8"/>
    <mergeCell ref="P458:T458"/>
    <mergeCell ref="P563:T563"/>
    <mergeCell ref="P634:T634"/>
    <mergeCell ref="D615:E615"/>
    <mergeCell ref="D366:E366"/>
    <mergeCell ref="P237:T237"/>
    <mergeCell ref="P279:V279"/>
    <mergeCell ref="P31:T31"/>
    <mergeCell ref="P473:T473"/>
    <mergeCell ref="P158:T158"/>
    <mergeCell ref="D674:D675"/>
    <mergeCell ref="B17:B18"/>
    <mergeCell ref="D650:E650"/>
    <mergeCell ref="P612:V612"/>
    <mergeCell ref="D258:E258"/>
    <mergeCell ref="P477:V477"/>
    <mergeCell ref="P533:V533"/>
    <mergeCell ref="A358:Z358"/>
    <mergeCell ref="D494:E494"/>
    <mergeCell ref="A656:O657"/>
    <mergeCell ref="D518:E518"/>
    <mergeCell ref="P207:V207"/>
    <mergeCell ref="P81:T81"/>
    <mergeCell ref="P56:T56"/>
    <mergeCell ref="V10:W10"/>
    <mergeCell ref="A197:Z197"/>
    <mergeCell ref="P379:T379"/>
    <mergeCell ref="P299:V299"/>
    <mergeCell ref="A124:Z124"/>
    <mergeCell ref="D360:E360"/>
    <mergeCell ref="P99:T99"/>
    <mergeCell ref="D287:E287"/>
    <mergeCell ref="P366:T366"/>
    <mergeCell ref="D493:E493"/>
    <mergeCell ref="D585:E585"/>
    <mergeCell ref="P615:T615"/>
    <mergeCell ref="D474:E474"/>
    <mergeCell ref="A658:Z658"/>
    <mergeCell ref="D66:E66"/>
    <mergeCell ref="P113:V113"/>
    <mergeCell ref="D126:E126"/>
    <mergeCell ref="P145:T145"/>
    <mergeCell ref="Y674:Y675"/>
    <mergeCell ref="P86:T86"/>
    <mergeCell ref="D78:E78"/>
    <mergeCell ref="D134:E134"/>
    <mergeCell ref="P384:T384"/>
    <mergeCell ref="D205:E205"/>
    <mergeCell ref="A378:Z378"/>
    <mergeCell ref="P455:T455"/>
    <mergeCell ref="P626:T626"/>
    <mergeCell ref="P249:T249"/>
    <mergeCell ref="D563:E563"/>
    <mergeCell ref="D363:E363"/>
    <mergeCell ref="P542:V542"/>
    <mergeCell ref="R1:T1"/>
    <mergeCell ref="P28:T28"/>
    <mergeCell ref="D71:E71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30:T30"/>
    <mergeCell ref="D73:E73"/>
    <mergeCell ref="P152:T152"/>
    <mergeCell ref="D638:E638"/>
    <mergeCell ref="P611:V611"/>
    <mergeCell ref="P166:V166"/>
    <mergeCell ref="P290:T290"/>
    <mergeCell ref="H9:I9"/>
    <mergeCell ref="P24:V24"/>
    <mergeCell ref="A49:Z49"/>
    <mergeCell ref="P389:T389"/>
    <mergeCell ref="P454:T454"/>
    <mergeCell ref="D297:E297"/>
    <mergeCell ref="D568:E568"/>
    <mergeCell ref="P324:V324"/>
    <mergeCell ref="D70:E70"/>
    <mergeCell ref="P220:T220"/>
    <mergeCell ref="A65:Z65"/>
    <mergeCell ref="D312:E312"/>
    <mergeCell ref="D505:E505"/>
    <mergeCell ref="P511:V511"/>
    <mergeCell ref="D499:E499"/>
    <mergeCell ref="P518:T518"/>
    <mergeCell ref="P562:T562"/>
    <mergeCell ref="D238:E238"/>
    <mergeCell ref="D426:E426"/>
    <mergeCell ref="P531:T531"/>
    <mergeCell ref="P206:V206"/>
    <mergeCell ref="P377:V377"/>
    <mergeCell ref="P104:T104"/>
    <mergeCell ref="P443:T443"/>
    <mergeCell ref="P381:T381"/>
    <mergeCell ref="D53:E53"/>
    <mergeCell ref="D351:E351"/>
    <mergeCell ref="A84:Z84"/>
    <mergeCell ref="D289:E289"/>
    <mergeCell ref="P503:T503"/>
    <mergeCell ref="P147:T147"/>
    <mergeCell ref="W17:W18"/>
    <mergeCell ref="P663:T663"/>
    <mergeCell ref="P79:T79"/>
    <mergeCell ref="D473:E473"/>
    <mergeCell ref="D60:E60"/>
    <mergeCell ref="P73:T73"/>
    <mergeCell ref="D644:E644"/>
    <mergeCell ref="P144:T144"/>
    <mergeCell ref="D187:E187"/>
    <mergeCell ref="A165:O166"/>
    <mergeCell ref="P231:T231"/>
    <mergeCell ref="D174:E174"/>
    <mergeCell ref="P302:T302"/>
    <mergeCell ref="D423:E423"/>
    <mergeCell ref="D472:E472"/>
    <mergeCell ref="P451:V451"/>
    <mergeCell ref="P516:V516"/>
    <mergeCell ref="D45:E45"/>
    <mergeCell ref="D597:E597"/>
    <mergeCell ref="P619:V619"/>
    <mergeCell ref="P629:V629"/>
    <mergeCell ref="D587:E587"/>
    <mergeCell ref="A578:Z578"/>
    <mergeCell ref="P616:T616"/>
    <mergeCell ref="A50:Z50"/>
    <mergeCell ref="P161:V161"/>
    <mergeCell ref="P217:V217"/>
    <mergeCell ref="A151:Z151"/>
    <mergeCell ref="A376:O377"/>
    <mergeCell ref="P234:T234"/>
    <mergeCell ref="P154:V154"/>
    <mergeCell ref="P325:V325"/>
    <mergeCell ref="D142:E14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6 X313 X421 X423 X426 X43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U1ugWhxIeLOPCzyIX54flIkEb6W/GvxFkKbS9KMXWsg1Qcve4XDiHx5+yJpNikpzqumdr4WRdjl6ju+CpDVv2w==" saltValue="Z4rvKC/JMR/sWicxgsm75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2024-11-22T07:31:02Z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