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ADC595E-6908-428E-BA27-1DA7D9DC55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0" i="1" l="1"/>
  <c r="X659" i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X571" i="1"/>
  <c r="Y570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X565" i="1"/>
  <c r="X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Y385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Y386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Y193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Y137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P33" i="1"/>
  <c r="BO33" i="1"/>
  <c r="BN33" i="1"/>
  <c r="BM33" i="1"/>
  <c r="Z33" i="1"/>
  <c r="Y33" i="1"/>
  <c r="P33" i="1"/>
  <c r="BO32" i="1"/>
  <c r="BM32" i="1"/>
  <c r="Y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5" i="1" l="1"/>
  <c r="Y664" i="1" s="1"/>
  <c r="BP26" i="1"/>
  <c r="Y662" i="1" s="1"/>
  <c r="BN26" i="1"/>
  <c r="Y661" i="1" s="1"/>
  <c r="Y663" i="1" s="1"/>
  <c r="Z26" i="1"/>
  <c r="BP30" i="1"/>
  <c r="BN30" i="1"/>
  <c r="Z30" i="1"/>
  <c r="BP32" i="1"/>
  <c r="BN32" i="1"/>
  <c r="Z32" i="1"/>
  <c r="BP50" i="1"/>
  <c r="BN50" i="1"/>
  <c r="Z50" i="1"/>
  <c r="Y54" i="1"/>
  <c r="BP58" i="1"/>
  <c r="BN58" i="1"/>
  <c r="Z58" i="1"/>
  <c r="Z59" i="1" s="1"/>
  <c r="Y60" i="1"/>
  <c r="BP64" i="1"/>
  <c r="BN64" i="1"/>
  <c r="Z64" i="1"/>
  <c r="Z72" i="1" s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BP117" i="1"/>
  <c r="BN117" i="1"/>
  <c r="Z117" i="1"/>
  <c r="BP127" i="1"/>
  <c r="BN127" i="1"/>
  <c r="Z127" i="1"/>
  <c r="BP136" i="1"/>
  <c r="BN136" i="1"/>
  <c r="Z136" i="1"/>
  <c r="Y138" i="1"/>
  <c r="Y148" i="1"/>
  <c r="BP140" i="1"/>
  <c r="BN140" i="1"/>
  <c r="Z140" i="1"/>
  <c r="BP145" i="1"/>
  <c r="BN145" i="1"/>
  <c r="Z145" i="1"/>
  <c r="BP162" i="1"/>
  <c r="BN162" i="1"/>
  <c r="Z162" i="1"/>
  <c r="Z163" i="1" s="1"/>
  <c r="Y164" i="1"/>
  <c r="X661" i="1"/>
  <c r="X660" i="1"/>
  <c r="BP28" i="1"/>
  <c r="BN28" i="1"/>
  <c r="Z28" i="1"/>
  <c r="BP31" i="1"/>
  <c r="BN31" i="1"/>
  <c r="Z31" i="1"/>
  <c r="BP34" i="1"/>
  <c r="BN34" i="1"/>
  <c r="Z34" i="1"/>
  <c r="Y36" i="1"/>
  <c r="Y39" i="1"/>
  <c r="BP38" i="1"/>
  <c r="BN38" i="1"/>
  <c r="Z38" i="1"/>
  <c r="Z39" i="1" s="1"/>
  <c r="Y40" i="1"/>
  <c r="Y43" i="1"/>
  <c r="BP42" i="1"/>
  <c r="BN42" i="1"/>
  <c r="Z42" i="1"/>
  <c r="Z43" i="1" s="1"/>
  <c r="Y44" i="1"/>
  <c r="C670" i="1"/>
  <c r="Y55" i="1"/>
  <c r="BP48" i="1"/>
  <c r="BN48" i="1"/>
  <c r="Z48" i="1"/>
  <c r="Z54" i="1" s="1"/>
  <c r="BP52" i="1"/>
  <c r="BN52" i="1"/>
  <c r="Z52" i="1"/>
  <c r="Y59" i="1"/>
  <c r="BP66" i="1"/>
  <c r="BN66" i="1"/>
  <c r="Z66" i="1"/>
  <c r="BP69" i="1"/>
  <c r="BN69" i="1"/>
  <c r="Z69" i="1"/>
  <c r="BP78" i="1"/>
  <c r="BN78" i="1"/>
  <c r="Z78" i="1"/>
  <c r="Y80" i="1"/>
  <c r="Y89" i="1"/>
  <c r="BP82" i="1"/>
  <c r="BN82" i="1"/>
  <c r="Z82" i="1"/>
  <c r="Z88" i="1" s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70" i="1"/>
  <c r="Y112" i="1"/>
  <c r="BP107" i="1"/>
  <c r="BN107" i="1"/>
  <c r="Z107" i="1"/>
  <c r="Z111" i="1" s="1"/>
  <c r="Y111" i="1"/>
  <c r="Z120" i="1"/>
  <c r="BP115" i="1"/>
  <c r="BN115" i="1"/>
  <c r="Z115" i="1"/>
  <c r="Y120" i="1"/>
  <c r="BP125" i="1"/>
  <c r="BN125" i="1"/>
  <c r="Z125" i="1"/>
  <c r="Z129" i="1" s="1"/>
  <c r="Y129" i="1"/>
  <c r="BP135" i="1"/>
  <c r="BN135" i="1"/>
  <c r="Z135" i="1"/>
  <c r="Z137" i="1" s="1"/>
  <c r="BP143" i="1"/>
  <c r="BN143" i="1"/>
  <c r="Z143" i="1"/>
  <c r="Y147" i="1"/>
  <c r="BP151" i="1"/>
  <c r="BN151" i="1"/>
  <c r="Z151" i="1"/>
  <c r="Z152" i="1" s="1"/>
  <c r="Y153" i="1"/>
  <c r="G670" i="1"/>
  <c r="Y159" i="1"/>
  <c r="BP156" i="1"/>
  <c r="BN156" i="1"/>
  <c r="Z156" i="1"/>
  <c r="Z158" i="1" s="1"/>
  <c r="Y163" i="1"/>
  <c r="Y168" i="1"/>
  <c r="Y181" i="1"/>
  <c r="Y187" i="1"/>
  <c r="Y194" i="1"/>
  <c r="Y204" i="1"/>
  <c r="Y211" i="1"/>
  <c r="Y215" i="1"/>
  <c r="Y227" i="1"/>
  <c r="Y241" i="1"/>
  <c r="Y249" i="1"/>
  <c r="BP255" i="1"/>
  <c r="BN255" i="1"/>
  <c r="Z255" i="1"/>
  <c r="BP259" i="1"/>
  <c r="BN259" i="1"/>
  <c r="Z259" i="1"/>
  <c r="Y261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BP310" i="1"/>
  <c r="BN310" i="1"/>
  <c r="Z310" i="1"/>
  <c r="BP349" i="1"/>
  <c r="BN349" i="1"/>
  <c r="Z349" i="1"/>
  <c r="Z350" i="1" s="1"/>
  <c r="Y351" i="1"/>
  <c r="U670" i="1"/>
  <c r="Y364" i="1"/>
  <c r="BP354" i="1"/>
  <c r="BN354" i="1"/>
  <c r="Z354" i="1"/>
  <c r="BP357" i="1"/>
  <c r="BN357" i="1"/>
  <c r="Z357" i="1"/>
  <c r="BP361" i="1"/>
  <c r="BN361" i="1"/>
  <c r="Z361" i="1"/>
  <c r="BP369" i="1"/>
  <c r="BN369" i="1"/>
  <c r="Z369" i="1"/>
  <c r="Y371" i="1"/>
  <c r="Y380" i="1"/>
  <c r="BP373" i="1"/>
  <c r="BN373" i="1"/>
  <c r="Z373" i="1"/>
  <c r="BP377" i="1"/>
  <c r="BN377" i="1"/>
  <c r="Z377" i="1"/>
  <c r="Y392" i="1"/>
  <c r="Y393" i="1"/>
  <c r="BP388" i="1"/>
  <c r="BN388" i="1"/>
  <c r="Z388" i="1"/>
  <c r="BP435" i="1"/>
  <c r="BN435" i="1"/>
  <c r="Z435" i="1"/>
  <c r="Y438" i="1"/>
  <c r="BP442" i="1"/>
  <c r="BN442" i="1"/>
  <c r="Z442" i="1"/>
  <c r="Y445" i="1"/>
  <c r="BP449" i="1"/>
  <c r="BN449" i="1"/>
  <c r="Z449" i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Z476" i="1" s="1"/>
  <c r="Y476" i="1"/>
  <c r="I670" i="1"/>
  <c r="H9" i="1"/>
  <c r="B670" i="1"/>
  <c r="X662" i="1"/>
  <c r="X664" i="1"/>
  <c r="Y24" i="1"/>
  <c r="D670" i="1"/>
  <c r="Y72" i="1"/>
  <c r="F670" i="1"/>
  <c r="Y130" i="1"/>
  <c r="Z166" i="1"/>
  <c r="Z168" i="1" s="1"/>
  <c r="BN166" i="1"/>
  <c r="BP166" i="1"/>
  <c r="H670" i="1"/>
  <c r="Y174" i="1"/>
  <c r="Z177" i="1"/>
  <c r="Z181" i="1" s="1"/>
  <c r="BN177" i="1"/>
  <c r="Z179" i="1"/>
  <c r="BN179" i="1"/>
  <c r="Z185" i="1"/>
  <c r="Z187" i="1" s="1"/>
  <c r="BN185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Z248" i="1" s="1"/>
  <c r="BN243" i="1"/>
  <c r="BP243" i="1"/>
  <c r="Z245" i="1"/>
  <c r="BN245" i="1"/>
  <c r="Z247" i="1"/>
  <c r="BN247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3" i="1"/>
  <c r="BP307" i="1"/>
  <c r="BN307" i="1"/>
  <c r="Z307" i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Y350" i="1"/>
  <c r="BP355" i="1"/>
  <c r="BN355" i="1"/>
  <c r="Z355" i="1"/>
  <c r="BP359" i="1"/>
  <c r="BN359" i="1"/>
  <c r="Z359" i="1"/>
  <c r="Y363" i="1"/>
  <c r="BP367" i="1"/>
  <c r="BN367" i="1"/>
  <c r="Z367" i="1"/>
  <c r="Z370" i="1" s="1"/>
  <c r="BP375" i="1"/>
  <c r="BN375" i="1"/>
  <c r="Z375" i="1"/>
  <c r="Y379" i="1"/>
  <c r="Z385" i="1"/>
  <c r="BP383" i="1"/>
  <c r="BN383" i="1"/>
  <c r="Z38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Y410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Y514" i="1"/>
  <c r="BP556" i="1"/>
  <c r="BN556" i="1"/>
  <c r="Z556" i="1"/>
  <c r="BP559" i="1"/>
  <c r="BN559" i="1"/>
  <c r="Z559" i="1"/>
  <c r="BP574" i="1"/>
  <c r="BN574" i="1"/>
  <c r="Z574" i="1"/>
  <c r="Z582" i="1" s="1"/>
  <c r="Y583" i="1"/>
  <c r="BP578" i="1"/>
  <c r="BN578" i="1"/>
  <c r="Z578" i="1"/>
  <c r="BP587" i="1"/>
  <c r="BN587" i="1"/>
  <c r="Z587" i="1"/>
  <c r="Y589" i="1"/>
  <c r="Y593" i="1"/>
  <c r="BP591" i="1"/>
  <c r="BN591" i="1"/>
  <c r="Z591" i="1"/>
  <c r="Y594" i="1"/>
  <c r="K670" i="1"/>
  <c r="Y260" i="1"/>
  <c r="T670" i="1"/>
  <c r="Y346" i="1"/>
  <c r="BP391" i="1"/>
  <c r="BN391" i="1"/>
  <c r="Z391" i="1"/>
  <c r="Y398" i="1"/>
  <c r="BP395" i="1"/>
  <c r="BN395" i="1"/>
  <c r="Z395" i="1"/>
  <c r="Z398" i="1" s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Y439" i="1"/>
  <c r="BP433" i="1"/>
  <c r="BN433" i="1"/>
  <c r="Z433" i="1"/>
  <c r="Z438" i="1" s="1"/>
  <c r="BP436" i="1"/>
  <c r="BN436" i="1"/>
  <c r="Z436" i="1"/>
  <c r="Y444" i="1"/>
  <c r="BP443" i="1"/>
  <c r="BN443" i="1"/>
  <c r="Z443" i="1"/>
  <c r="Z444" i="1" s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6" i="1"/>
  <c r="BN466" i="1"/>
  <c r="Z466" i="1"/>
  <c r="BP469" i="1"/>
  <c r="BN469" i="1"/>
  <c r="Z469" i="1"/>
  <c r="BP486" i="1"/>
  <c r="BN486" i="1"/>
  <c r="Z486" i="1"/>
  <c r="BP490" i="1"/>
  <c r="BN490" i="1"/>
  <c r="Z490" i="1"/>
  <c r="Z504" i="1" s="1"/>
  <c r="BP495" i="1"/>
  <c r="BN495" i="1"/>
  <c r="Z495" i="1"/>
  <c r="BP498" i="1"/>
  <c r="BN498" i="1"/>
  <c r="Z498" i="1"/>
  <c r="BP502" i="1"/>
  <c r="BN502" i="1"/>
  <c r="Z502" i="1"/>
  <c r="Y509" i="1"/>
  <c r="BP524" i="1"/>
  <c r="BN524" i="1"/>
  <c r="Z524" i="1"/>
  <c r="Y527" i="1"/>
  <c r="BP540" i="1"/>
  <c r="BN540" i="1"/>
  <c r="Z540" i="1"/>
  <c r="Z543" i="1" s="1"/>
  <c r="Y543" i="1"/>
  <c r="Y670" i="1"/>
  <c r="Y483" i="1"/>
  <c r="Y528" i="1"/>
  <c r="BP522" i="1"/>
  <c r="BN522" i="1"/>
  <c r="Z522" i="1"/>
  <c r="Z527" i="1" s="1"/>
  <c r="BP525" i="1"/>
  <c r="BN525" i="1"/>
  <c r="Z525" i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82" i="1"/>
  <c r="BP577" i="1"/>
  <c r="BN577" i="1"/>
  <c r="Z577" i="1"/>
  <c r="BP581" i="1"/>
  <c r="BN581" i="1"/>
  <c r="Z581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33" i="1" l="1"/>
  <c r="Z456" i="1"/>
  <c r="Z425" i="1"/>
  <c r="Z593" i="1"/>
  <c r="Z409" i="1"/>
  <c r="Y660" i="1"/>
  <c r="Z392" i="1"/>
  <c r="Z379" i="1"/>
  <c r="Z363" i="1"/>
  <c r="Z303" i="1"/>
  <c r="Z291" i="1"/>
  <c r="Z273" i="1"/>
  <c r="Z103" i="1"/>
  <c r="Z646" i="1"/>
  <c r="Z612" i="1"/>
  <c r="Z313" i="1"/>
  <c r="Z260" i="1"/>
  <c r="Z240" i="1"/>
  <c r="Z204" i="1"/>
  <c r="Z471" i="1"/>
  <c r="X663" i="1"/>
  <c r="Z147" i="1"/>
  <c r="Z97" i="1"/>
  <c r="Z79" i="1"/>
  <c r="Z35" i="1"/>
  <c r="Z665" i="1" l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<sst xmlns="http://schemas.openxmlformats.org/spreadsheetml/2006/main" count="3150" uniqueCount="1103">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</sst>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3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1014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7" t="s">
        <v>8</v>
      </c>
      <c r="B5" s="825"/>
      <c r="C5" s="826"/>
      <c r="D5" s="871"/>
      <c r="E5" s="872"/>
      <c r="F5" s="1156" t="s">
        <v>9</v>
      </c>
      <c r="G5" s="826"/>
      <c r="H5" s="871"/>
      <c r="I5" s="1075"/>
      <c r="J5" s="1075"/>
      <c r="K5" s="1075"/>
      <c r="L5" s="1075"/>
      <c r="M5" s="872"/>
      <c r="N5" s="58"/>
      <c r="P5" s="24" t="s">
        <v>10</v>
      </c>
      <c r="Q5" s="1182">
        <v>45617</v>
      </c>
      <c r="R5" s="925"/>
      <c r="T5" s="983" t="s">
        <v>11</v>
      </c>
      <c r="U5" s="830"/>
      <c r="V5" s="985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7" t="s">
        <v>13</v>
      </c>
      <c r="B6" s="825"/>
      <c r="C6" s="826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5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4" t="s">
        <v>16</v>
      </c>
      <c r="U6" s="830"/>
      <c r="V6" s="1150" t="s">
        <v>17</v>
      </c>
      <c r="W6" s="83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60"/>
      <c r="P7" s="24"/>
      <c r="Q7" s="42"/>
      <c r="R7" s="42"/>
      <c r="T7" s="795"/>
      <c r="U7" s="830"/>
      <c r="V7" s="1151"/>
      <c r="W7" s="1152"/>
      <c r="AB7" s="51"/>
      <c r="AC7" s="51"/>
      <c r="AD7" s="51"/>
      <c r="AE7" s="51"/>
    </row>
    <row r="8" spans="1:32" s="771" customFormat="1" ht="25.5" customHeight="1" x14ac:dyDescent="0.2">
      <c r="A8" s="1206" t="s">
        <v>18</v>
      </c>
      <c r="B8" s="784"/>
      <c r="C8" s="785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7">
        <v>0.41666666666666669</v>
      </c>
      <c r="R8" s="845"/>
      <c r="T8" s="795"/>
      <c r="U8" s="830"/>
      <c r="V8" s="1151"/>
      <c r="W8" s="1152"/>
      <c r="AB8" s="51"/>
      <c r="AC8" s="51"/>
      <c r="AD8" s="51"/>
      <c r="AE8" s="51"/>
    </row>
    <row r="9" spans="1:32" s="771" customFormat="1" ht="39.950000000000003" customHeight="1" x14ac:dyDescent="0.2">
      <c r="A9" s="11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1"/>
      <c r="E9" s="797"/>
      <c r="F9" s="1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0"/>
      <c r="V9" s="1153"/>
      <c r="W9" s="115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1"/>
      <c r="E10" s="797"/>
      <c r="F10" s="1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4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5"/>
      <c r="R10" s="996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4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8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37"/>
      <c r="R12" s="845"/>
      <c r="S12" s="23"/>
      <c r="U12" s="24"/>
      <c r="V12" s="867"/>
      <c r="W12" s="795"/>
      <c r="AB12" s="51"/>
      <c r="AC12" s="51"/>
      <c r="AD12" s="51"/>
      <c r="AE12" s="51"/>
    </row>
    <row r="13" spans="1:32" s="771" customFormat="1" ht="23.25" customHeight="1" x14ac:dyDescent="0.2">
      <c r="A13" s="978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04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8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1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67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48" t="s">
        <v>38</v>
      </c>
      <c r="D17" s="827" t="s">
        <v>39</v>
      </c>
      <c r="E17" s="897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96"/>
      <c r="R17" s="896"/>
      <c r="S17" s="896"/>
      <c r="T17" s="897"/>
      <c r="U17" s="1203" t="s">
        <v>51</v>
      </c>
      <c r="V17" s="826"/>
      <c r="W17" s="827" t="s">
        <v>52</v>
      </c>
      <c r="X17" s="827" t="s">
        <v>53</v>
      </c>
      <c r="Y17" s="1204" t="s">
        <v>54</v>
      </c>
      <c r="Z17" s="1072" t="s">
        <v>55</v>
      </c>
      <c r="AA17" s="1052" t="s">
        <v>56</v>
      </c>
      <c r="AB17" s="1052" t="s">
        <v>57</v>
      </c>
      <c r="AC17" s="1052" t="s">
        <v>58</v>
      </c>
      <c r="AD17" s="1052" t="s">
        <v>59</v>
      </c>
      <c r="AE17" s="1145"/>
      <c r="AF17" s="114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8"/>
      <c r="E18" s="900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8"/>
      <c r="Q18" s="899"/>
      <c r="R18" s="899"/>
      <c r="S18" s="899"/>
      <c r="T18" s="900"/>
      <c r="U18" s="67" t="s">
        <v>61</v>
      </c>
      <c r="V18" s="67" t="s">
        <v>62</v>
      </c>
      <c r="W18" s="828"/>
      <c r="X18" s="828"/>
      <c r="Y18" s="1205"/>
      <c r="Z18" s="1073"/>
      <c r="AA18" s="1053"/>
      <c r="AB18" s="1053"/>
      <c r="AC18" s="1053"/>
      <c r="AD18" s="1147"/>
      <c r="AE18" s="1148"/>
      <c r="AF18" s="1149"/>
      <c r="AG18" s="66"/>
      <c r="BD18" s="65"/>
    </row>
    <row r="19" spans="1:68" ht="27.75" customHeight="1" x14ac:dyDescent="0.2">
      <c r="A19" s="821" t="s">
        <v>63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48"/>
      <c r="AB19" s="48"/>
      <c r="AC19" s="48"/>
    </row>
    <row r="20" spans="1:68" ht="16.5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9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1" t="s">
        <v>112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48"/>
      <c r="AB45" s="48"/>
      <c r="AC45" s="48"/>
    </row>
    <row r="46" spans="1:68" ht="16.5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81">
        <v>4607091385670</v>
      </c>
      <c r="E48" s="782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81">
        <v>4607091385670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1">
        <v>4607091385687</v>
      </c>
      <c r="E51" s="782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4301011565</v>
      </c>
      <c r="D52" s="781">
        <v>4680115882539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01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4301011192</v>
      </c>
      <c r="D66" s="781">
        <v>4607091382952</v>
      </c>
      <c r="E66" s="782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5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156</v>
      </c>
      <c r="B67" s="54" t="s">
        <v>157</v>
      </c>
      <c r="C67" s="31">
        <v>4301011589</v>
      </c>
      <c r="D67" s="781">
        <v>4680115885899</v>
      </c>
      <c r="E67" s="782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57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18</v>
      </c>
      <c r="Y71" s="778">
        <f t="shared" si="11"/>
        <v>18</v>
      </c>
      <c r="Z71" s="36">
        <f>IFERROR(IF(Y71=0,"",ROUNDUP(Y71/H71,0)*0.00902),"")</f>
        <v>3.6080000000000001E-2</v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18.84</v>
      </c>
      <c r="BN71" s="64">
        <f t="shared" si="13"/>
        <v>18.84</v>
      </c>
      <c r="BO71" s="64">
        <f t="shared" si="14"/>
        <v>3.0303030303030304E-2</v>
      </c>
      <c r="BP71" s="64">
        <f t="shared" si="15"/>
        <v>3.0303030303030304E-2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4</v>
      </c>
      <c r="Y72" s="779">
        <f>IFERROR(Y63/H63,"0")+IFERROR(Y64/H64,"0")+IFERROR(Y65/H65,"0")+IFERROR(Y66/H66,"0")+IFERROR(Y67/H67,"0")+IFERROR(Y68/H68,"0")+IFERROR(Y69/H69,"0")+IFERROR(Y70/H70,"0")+IFERROR(Y71/H71,"0")</f>
        <v>4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3.6080000000000001E-2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18</v>
      </c>
      <c r="Y73" s="779">
        <f>IFERROR(SUM(Y63:Y71),"0")</f>
        <v>18</v>
      </c>
      <c r="Z73" s="37"/>
      <c r="AA73" s="780"/>
      <c r="AB73" s="780"/>
      <c r="AC73" s="780"/>
    </row>
    <row r="74" spans="1:68" ht="14.25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30</v>
      </c>
      <c r="Y75" s="778">
        <f>IFERROR(IF(X75="",0,CEILING((X75/$H75),1)*$H75),"")</f>
        <v>32.400000000000006</v>
      </c>
      <c r="Z75" s="36">
        <f>IFERROR(IF(Y75=0,"",ROUNDUP(Y75/H75,0)*0.02175),"")</f>
        <v>6.5250000000000002E-2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31.333333333333329</v>
      </c>
      <c r="BN75" s="64">
        <f>IFERROR(Y75*I75/H75,"0")</f>
        <v>33.840000000000003</v>
      </c>
      <c r="BO75" s="64">
        <f>IFERROR(1/J75*(X75/H75),"0")</f>
        <v>4.96031746031746E-2</v>
      </c>
      <c r="BP75" s="64">
        <f>IFERROR(1/J75*(Y75/H75),"0")</f>
        <v>5.3571428571428575E-2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18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5.4</v>
      </c>
      <c r="Y78" s="778">
        <f>IFERROR(IF(X78="",0,CEILING((X78/$H78),1)*$H78),"")</f>
        <v>5.4</v>
      </c>
      <c r="Z78" s="36">
        <f>IFERROR(IF(Y78=0,"",ROUNDUP(Y78/H78,0)*0.00753),"")</f>
        <v>1.506E-2</v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5.8</v>
      </c>
      <c r="BN78" s="64">
        <f>IFERROR(Y78*I78/H78,"0")</f>
        <v>5.8</v>
      </c>
      <c r="BO78" s="64">
        <f>IFERROR(1/J78*(X78/H78),"0")</f>
        <v>1.282051282051282E-2</v>
      </c>
      <c r="BP78" s="64">
        <f>IFERROR(1/J78*(Y78/H78),"0")</f>
        <v>1.282051282051282E-2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4.7777777777777777</v>
      </c>
      <c r="Y79" s="779">
        <f>IFERROR(Y75/H75,"0")+IFERROR(Y76/H76,"0")+IFERROR(Y77/H77,"0")+IFERROR(Y78/H78,"0")</f>
        <v>5</v>
      </c>
      <c r="Z79" s="779">
        <f>IFERROR(IF(Z75="",0,Z75),"0")+IFERROR(IF(Z76="",0,Z76),"0")+IFERROR(IF(Z77="",0,Z77),"0")+IFERROR(IF(Z78="",0,Z78),"0")</f>
        <v>8.0310000000000006E-2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35.4</v>
      </c>
      <c r="Y80" s="779">
        <f>IFERROR(SUM(Y75:Y78),"0")</f>
        <v>37.800000000000004</v>
      </c>
      <c r="Z80" s="37"/>
      <c r="AA80" s="780"/>
      <c r="AB80" s="780"/>
      <c r="AC80" s="780"/>
    </row>
    <row r="81" spans="1:68" ht="14.25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47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9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09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8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41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62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34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95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30</v>
      </c>
      <c r="Y141" s="778">
        <f t="shared" si="31"/>
        <v>33.6</v>
      </c>
      <c r="Z141" s="36">
        <f>IFERROR(IF(Y141=0,"",ROUNDUP(Y141/H141,0)*0.02175),"")</f>
        <v>8.6999999999999994E-2</v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31.992857142857144</v>
      </c>
      <c r="BN141" s="64">
        <f t="shared" si="33"/>
        <v>35.832000000000001</v>
      </c>
      <c r="BO141" s="64">
        <f t="shared" si="34"/>
        <v>6.377551020408162E-2</v>
      </c>
      <c r="BP141" s="64">
        <f t="shared" si="35"/>
        <v>7.1428571428571425E-2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32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9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3.5714285714285712</v>
      </c>
      <c r="Y147" s="779">
        <f>IFERROR(Y140/H140,"0")+IFERROR(Y141/H141,"0")+IFERROR(Y142/H142,"0")+IFERROR(Y143/H143,"0")+IFERROR(Y144/H144,"0")+IFERROR(Y145/H145,"0")+IFERROR(Y146/H146,"0")</f>
        <v>4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8.6999999999999994E-2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30</v>
      </c>
      <c r="Y148" s="779">
        <f>IFERROR(SUM(Y140:Y146),"0")</f>
        <v>33.6</v>
      </c>
      <c r="Z148" s="37"/>
      <c r="AA148" s="780"/>
      <c r="AB148" s="780"/>
      <c r="AC148" s="780"/>
    </row>
    <row r="149" spans="1:68" ht="14.25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0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10</v>
      </c>
      <c r="Y178" s="778">
        <f>IFERROR(IF(X178="",0,CEILING((X178/$H178),1)*$H178),"")</f>
        <v>18</v>
      </c>
      <c r="Z178" s="36">
        <f>IFERROR(IF(Y178=0,"",ROUNDUP(Y178/H178,0)*0.02175),"")</f>
        <v>4.3499999999999997E-2</v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10.700000000000001</v>
      </c>
      <c r="BN178" s="64">
        <f>IFERROR(Y178*I178/H178,"0")</f>
        <v>19.260000000000002</v>
      </c>
      <c r="BO178" s="64">
        <f>IFERROR(1/J178*(X178/H178),"0")</f>
        <v>1.984126984126984E-2</v>
      </c>
      <c r="BP178" s="64">
        <f>IFERROR(1/J178*(Y178/H178),"0")</f>
        <v>3.5714285714285712E-2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1.1111111111111112</v>
      </c>
      <c r="Y181" s="779">
        <f>IFERROR(Y176/H176,"0")+IFERROR(Y177/H177,"0")+IFERROR(Y178/H178,"0")+IFERROR(Y179/H179,"0")+IFERROR(Y180/H180,"0")</f>
        <v>2</v>
      </c>
      <c r="Z181" s="779">
        <f>IFERROR(IF(Z176="",0,Z176),"0")+IFERROR(IF(Z177="",0,Z177),"0")+IFERROR(IF(Z178="",0,Z178),"0")+IFERROR(IF(Z179="",0,Z179),"0")+IFERROR(IF(Z180="",0,Z180),"0")</f>
        <v>4.3499999999999997E-2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10</v>
      </c>
      <c r="Y182" s="779">
        <f>IFERROR(SUM(Y176:Y180),"0")</f>
        <v>18</v>
      </c>
      <c r="Z182" s="37"/>
      <c r="AA182" s="780"/>
      <c r="AB182" s="780"/>
      <c r="AC182" s="780"/>
    </row>
    <row r="183" spans="1:68" ht="14.25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15</v>
      </c>
      <c r="Y184" s="778">
        <f>IFERROR(IF(X184="",0,CEILING((X184/$H184),1)*$H184),"")</f>
        <v>16.8</v>
      </c>
      <c r="Z184" s="36">
        <f>IFERROR(IF(Y184=0,"",ROUNDUP(Y184/H184,0)*0.02175),"")</f>
        <v>4.3499999999999997E-2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16.007142857142856</v>
      </c>
      <c r="BN184" s="64">
        <f>IFERROR(Y184*I184/H184,"0")</f>
        <v>17.928000000000001</v>
      </c>
      <c r="BO184" s="64">
        <f>IFERROR(1/J184*(X184/H184),"0")</f>
        <v>3.188775510204081E-2</v>
      </c>
      <c r="BP184" s="64">
        <f>IFERROR(1/J184*(Y184/H184),"0")</f>
        <v>3.5714285714285712E-2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1.7857142857142856</v>
      </c>
      <c r="Y187" s="779">
        <f>IFERROR(Y184/H184,"0")+IFERROR(Y185/H185,"0")+IFERROR(Y186/H186,"0")</f>
        <v>2</v>
      </c>
      <c r="Z187" s="779">
        <f>IFERROR(IF(Z184="",0,Z184),"0")+IFERROR(IF(Z185="",0,Z185),"0")+IFERROR(IF(Z186="",0,Z186),"0")</f>
        <v>4.3499999999999997E-2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15</v>
      </c>
      <c r="Y188" s="779">
        <f>IFERROR(SUM(Y184:Y186),"0")</f>
        <v>16.8</v>
      </c>
      <c r="Z188" s="37"/>
      <c r="AA188" s="780"/>
      <c r="AB188" s="780"/>
      <c r="AC188" s="780"/>
    </row>
    <row r="189" spans="1:68" ht="27.75" customHeight="1" x14ac:dyDescent="0.2">
      <c r="A189" s="821" t="s">
        <v>342</v>
      </c>
      <c r="B189" s="822"/>
      <c r="C189" s="822"/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48"/>
      <c r="AB189" s="48"/>
      <c r="AC189" s="48"/>
    </row>
    <row r="190" spans="1:68" ht="16.5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3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0</v>
      </c>
      <c r="Y241" s="779">
        <f>IFERROR(SUM(Y229:Y239),"0")</f>
        <v>0</v>
      </c>
      <c r="Z241" s="37"/>
      <c r="AA241" s="780"/>
      <c r="AB241" s="780"/>
      <c r="AC241" s="780"/>
    </row>
    <row r="242" spans="1:68" ht="14.25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16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4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9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120</v>
      </c>
      <c r="Y356" s="778">
        <f t="shared" si="72"/>
        <v>129.60000000000002</v>
      </c>
      <c r="Z356" s="36">
        <f>IFERROR(IF(Y356=0,"",ROUNDUP(Y356/H356,0)*0.02175),"")</f>
        <v>0.26100000000000001</v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125.33333333333331</v>
      </c>
      <c r="BN356" s="64">
        <f t="shared" si="74"/>
        <v>135.36000000000001</v>
      </c>
      <c r="BO356" s="64">
        <f t="shared" si="75"/>
        <v>0.1984126984126984</v>
      </c>
      <c r="BP356" s="64">
        <f t="shared" si="76"/>
        <v>0.2142857142857143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0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4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11.111111111111111</v>
      </c>
      <c r="Y363" s="779">
        <f>IFERROR(Y354/H354,"0")+IFERROR(Y355/H355,"0")+IFERROR(Y356/H356,"0")+IFERROR(Y357/H357,"0")+IFERROR(Y358/H358,"0")+IFERROR(Y359/H359,"0")+IFERROR(Y360/H360,"0")+IFERROR(Y361/H361,"0")+IFERROR(Y362/H362,"0")</f>
        <v>12.000000000000002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0.26100000000000001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120</v>
      </c>
      <c r="Y364" s="779">
        <f>IFERROR(SUM(Y354:Y362),"0")</f>
        <v>129.60000000000002</v>
      </c>
      <c r="Z364" s="37"/>
      <c r="AA364" s="780"/>
      <c r="AB364" s="780"/>
      <c r="AC364" s="780"/>
    </row>
    <row r="365" spans="1:68" ht="14.25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30</v>
      </c>
      <c r="Y366" s="778">
        <f>IFERROR(IF(X366="",0,CEILING((X366/$H366),1)*$H366),"")</f>
        <v>33.6</v>
      </c>
      <c r="Z366" s="36">
        <f>IFERROR(IF(Y366=0,"",ROUNDUP(Y366/H366,0)*0.00753),"")</f>
        <v>6.0240000000000002E-2</v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31.857142857142858</v>
      </c>
      <c r="BN366" s="64">
        <f>IFERROR(Y366*I366/H366,"0")</f>
        <v>35.68</v>
      </c>
      <c r="BO366" s="64">
        <f>IFERROR(1/J366*(X366/H366),"0")</f>
        <v>4.5787545787545784E-2</v>
      </c>
      <c r="BP366" s="64">
        <f>IFERROR(1/J366*(Y366/H366),"0")</f>
        <v>5.128205128205128E-2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7.1428571428571423</v>
      </c>
      <c r="Y370" s="779">
        <f>IFERROR(Y366/H366,"0")+IFERROR(Y367/H367,"0")+IFERROR(Y368/H368,"0")+IFERROR(Y369/H369,"0")</f>
        <v>8</v>
      </c>
      <c r="Z370" s="779">
        <f>IFERROR(IF(Z366="",0,Z366),"0")+IFERROR(IF(Z367="",0,Z367),"0")+IFERROR(IF(Z368="",0,Z368),"0")+IFERROR(IF(Z369="",0,Z369),"0")</f>
        <v>6.0240000000000002E-2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30</v>
      </c>
      <c r="Y371" s="779">
        <f>IFERROR(SUM(Y366:Y369),"0")</f>
        <v>33.6</v>
      </c>
      <c r="Z371" s="37"/>
      <c r="AA371" s="780"/>
      <c r="AB371" s="780"/>
      <c r="AC371" s="780"/>
    </row>
    <row r="372" spans="1:68" ht="14.25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100</v>
      </c>
      <c r="Y373" s="778">
        <f t="shared" ref="Y373:Y378" si="77">IFERROR(IF(X373="",0,CEILING((X373/$H373),1)*$H373),"")</f>
        <v>101.39999999999999</v>
      </c>
      <c r="Z373" s="36">
        <f>IFERROR(IF(Y373=0,"",ROUNDUP(Y373/H373,0)*0.02175),"")</f>
        <v>0.28275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107.15384615384616</v>
      </c>
      <c r="BN373" s="64">
        <f t="shared" ref="BN373:BN378" si="79">IFERROR(Y373*I373/H373,"0")</f>
        <v>108.65400000000001</v>
      </c>
      <c r="BO373" s="64">
        <f t="shared" ref="BO373:BO378" si="80">IFERROR(1/J373*(X373/H373),"0")</f>
        <v>0.22893772893772893</v>
      </c>
      <c r="BP373" s="64">
        <f t="shared" ref="BP373:BP378" si="81">IFERROR(1/J373*(Y373/H373),"0")</f>
        <v>0.23214285714285712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12.820512820512821</v>
      </c>
      <c r="Y379" s="779">
        <f>IFERROR(Y373/H373,"0")+IFERROR(Y374/H374,"0")+IFERROR(Y375/H375,"0")+IFERROR(Y376/H376,"0")+IFERROR(Y377/H377,"0")+IFERROR(Y378/H378,"0")</f>
        <v>13</v>
      </c>
      <c r="Z379" s="779">
        <f>IFERROR(IF(Z373="",0,Z373),"0")+IFERROR(IF(Z374="",0,Z374),"0")+IFERROR(IF(Z375="",0,Z375),"0")+IFERROR(IF(Z376="",0,Z376),"0")+IFERROR(IF(Z377="",0,Z377),"0")+IFERROR(IF(Z378="",0,Z378),"0")</f>
        <v>0.28275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100</v>
      </c>
      <c r="Y380" s="779">
        <f>IFERROR(SUM(Y373:Y378),"0")</f>
        <v>101.39999999999999</v>
      </c>
      <c r="Z380" s="37"/>
      <c r="AA380" s="780"/>
      <c r="AB380" s="780"/>
      <c r="AC380" s="780"/>
    </row>
    <row r="381" spans="1:68" ht="14.25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50</v>
      </c>
      <c r="Y383" s="778">
        <f>IFERROR(IF(X383="",0,CEILING((X383/$H383),1)*$H383),"")</f>
        <v>54.6</v>
      </c>
      <c r="Z383" s="36">
        <f>IFERROR(IF(Y383=0,"",ROUNDUP(Y383/H383,0)*0.02175),"")</f>
        <v>0.15225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53.61538461538462</v>
      </c>
      <c r="BN383" s="64">
        <f>IFERROR(Y383*I383/H383,"0")</f>
        <v>58.548000000000009</v>
      </c>
      <c r="BO383" s="64">
        <f>IFERROR(1/J383*(X383/H383),"0")</f>
        <v>0.11446886446886446</v>
      </c>
      <c r="BP383" s="64">
        <f>IFERROR(1/J383*(Y383/H383),"0")</f>
        <v>0.125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6.4102564102564106</v>
      </c>
      <c r="Y385" s="779">
        <f>IFERROR(Y382/H382,"0")+IFERROR(Y383/H383,"0")+IFERROR(Y384/H384,"0")</f>
        <v>7</v>
      </c>
      <c r="Z385" s="779">
        <f>IFERROR(IF(Z382="",0,Z382),"0")+IFERROR(IF(Z383="",0,Z383),"0")+IFERROR(IF(Z384="",0,Z384),"0")</f>
        <v>0.15225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50</v>
      </c>
      <c r="Y386" s="779">
        <f>IFERROR(SUM(Y382:Y384),"0")</f>
        <v>54.6</v>
      </c>
      <c r="Z386" s="37"/>
      <c r="AA386" s="780"/>
      <c r="AB386" s="780"/>
      <c r="AC386" s="780"/>
    </row>
    <row r="387" spans="1:68" ht="14.25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1" t="s">
        <v>677</v>
      </c>
      <c r="B411" s="822"/>
      <c r="C411" s="822"/>
      <c r="D411" s="822"/>
      <c r="E411" s="822"/>
      <c r="F411" s="822"/>
      <c r="G411" s="822"/>
      <c r="H411" s="822"/>
      <c r="I411" s="822"/>
      <c r="J411" s="822"/>
      <c r="K411" s="822"/>
      <c r="L411" s="822"/>
      <c r="M411" s="822"/>
      <c r="N411" s="822"/>
      <c r="O411" s="822"/>
      <c r="P411" s="822"/>
      <c r="Q411" s="822"/>
      <c r="R411" s="822"/>
      <c r="S411" s="822"/>
      <c r="T411" s="822"/>
      <c r="U411" s="822"/>
      <c r="V411" s="822"/>
      <c r="W411" s="822"/>
      <c r="X411" s="822"/>
      <c r="Y411" s="822"/>
      <c r="Z411" s="822"/>
      <c r="AA411" s="48"/>
      <c r="AB411" s="48"/>
      <c r="AC411" s="48"/>
    </row>
    <row r="412" spans="1:68" ht="16.5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30</v>
      </c>
      <c r="Y416" s="778">
        <f t="shared" si="82"/>
        <v>30</v>
      </c>
      <c r="Z416" s="36">
        <f>IFERROR(IF(Y416=0,"",ROUNDUP(Y416/H416,0)*0.02175),"")</f>
        <v>4.3499999999999997E-2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30.96</v>
      </c>
      <c r="BN416" s="64">
        <f t="shared" si="84"/>
        <v>30.96</v>
      </c>
      <c r="BO416" s="64">
        <f t="shared" si="85"/>
        <v>4.1666666666666664E-2</v>
      </c>
      <c r="BP416" s="64">
        <f t="shared" si="86"/>
        <v>4.1666666666666664E-2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30</v>
      </c>
      <c r="Y419" s="778">
        <f t="shared" si="82"/>
        <v>30</v>
      </c>
      <c r="Z419" s="36">
        <f>IFERROR(IF(Y419=0,"",ROUNDUP(Y419/H419,0)*0.02175),"")</f>
        <v>4.3499999999999997E-2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30.96</v>
      </c>
      <c r="BN419" s="64">
        <f t="shared" si="84"/>
        <v>30.96</v>
      </c>
      <c r="BO419" s="64">
        <f t="shared" si="85"/>
        <v>4.1666666666666664E-2</v>
      </c>
      <c r="BP419" s="64">
        <f t="shared" si="86"/>
        <v>4.1666666666666664E-2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8.6999999999999994E-2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60</v>
      </c>
      <c r="Y426" s="779">
        <f>IFERROR(SUM(Y414:Y424),"0")</f>
        <v>60</v>
      </c>
      <c r="Z426" s="37"/>
      <c r="AA426" s="780"/>
      <c r="AB426" s="780"/>
      <c r="AC426" s="780"/>
    </row>
    <row r="427" spans="1:68" ht="14.25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197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customHeight="1" x14ac:dyDescent="0.25">
      <c r="A441" s="54" t="s">
        <v>724</v>
      </c>
      <c r="B441" s="54" t="s">
        <v>725</v>
      </c>
      <c r="C441" s="31">
        <v>4301060314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727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729</v>
      </c>
      <c r="C443" s="31">
        <v>4301060439</v>
      </c>
      <c r="D443" s="781">
        <v>4607091384673</v>
      </c>
      <c r="E443" s="782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39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81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39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customHeight="1" x14ac:dyDescent="0.25">
      <c r="A468" s="54" t="s">
        <v>769</v>
      </c>
      <c r="B468" s="54" t="s">
        <v>770</v>
      </c>
      <c r="C468" s="31">
        <v>4301051297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37.5" customHeight="1" x14ac:dyDescent="0.25">
      <c r="A469" s="54" t="s">
        <v>769</v>
      </c>
      <c r="B469" s="54" t="s">
        <v>772</v>
      </c>
      <c r="C469" s="31">
        <v>4301051634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1" t="s">
        <v>781</v>
      </c>
      <c r="B478" s="822"/>
      <c r="C478" s="822"/>
      <c r="D478" s="822"/>
      <c r="E478" s="822"/>
      <c r="F478" s="822"/>
      <c r="G478" s="822"/>
      <c r="H478" s="822"/>
      <c r="I478" s="822"/>
      <c r="J478" s="822"/>
      <c r="K478" s="822"/>
      <c r="L478" s="822"/>
      <c r="M478" s="822"/>
      <c r="N478" s="822"/>
      <c r="O478" s="822"/>
      <c r="P478" s="822"/>
      <c r="Q478" s="822"/>
      <c r="R478" s="822"/>
      <c r="S478" s="822"/>
      <c r="T478" s="822"/>
      <c r="U478" s="822"/>
      <c r="V478" s="822"/>
      <c r="W478" s="822"/>
      <c r="X478" s="822"/>
      <c r="Y478" s="822"/>
      <c r="Z478" s="822"/>
      <c r="AA478" s="48"/>
      <c r="AB478" s="48"/>
      <c r="AC478" s="48"/>
    </row>
    <row r="479" spans="1:68" ht="16.5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3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1" t="s">
        <v>881</v>
      </c>
      <c r="B550" s="822"/>
      <c r="C550" s="822"/>
      <c r="D550" s="822"/>
      <c r="E550" s="822"/>
      <c r="F550" s="822"/>
      <c r="G550" s="822"/>
      <c r="H550" s="822"/>
      <c r="I550" s="822"/>
      <c r="J550" s="822"/>
      <c r="K550" s="822"/>
      <c r="L550" s="822"/>
      <c r="M550" s="822"/>
      <c r="N550" s="822"/>
      <c r="O550" s="822"/>
      <c r="P550" s="822"/>
      <c r="Q550" s="822"/>
      <c r="R550" s="822"/>
      <c r="S550" s="822"/>
      <c r="T550" s="822"/>
      <c r="U550" s="822"/>
      <c r="V550" s="822"/>
      <c r="W550" s="822"/>
      <c r="X550" s="822"/>
      <c r="Y550" s="822"/>
      <c r="Z550" s="822"/>
      <c r="AA550" s="48"/>
      <c r="AB550" s="48"/>
      <c r="AC550" s="48"/>
    </row>
    <row r="551" spans="1:68" ht="16.5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30</v>
      </c>
      <c r="Y553" s="778">
        <f t="shared" ref="Y553:Y563" si="104">IFERROR(IF(X553="",0,CEILING((X553/$H553),1)*$H553),"")</f>
        <v>31.68</v>
      </c>
      <c r="Z553" s="36">
        <f t="shared" ref="Z553:Z558" si="105">IFERROR(IF(Y553=0,"",ROUNDUP(Y553/H553,0)*0.01196),"")</f>
        <v>7.1760000000000004E-2</v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32.04545454545454</v>
      </c>
      <c r="BN553" s="64">
        <f t="shared" ref="BN553:BN563" si="107">IFERROR(Y553*I553/H553,"0")</f>
        <v>33.839999999999996</v>
      </c>
      <c r="BO553" s="64">
        <f t="shared" ref="BO553:BO563" si="108">IFERROR(1/J553*(X553/H553),"0")</f>
        <v>5.4632867132867136E-2</v>
      </c>
      <c r="BP553" s="64">
        <f t="shared" ref="BP553:BP563" si="109">IFERROR(1/J553*(Y553/H553),"0")</f>
        <v>5.7692307692307696E-2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0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9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5.6818181818181817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7.1760000000000004E-2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30</v>
      </c>
      <c r="Y565" s="779">
        <f>IFERROR(SUM(Y553:Y563),"0")</f>
        <v>31.68</v>
      </c>
      <c r="Z565" s="37"/>
      <c r="AA565" s="780"/>
      <c r="AB565" s="780"/>
      <c r="AC565" s="780"/>
    </row>
    <row r="566" spans="1:68" ht="14.25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10</v>
      </c>
      <c r="Y567" s="778">
        <f>IFERROR(IF(X567="",0,CEILING((X567/$H567),1)*$H567),"")</f>
        <v>10.56</v>
      </c>
      <c r="Z567" s="36">
        <f>IFERROR(IF(Y567=0,"",ROUNDUP(Y567/H567,0)*0.01196),"")</f>
        <v>2.392E-2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10.681818181818182</v>
      </c>
      <c r="BN567" s="64">
        <f>IFERROR(Y567*I567/H567,"0")</f>
        <v>11.28</v>
      </c>
      <c r="BO567" s="64">
        <f>IFERROR(1/J567*(X567/H567),"0")</f>
        <v>1.8210955710955712E-2</v>
      </c>
      <c r="BP567" s="64">
        <f>IFERROR(1/J567*(Y567/H567),"0")</f>
        <v>1.9230769230769232E-2</v>
      </c>
    </row>
    <row r="568" spans="1:68" ht="16.5" customHeight="1" x14ac:dyDescent="0.25">
      <c r="A568" s="54" t="s">
        <v>913</v>
      </c>
      <c r="B568" s="54" t="s">
        <v>914</v>
      </c>
      <c r="C568" s="31">
        <v>4301020206</v>
      </c>
      <c r="D568" s="781">
        <v>4680115880054</v>
      </c>
      <c r="E568" s="782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915</v>
      </c>
      <c r="C569" s="31">
        <v>4301020364</v>
      </c>
      <c r="D569" s="781">
        <v>4680115880054</v>
      </c>
      <c r="E569" s="782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084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1.8939393939393938</v>
      </c>
      <c r="Y570" s="779">
        <f>IFERROR(Y567/H567,"0")+IFERROR(Y568/H568,"0")+IFERROR(Y569/H569,"0")</f>
        <v>2</v>
      </c>
      <c r="Z570" s="779">
        <f>IFERROR(IF(Z567="",0,Z567),"0")+IFERROR(IF(Z568="",0,Z568),"0")+IFERROR(IF(Z569="",0,Z569),"0")</f>
        <v>2.392E-2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10</v>
      </c>
      <c r="Y571" s="779">
        <f>IFERROR(SUM(Y567:Y569),"0")</f>
        <v>10.56</v>
      </c>
      <c r="Z571" s="37"/>
      <c r="AA571" s="780"/>
      <c r="AB571" s="780"/>
      <c r="AC571" s="780"/>
    </row>
    <row r="572" spans="1:68" ht="14.25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124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69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4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1" t="s">
        <v>956</v>
      </c>
      <c r="B595" s="822"/>
      <c r="C595" s="822"/>
      <c r="D595" s="822"/>
      <c r="E595" s="822"/>
      <c r="F595" s="822"/>
      <c r="G595" s="822"/>
      <c r="H595" s="822"/>
      <c r="I595" s="822"/>
      <c r="J595" s="822"/>
      <c r="K595" s="822"/>
      <c r="L595" s="822"/>
      <c r="M595" s="822"/>
      <c r="N595" s="822"/>
      <c r="O595" s="822"/>
      <c r="P595" s="822"/>
      <c r="Q595" s="822"/>
      <c r="R595" s="822"/>
      <c r="S595" s="822"/>
      <c r="T595" s="822"/>
      <c r="U595" s="822"/>
      <c r="V595" s="822"/>
      <c r="W595" s="822"/>
      <c r="X595" s="822"/>
      <c r="Y595" s="822"/>
      <c r="Z595" s="822"/>
      <c r="AA595" s="48"/>
      <c r="AB595" s="48"/>
      <c r="AC595" s="48"/>
    </row>
    <row r="596" spans="1:68" ht="16.5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998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27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64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32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81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1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1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5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1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20</v>
      </c>
      <c r="Y616" s="778">
        <f t="shared" si="120"/>
        <v>21</v>
      </c>
      <c r="Z616" s="36">
        <f>IFERROR(IF(Y616=0,"",ROUNDUP(Y616/H616,0)*0.00753),"")</f>
        <v>3.7650000000000003E-2</v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21.238095238095237</v>
      </c>
      <c r="BN616" s="64">
        <f t="shared" si="122"/>
        <v>22.299999999999997</v>
      </c>
      <c r="BO616" s="64">
        <f t="shared" si="123"/>
        <v>3.0525030525030524E-2</v>
      </c>
      <c r="BP616" s="64">
        <f t="shared" si="124"/>
        <v>3.2051282051282048E-2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9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4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4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4.7619047619047619</v>
      </c>
      <c r="Y622" s="779">
        <f>IFERROR(Y615/H615,"0")+IFERROR(Y616/H616,"0")+IFERROR(Y617/H617,"0")+IFERROR(Y618/H618,"0")+IFERROR(Y619/H619,"0")+IFERROR(Y620/H620,"0")+IFERROR(Y621/H621,"0")</f>
        <v>5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3.7650000000000003E-2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20</v>
      </c>
      <c r="Y623" s="779">
        <f>IFERROR(SUM(Y615:Y621),"0")</f>
        <v>21</v>
      </c>
      <c r="Z623" s="37"/>
      <c r="AA623" s="780"/>
      <c r="AB623" s="780"/>
      <c r="AC623" s="780"/>
    </row>
    <row r="624" spans="1:68" ht="14.25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201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18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2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38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0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35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2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3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29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0"/>
      <c r="P660" s="824" t="s">
        <v>1077</v>
      </c>
      <c r="Q660" s="825"/>
      <c r="R660" s="825"/>
      <c r="S660" s="825"/>
      <c r="T660" s="825"/>
      <c r="U660" s="825"/>
      <c r="V660" s="826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528.4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566.64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0"/>
      <c r="P661" s="824" t="s">
        <v>1078</v>
      </c>
      <c r="Q661" s="825"/>
      <c r="R661" s="825"/>
      <c r="S661" s="825"/>
      <c r="T661" s="825"/>
      <c r="U661" s="825"/>
      <c r="V661" s="826"/>
      <c r="W661" s="37" t="s">
        <v>69</v>
      </c>
      <c r="X661" s="779">
        <f>IFERROR(SUM(BM22:BM657),"0")</f>
        <v>558.51840825840804</v>
      </c>
      <c r="Y661" s="779">
        <f>IFERROR(SUM(BN22:BN657),"0")</f>
        <v>599.08199999999999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0"/>
      <c r="P662" s="824" t="s">
        <v>1079</v>
      </c>
      <c r="Q662" s="825"/>
      <c r="R662" s="825"/>
      <c r="S662" s="825"/>
      <c r="T662" s="825"/>
      <c r="U662" s="825"/>
      <c r="V662" s="826"/>
      <c r="W662" s="37" t="s">
        <v>1080</v>
      </c>
      <c r="X662" s="38">
        <f>ROUNDUP(SUM(BO22:BO657),0)</f>
        <v>1</v>
      </c>
      <c r="Y662" s="38">
        <f>ROUNDUP(SUM(BP22:BP657),0)</f>
        <v>2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0"/>
      <c r="P663" s="824" t="s">
        <v>1081</v>
      </c>
      <c r="Q663" s="825"/>
      <c r="R663" s="825"/>
      <c r="S663" s="825"/>
      <c r="T663" s="825"/>
      <c r="U663" s="825"/>
      <c r="V663" s="826"/>
      <c r="W663" s="37" t="s">
        <v>69</v>
      </c>
      <c r="X663" s="779">
        <f>GrossWeightTotal+PalletQtyTotal*25</f>
        <v>583.51840825840804</v>
      </c>
      <c r="Y663" s="779">
        <f>GrossWeightTotalR+PalletQtyTotalR*25</f>
        <v>649.08199999999999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0"/>
      <c r="P664" s="824" t="s">
        <v>1082</v>
      </c>
      <c r="Q664" s="825"/>
      <c r="R664" s="825"/>
      <c r="S664" s="825"/>
      <c r="T664" s="825"/>
      <c r="U664" s="825"/>
      <c r="V664" s="826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69.068431568431564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74</v>
      </c>
      <c r="Z664" s="37"/>
      <c r="AA664" s="780"/>
      <c r="AB664" s="780"/>
      <c r="AC664" s="780"/>
    </row>
    <row r="665" spans="1:68" ht="14.25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0"/>
      <c r="P665" s="824" t="s">
        <v>1083</v>
      </c>
      <c r="Q665" s="825"/>
      <c r="R665" s="825"/>
      <c r="S665" s="825"/>
      <c r="T665" s="825"/>
      <c r="U665" s="825"/>
      <c r="V665" s="826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1.2669599999999999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16" t="s">
        <v>112</v>
      </c>
      <c r="D667" s="864"/>
      <c r="E667" s="864"/>
      <c r="F667" s="864"/>
      <c r="G667" s="864"/>
      <c r="H667" s="865"/>
      <c r="I667" s="816" t="s">
        <v>342</v>
      </c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5"/>
      <c r="W667" s="816" t="s">
        <v>677</v>
      </c>
      <c r="X667" s="865"/>
      <c r="Y667" s="816" t="s">
        <v>781</v>
      </c>
      <c r="Z667" s="864"/>
      <c r="AA667" s="864"/>
      <c r="AB667" s="865"/>
      <c r="AC667" s="774" t="s">
        <v>881</v>
      </c>
      <c r="AD667" s="816" t="s">
        <v>956</v>
      </c>
      <c r="AE667" s="865"/>
      <c r="AF667" s="775"/>
    </row>
    <row r="668" spans="1:68" ht="14.25" customHeight="1" thickTop="1" x14ac:dyDescent="0.2">
      <c r="A668" s="1178" t="s">
        <v>1086</v>
      </c>
      <c r="B668" s="816" t="s">
        <v>63</v>
      </c>
      <c r="C668" s="816" t="s">
        <v>113</v>
      </c>
      <c r="D668" s="816" t="s">
        <v>140</v>
      </c>
      <c r="E668" s="816" t="s">
        <v>226</v>
      </c>
      <c r="F668" s="816" t="s">
        <v>255</v>
      </c>
      <c r="G668" s="816" t="s">
        <v>306</v>
      </c>
      <c r="H668" s="816" t="s">
        <v>112</v>
      </c>
      <c r="I668" s="816" t="s">
        <v>343</v>
      </c>
      <c r="J668" s="816" t="s">
        <v>368</v>
      </c>
      <c r="K668" s="816" t="s">
        <v>442</v>
      </c>
      <c r="L668" s="816" t="s">
        <v>462</v>
      </c>
      <c r="M668" s="816" t="s">
        <v>488</v>
      </c>
      <c r="N668" s="775"/>
      <c r="O668" s="816" t="s">
        <v>517</v>
      </c>
      <c r="P668" s="816" t="s">
        <v>520</v>
      </c>
      <c r="Q668" s="816" t="s">
        <v>529</v>
      </c>
      <c r="R668" s="816" t="s">
        <v>547</v>
      </c>
      <c r="S668" s="816" t="s">
        <v>557</v>
      </c>
      <c r="T668" s="816" t="s">
        <v>570</v>
      </c>
      <c r="U668" s="816" t="s">
        <v>578</v>
      </c>
      <c r="V668" s="816" t="s">
        <v>664</v>
      </c>
      <c r="W668" s="816" t="s">
        <v>678</v>
      </c>
      <c r="X668" s="816" t="s">
        <v>732</v>
      </c>
      <c r="Y668" s="816" t="s">
        <v>782</v>
      </c>
      <c r="Z668" s="816" t="s">
        <v>841</v>
      </c>
      <c r="AA668" s="816" t="s">
        <v>864</v>
      </c>
      <c r="AB668" s="816" t="s">
        <v>877</v>
      </c>
      <c r="AC668" s="816" t="s">
        <v>881</v>
      </c>
      <c r="AD668" s="816" t="s">
        <v>956</v>
      </c>
      <c r="AE668" s="816" t="s">
        <v>1056</v>
      </c>
      <c r="AF668" s="775"/>
    </row>
    <row r="669" spans="1:68" ht="13.5" customHeight="1" thickBot="1" x14ac:dyDescent="0.25">
      <c r="A669" s="1179"/>
      <c r="B669" s="817"/>
      <c r="C669" s="817"/>
      <c r="D669" s="817"/>
      <c r="E669" s="817"/>
      <c r="F669" s="817"/>
      <c r="G669" s="817"/>
      <c r="H669" s="817"/>
      <c r="I669" s="817"/>
      <c r="J669" s="817"/>
      <c r="K669" s="817"/>
      <c r="L669" s="817"/>
      <c r="M669" s="817"/>
      <c r="N669" s="775"/>
      <c r="O669" s="817"/>
      <c r="P669" s="817"/>
      <c r="Q669" s="817"/>
      <c r="R669" s="817"/>
      <c r="S669" s="817"/>
      <c r="T669" s="817"/>
      <c r="U669" s="817"/>
      <c r="V669" s="817"/>
      <c r="W669" s="817"/>
      <c r="X669" s="817"/>
      <c r="Y669" s="817"/>
      <c r="Z669" s="817"/>
      <c r="AA669" s="817"/>
      <c r="AB669" s="817"/>
      <c r="AC669" s="817"/>
      <c r="AD669" s="817"/>
      <c r="AE669" s="817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55.800000000000004</v>
      </c>
      <c r="E670" s="46">
        <f>IFERROR(Y107*1,"0")+IFERROR(Y108*1,"0")+IFERROR(Y109*1,"0")+IFERROR(Y110*1,"0")+IFERROR(Y114*1,"0")+IFERROR(Y115*1,"0")+IFERROR(Y116*1,"0")+IFERROR(Y117*1,"0")+IFERROR(Y118*1,"0")+IFERROR(Y119*1,"0")</f>
        <v>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33.6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34.799999999999997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319.20000000000005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60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42.24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21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2024-11-19T08:17:38Z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