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814E220-4FC7-44E1-8163-3CF6D3DE0C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70" i="1" l="1"/>
  <c r="X659" i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P585" i="1"/>
  <c r="X583" i="1"/>
  <c r="X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X571" i="1"/>
  <c r="Y570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P567" i="1"/>
  <c r="X565" i="1"/>
  <c r="X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X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Y385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Y386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48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5" i="1" s="1"/>
  <c r="P196" i="1"/>
  <c r="X194" i="1"/>
  <c r="X193" i="1"/>
  <c r="BO192" i="1"/>
  <c r="BM192" i="1"/>
  <c r="Y192" i="1"/>
  <c r="Y193" i="1" s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P161" i="1"/>
  <c r="X159" i="1"/>
  <c r="Y158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BO135" i="1"/>
  <c r="BM135" i="1"/>
  <c r="Y135" i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Y137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P34" i="1"/>
  <c r="BP33" i="1"/>
  <c r="BO33" i="1"/>
  <c r="BN33" i="1"/>
  <c r="BM33" i="1"/>
  <c r="Z33" i="1"/>
  <c r="Y33" i="1"/>
  <c r="P33" i="1"/>
  <c r="BO32" i="1"/>
  <c r="BM32" i="1"/>
  <c r="Y32" i="1"/>
  <c r="BO31" i="1"/>
  <c r="BM31" i="1"/>
  <c r="Y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59" i="1" l="1"/>
  <c r="Y35" i="1"/>
  <c r="BP26" i="1"/>
  <c r="Y662" i="1" s="1"/>
  <c r="BN26" i="1"/>
  <c r="Z26" i="1"/>
  <c r="BP30" i="1"/>
  <c r="BN30" i="1"/>
  <c r="Y661" i="1" s="1"/>
  <c r="Y663" i="1" s="1"/>
  <c r="Z30" i="1"/>
  <c r="BP32" i="1"/>
  <c r="BN32" i="1"/>
  <c r="Z32" i="1"/>
  <c r="BP50" i="1"/>
  <c r="BN50" i="1"/>
  <c r="Z50" i="1"/>
  <c r="Y54" i="1"/>
  <c r="BP58" i="1"/>
  <c r="BN58" i="1"/>
  <c r="Z58" i="1"/>
  <c r="Y60" i="1"/>
  <c r="BP64" i="1"/>
  <c r="BN64" i="1"/>
  <c r="Z64" i="1"/>
  <c r="Z72" i="1" s="1"/>
  <c r="BP67" i="1"/>
  <c r="BN67" i="1"/>
  <c r="Z67" i="1"/>
  <c r="BP71" i="1"/>
  <c r="BN71" i="1"/>
  <c r="Z71" i="1"/>
  <c r="Y73" i="1"/>
  <c r="Y79" i="1"/>
  <c r="BP75" i="1"/>
  <c r="BN75" i="1"/>
  <c r="Z75" i="1"/>
  <c r="BP84" i="1"/>
  <c r="BN84" i="1"/>
  <c r="Z84" i="1"/>
  <c r="Y88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BP117" i="1"/>
  <c r="BN117" i="1"/>
  <c r="Z117" i="1"/>
  <c r="BP127" i="1"/>
  <c r="BN127" i="1"/>
  <c r="Z127" i="1"/>
  <c r="BP136" i="1"/>
  <c r="BN136" i="1"/>
  <c r="Z136" i="1"/>
  <c r="Y138" i="1"/>
  <c r="Y148" i="1"/>
  <c r="BP140" i="1"/>
  <c r="BN140" i="1"/>
  <c r="Z140" i="1"/>
  <c r="BP145" i="1"/>
  <c r="BN145" i="1"/>
  <c r="Z145" i="1"/>
  <c r="Z163" i="1"/>
  <c r="BP162" i="1"/>
  <c r="BN162" i="1"/>
  <c r="Z162" i="1"/>
  <c r="Y164" i="1"/>
  <c r="X661" i="1"/>
  <c r="X660" i="1"/>
  <c r="BP28" i="1"/>
  <c r="BN28" i="1"/>
  <c r="Z28" i="1"/>
  <c r="BP31" i="1"/>
  <c r="BN31" i="1"/>
  <c r="Z31" i="1"/>
  <c r="BP34" i="1"/>
  <c r="BN34" i="1"/>
  <c r="Z34" i="1"/>
  <c r="Y36" i="1"/>
  <c r="Y39" i="1"/>
  <c r="Y664" i="1" s="1"/>
  <c r="BP38" i="1"/>
  <c r="BN38" i="1"/>
  <c r="Z38" i="1"/>
  <c r="Z39" i="1" s="1"/>
  <c r="Y40" i="1"/>
  <c r="Y43" i="1"/>
  <c r="BP42" i="1"/>
  <c r="BN42" i="1"/>
  <c r="Z42" i="1"/>
  <c r="Z43" i="1" s="1"/>
  <c r="Y44" i="1"/>
  <c r="C670" i="1"/>
  <c r="Y55" i="1"/>
  <c r="BP48" i="1"/>
  <c r="BN48" i="1"/>
  <c r="Z48" i="1"/>
  <c r="BP52" i="1"/>
  <c r="BN52" i="1"/>
  <c r="Z52" i="1"/>
  <c r="Y59" i="1"/>
  <c r="BP66" i="1"/>
  <c r="BN66" i="1"/>
  <c r="Z66" i="1"/>
  <c r="BP69" i="1"/>
  <c r="BN69" i="1"/>
  <c r="Z69" i="1"/>
  <c r="BP78" i="1"/>
  <c r="BN78" i="1"/>
  <c r="Z78" i="1"/>
  <c r="Y80" i="1"/>
  <c r="Y89" i="1"/>
  <c r="BP82" i="1"/>
  <c r="BN82" i="1"/>
  <c r="Z82" i="1"/>
  <c r="BP86" i="1"/>
  <c r="BN86" i="1"/>
  <c r="Z86" i="1"/>
  <c r="BP92" i="1"/>
  <c r="BN92" i="1"/>
  <c r="Z92" i="1"/>
  <c r="BP94" i="1"/>
  <c r="BN94" i="1"/>
  <c r="Z94" i="1"/>
  <c r="BP102" i="1"/>
  <c r="BN102" i="1"/>
  <c r="Z102" i="1"/>
  <c r="Y104" i="1"/>
  <c r="E670" i="1"/>
  <c r="Y112" i="1"/>
  <c r="BP107" i="1"/>
  <c r="BN107" i="1"/>
  <c r="Z107" i="1"/>
  <c r="Z111" i="1" s="1"/>
  <c r="Y111" i="1"/>
  <c r="BP115" i="1"/>
  <c r="BN115" i="1"/>
  <c r="Z115" i="1"/>
  <c r="Z120" i="1" s="1"/>
  <c r="Y120" i="1"/>
  <c r="Z129" i="1"/>
  <c r="BP125" i="1"/>
  <c r="BN125" i="1"/>
  <c r="Z125" i="1"/>
  <c r="Y129" i="1"/>
  <c r="BP135" i="1"/>
  <c r="BN135" i="1"/>
  <c r="Z135" i="1"/>
  <c r="Z137" i="1" s="1"/>
  <c r="BP143" i="1"/>
  <c r="BN143" i="1"/>
  <c r="Z143" i="1"/>
  <c r="Y147" i="1"/>
  <c r="BP151" i="1"/>
  <c r="BN151" i="1"/>
  <c r="Z151" i="1"/>
  <c r="Z152" i="1" s="1"/>
  <c r="Y153" i="1"/>
  <c r="G670" i="1"/>
  <c r="Y159" i="1"/>
  <c r="BP156" i="1"/>
  <c r="BN156" i="1"/>
  <c r="Z156" i="1"/>
  <c r="Z158" i="1" s="1"/>
  <c r="Y163" i="1"/>
  <c r="Y168" i="1"/>
  <c r="Y181" i="1"/>
  <c r="Y187" i="1"/>
  <c r="Y194" i="1"/>
  <c r="Y204" i="1"/>
  <c r="Y211" i="1"/>
  <c r="Y215" i="1"/>
  <c r="Y227" i="1"/>
  <c r="Y241" i="1"/>
  <c r="Y249" i="1"/>
  <c r="BP255" i="1"/>
  <c r="BN255" i="1"/>
  <c r="Z255" i="1"/>
  <c r="BP259" i="1"/>
  <c r="BN259" i="1"/>
  <c r="Z259" i="1"/>
  <c r="Y261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P670" i="1"/>
  <c r="Y303" i="1"/>
  <c r="BP300" i="1"/>
  <c r="BN300" i="1"/>
  <c r="Z300" i="1"/>
  <c r="Z303" i="1" s="1"/>
  <c r="BP310" i="1"/>
  <c r="BN310" i="1"/>
  <c r="Z310" i="1"/>
  <c r="BP349" i="1"/>
  <c r="BN349" i="1"/>
  <c r="Z349" i="1"/>
  <c r="Z350" i="1" s="1"/>
  <c r="Y351" i="1"/>
  <c r="U670" i="1"/>
  <c r="Y364" i="1"/>
  <c r="BP354" i="1"/>
  <c r="BN354" i="1"/>
  <c r="Z354" i="1"/>
  <c r="BP357" i="1"/>
  <c r="BN357" i="1"/>
  <c r="Z357" i="1"/>
  <c r="BP361" i="1"/>
  <c r="BN361" i="1"/>
  <c r="Z361" i="1"/>
  <c r="BP369" i="1"/>
  <c r="BN369" i="1"/>
  <c r="Z369" i="1"/>
  <c r="Y371" i="1"/>
  <c r="Y380" i="1"/>
  <c r="BP373" i="1"/>
  <c r="BN373" i="1"/>
  <c r="Z373" i="1"/>
  <c r="BP377" i="1"/>
  <c r="BN377" i="1"/>
  <c r="Z377" i="1"/>
  <c r="Y392" i="1"/>
  <c r="Y393" i="1"/>
  <c r="BP388" i="1"/>
  <c r="BN388" i="1"/>
  <c r="Z388" i="1"/>
  <c r="BP435" i="1"/>
  <c r="BN435" i="1"/>
  <c r="Z435" i="1"/>
  <c r="Y438" i="1"/>
  <c r="BP442" i="1"/>
  <c r="BN442" i="1"/>
  <c r="Z442" i="1"/>
  <c r="Z444" i="1" s="1"/>
  <c r="Y445" i="1"/>
  <c r="BP449" i="1"/>
  <c r="BN449" i="1"/>
  <c r="Z449" i="1"/>
  <c r="BP453" i="1"/>
  <c r="BN453" i="1"/>
  <c r="Z453" i="1"/>
  <c r="Y472" i="1"/>
  <c r="BP464" i="1"/>
  <c r="BN464" i="1"/>
  <c r="Z464" i="1"/>
  <c r="BP467" i="1"/>
  <c r="BN467" i="1"/>
  <c r="Z467" i="1"/>
  <c r="Y471" i="1"/>
  <c r="Y477" i="1"/>
  <c r="BP474" i="1"/>
  <c r="BN474" i="1"/>
  <c r="Z474" i="1"/>
  <c r="Z476" i="1" s="1"/>
  <c r="Y476" i="1"/>
  <c r="I670" i="1"/>
  <c r="H9" i="1"/>
  <c r="B670" i="1"/>
  <c r="X662" i="1"/>
  <c r="X664" i="1"/>
  <c r="Y24" i="1"/>
  <c r="D670" i="1"/>
  <c r="Y72" i="1"/>
  <c r="F670" i="1"/>
  <c r="Y130" i="1"/>
  <c r="Z166" i="1"/>
  <c r="Z168" i="1" s="1"/>
  <c r="BN166" i="1"/>
  <c r="BP166" i="1"/>
  <c r="H670" i="1"/>
  <c r="Y174" i="1"/>
  <c r="Z177" i="1"/>
  <c r="Z181" i="1" s="1"/>
  <c r="BN177" i="1"/>
  <c r="Z179" i="1"/>
  <c r="BN179" i="1"/>
  <c r="Z185" i="1"/>
  <c r="Z187" i="1" s="1"/>
  <c r="BN185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Z215" i="1" s="1"/>
  <c r="BN213" i="1"/>
  <c r="BP213" i="1"/>
  <c r="Z219" i="1"/>
  <c r="Z226" i="1" s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Z248" i="1" s="1"/>
  <c r="BN243" i="1"/>
  <c r="BP243" i="1"/>
  <c r="Z245" i="1"/>
  <c r="BN245" i="1"/>
  <c r="Z247" i="1"/>
  <c r="BN247" i="1"/>
  <c r="BP253" i="1"/>
  <c r="BN253" i="1"/>
  <c r="Z253" i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Y304" i="1"/>
  <c r="Q670" i="1"/>
  <c r="Y313" i="1"/>
  <c r="BP307" i="1"/>
  <c r="BN307" i="1"/>
  <c r="Z307" i="1"/>
  <c r="BP312" i="1"/>
  <c r="BN312" i="1"/>
  <c r="Z312" i="1"/>
  <c r="Y314" i="1"/>
  <c r="R670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70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Y350" i="1"/>
  <c r="BP355" i="1"/>
  <c r="BN355" i="1"/>
  <c r="Z355" i="1"/>
  <c r="BP359" i="1"/>
  <c r="BN359" i="1"/>
  <c r="Z359" i="1"/>
  <c r="Y363" i="1"/>
  <c r="BP367" i="1"/>
  <c r="BN367" i="1"/>
  <c r="Z367" i="1"/>
  <c r="Z370" i="1" s="1"/>
  <c r="BP375" i="1"/>
  <c r="BN375" i="1"/>
  <c r="Z375" i="1"/>
  <c r="Y379" i="1"/>
  <c r="Z385" i="1"/>
  <c r="BP383" i="1"/>
  <c r="BN383" i="1"/>
  <c r="Z383" i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Z409" i="1" s="1"/>
  <c r="Y410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0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Y514" i="1"/>
  <c r="BP556" i="1"/>
  <c r="BN556" i="1"/>
  <c r="Z556" i="1"/>
  <c r="BP559" i="1"/>
  <c r="BN559" i="1"/>
  <c r="Z559" i="1"/>
  <c r="BP574" i="1"/>
  <c r="BN574" i="1"/>
  <c r="Z574" i="1"/>
  <c r="Z582" i="1" s="1"/>
  <c r="Y583" i="1"/>
  <c r="BP578" i="1"/>
  <c r="BN578" i="1"/>
  <c r="Z578" i="1"/>
  <c r="BP587" i="1"/>
  <c r="BN587" i="1"/>
  <c r="Z587" i="1"/>
  <c r="Y589" i="1"/>
  <c r="Y593" i="1"/>
  <c r="BP591" i="1"/>
  <c r="BN591" i="1"/>
  <c r="Z591" i="1"/>
  <c r="Z593" i="1" s="1"/>
  <c r="Y594" i="1"/>
  <c r="K670" i="1"/>
  <c r="Y260" i="1"/>
  <c r="T670" i="1"/>
  <c r="Y346" i="1"/>
  <c r="BP391" i="1"/>
  <c r="BN391" i="1"/>
  <c r="Z391" i="1"/>
  <c r="Y398" i="1"/>
  <c r="BP395" i="1"/>
  <c r="BN395" i="1"/>
  <c r="Z395" i="1"/>
  <c r="Z398" i="1" s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Y439" i="1"/>
  <c r="BP433" i="1"/>
  <c r="BN433" i="1"/>
  <c r="Z433" i="1"/>
  <c r="Z438" i="1" s="1"/>
  <c r="BP436" i="1"/>
  <c r="BN436" i="1"/>
  <c r="Z436" i="1"/>
  <c r="Y444" i="1"/>
  <c r="BP443" i="1"/>
  <c r="BN443" i="1"/>
  <c r="Z443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6" i="1"/>
  <c r="BN466" i="1"/>
  <c r="Z466" i="1"/>
  <c r="BP469" i="1"/>
  <c r="BN469" i="1"/>
  <c r="Z469" i="1"/>
  <c r="BP486" i="1"/>
  <c r="BN486" i="1"/>
  <c r="Z486" i="1"/>
  <c r="BP490" i="1"/>
  <c r="BN490" i="1"/>
  <c r="Z490" i="1"/>
  <c r="Z504" i="1" s="1"/>
  <c r="BP495" i="1"/>
  <c r="BN495" i="1"/>
  <c r="Z495" i="1"/>
  <c r="BP498" i="1"/>
  <c r="BN498" i="1"/>
  <c r="Z498" i="1"/>
  <c r="BP502" i="1"/>
  <c r="BN502" i="1"/>
  <c r="Z502" i="1"/>
  <c r="Y509" i="1"/>
  <c r="BP524" i="1"/>
  <c r="BN524" i="1"/>
  <c r="Z524" i="1"/>
  <c r="Y527" i="1"/>
  <c r="BP540" i="1"/>
  <c r="BN540" i="1"/>
  <c r="Z540" i="1"/>
  <c r="Z543" i="1" s="1"/>
  <c r="Y543" i="1"/>
  <c r="Y670" i="1"/>
  <c r="Y483" i="1"/>
  <c r="Y528" i="1"/>
  <c r="BP522" i="1"/>
  <c r="BN522" i="1"/>
  <c r="Z522" i="1"/>
  <c r="Z527" i="1" s="1"/>
  <c r="BP525" i="1"/>
  <c r="BN525" i="1"/>
  <c r="Z525" i="1"/>
  <c r="BP554" i="1"/>
  <c r="BN554" i="1"/>
  <c r="Z554" i="1"/>
  <c r="Z564" i="1" s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82" i="1"/>
  <c r="BP577" i="1"/>
  <c r="BN577" i="1"/>
  <c r="Z577" i="1"/>
  <c r="BP581" i="1"/>
  <c r="BN581" i="1"/>
  <c r="Z581" i="1"/>
  <c r="Y588" i="1"/>
  <c r="BP585" i="1"/>
  <c r="BN585" i="1"/>
  <c r="Z585" i="1"/>
  <c r="Z588" i="1" s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103" i="1" l="1"/>
  <c r="Z633" i="1"/>
  <c r="Z456" i="1"/>
  <c r="Z425" i="1"/>
  <c r="Y660" i="1"/>
  <c r="Z392" i="1"/>
  <c r="Z379" i="1"/>
  <c r="Z363" i="1"/>
  <c r="Z291" i="1"/>
  <c r="Z273" i="1"/>
  <c r="Z646" i="1"/>
  <c r="Z612" i="1"/>
  <c r="Z313" i="1"/>
  <c r="Z260" i="1"/>
  <c r="Z240" i="1"/>
  <c r="Z204" i="1"/>
  <c r="Z471" i="1"/>
  <c r="Z88" i="1"/>
  <c r="Z54" i="1"/>
  <c r="X663" i="1"/>
  <c r="Z147" i="1"/>
  <c r="Z97" i="1"/>
  <c r="Z79" i="1"/>
  <c r="Z35" i="1"/>
  <c r="Z665" i="1" s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<sst xmlns="http://schemas.openxmlformats.org/spreadsheetml/2006/main" count="3150" uniqueCount="1103">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</sst>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50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1014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7" t="s">
        <v>8</v>
      </c>
      <c r="B5" s="825"/>
      <c r="C5" s="826"/>
      <c r="D5" s="871"/>
      <c r="E5" s="872"/>
      <c r="F5" s="1156" t="s">
        <v>9</v>
      </c>
      <c r="G5" s="826"/>
      <c r="H5" s="871"/>
      <c r="I5" s="1075"/>
      <c r="J5" s="1075"/>
      <c r="K5" s="1075"/>
      <c r="L5" s="1075"/>
      <c r="M5" s="872"/>
      <c r="N5" s="58"/>
      <c r="P5" s="24" t="s">
        <v>10</v>
      </c>
      <c r="Q5" s="1182">
        <v>45617</v>
      </c>
      <c r="R5" s="925"/>
      <c r="T5" s="983" t="s">
        <v>11</v>
      </c>
      <c r="U5" s="830"/>
      <c r="V5" s="985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7" t="s">
        <v>13</v>
      </c>
      <c r="B6" s="825"/>
      <c r="C6" s="826"/>
      <c r="D6" s="1079" t="s">
        <v>14</v>
      </c>
      <c r="E6" s="1080"/>
      <c r="F6" s="1080"/>
      <c r="G6" s="1080"/>
      <c r="H6" s="1080"/>
      <c r="I6" s="1080"/>
      <c r="J6" s="1080"/>
      <c r="K6" s="1080"/>
      <c r="L6" s="1080"/>
      <c r="M6" s="925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Четверг</v>
      </c>
      <c r="R6" s="782"/>
      <c r="T6" s="994" t="s">
        <v>16</v>
      </c>
      <c r="U6" s="830"/>
      <c r="V6" s="1150" t="s">
        <v>17</v>
      </c>
      <c r="W6" s="83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3" t="str">
        <f>IFERROR(VLOOKUP(DeliveryAddress,Table,3,0),1)</f>
        <v>1</v>
      </c>
      <c r="E7" s="844"/>
      <c r="F7" s="844"/>
      <c r="G7" s="844"/>
      <c r="H7" s="844"/>
      <c r="I7" s="844"/>
      <c r="J7" s="844"/>
      <c r="K7" s="844"/>
      <c r="L7" s="844"/>
      <c r="M7" s="845"/>
      <c r="N7" s="60"/>
      <c r="P7" s="24"/>
      <c r="Q7" s="42"/>
      <c r="R7" s="42"/>
      <c r="T7" s="795"/>
      <c r="U7" s="830"/>
      <c r="V7" s="1151"/>
      <c r="W7" s="1152"/>
      <c r="AB7" s="51"/>
      <c r="AC7" s="51"/>
      <c r="AD7" s="51"/>
      <c r="AE7" s="51"/>
    </row>
    <row r="8" spans="1:32" s="771" customFormat="1" ht="25.5" customHeight="1" x14ac:dyDescent="0.2">
      <c r="A8" s="1206" t="s">
        <v>18</v>
      </c>
      <c r="B8" s="784"/>
      <c r="C8" s="785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937">
        <v>0.41666666666666669</v>
      </c>
      <c r="R8" s="845"/>
      <c r="T8" s="795"/>
      <c r="U8" s="830"/>
      <c r="V8" s="1151"/>
      <c r="W8" s="1152"/>
      <c r="AB8" s="51"/>
      <c r="AC8" s="51"/>
      <c r="AD8" s="51"/>
      <c r="AE8" s="51"/>
    </row>
    <row r="9" spans="1:32" s="771" customFormat="1" ht="39.950000000000003" customHeight="1" x14ac:dyDescent="0.2">
      <c r="A9" s="11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1"/>
      <c r="E9" s="797"/>
      <c r="F9" s="11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0"/>
      <c r="V9" s="1153"/>
      <c r="W9" s="115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1"/>
      <c r="E10" s="797"/>
      <c r="F10" s="11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4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5"/>
      <c r="R10" s="996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4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8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937"/>
      <c r="R12" s="845"/>
      <c r="S12" s="23"/>
      <c r="U12" s="24"/>
      <c r="V12" s="867"/>
      <c r="W12" s="795"/>
      <c r="AB12" s="51"/>
      <c r="AC12" s="51"/>
      <c r="AD12" s="51"/>
      <c r="AE12" s="51"/>
    </row>
    <row r="13" spans="1:32" s="771" customFormat="1" ht="23.25" customHeight="1" x14ac:dyDescent="0.2">
      <c r="A13" s="978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1104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8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1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967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48" t="s">
        <v>38</v>
      </c>
      <c r="D17" s="827" t="s">
        <v>39</v>
      </c>
      <c r="E17" s="897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896"/>
      <c r="R17" s="896"/>
      <c r="S17" s="896"/>
      <c r="T17" s="897"/>
      <c r="U17" s="1203" t="s">
        <v>51</v>
      </c>
      <c r="V17" s="826"/>
      <c r="W17" s="827" t="s">
        <v>52</v>
      </c>
      <c r="X17" s="827" t="s">
        <v>53</v>
      </c>
      <c r="Y17" s="1204" t="s">
        <v>54</v>
      </c>
      <c r="Z17" s="1072" t="s">
        <v>55</v>
      </c>
      <c r="AA17" s="1052" t="s">
        <v>56</v>
      </c>
      <c r="AB17" s="1052" t="s">
        <v>57</v>
      </c>
      <c r="AC17" s="1052" t="s">
        <v>58</v>
      </c>
      <c r="AD17" s="1052" t="s">
        <v>59</v>
      </c>
      <c r="AE17" s="1145"/>
      <c r="AF17" s="1146"/>
      <c r="AG17" s="66"/>
      <c r="BD17" s="65" t="s">
        <v>60</v>
      </c>
    </row>
    <row r="18" spans="1:68" ht="14.25" customHeight="1" x14ac:dyDescent="0.2">
      <c r="A18" s="828"/>
      <c r="B18" s="828"/>
      <c r="C18" s="828"/>
      <c r="D18" s="898"/>
      <c r="E18" s="900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98"/>
      <c r="Q18" s="899"/>
      <c r="R18" s="899"/>
      <c r="S18" s="899"/>
      <c r="T18" s="900"/>
      <c r="U18" s="67" t="s">
        <v>61</v>
      </c>
      <c r="V18" s="67" t="s">
        <v>62</v>
      </c>
      <c r="W18" s="828"/>
      <c r="X18" s="828"/>
      <c r="Y18" s="1205"/>
      <c r="Z18" s="1073"/>
      <c r="AA18" s="1053"/>
      <c r="AB18" s="1053"/>
      <c r="AC18" s="1053"/>
      <c r="AD18" s="1147"/>
      <c r="AE18" s="1148"/>
      <c r="AF18" s="1149"/>
      <c r="AG18" s="66"/>
      <c r="BD18" s="65"/>
    </row>
    <row r="19" spans="1:68" ht="27.75" customHeight="1" x14ac:dyDescent="0.2">
      <c r="A19" s="821" t="s">
        <v>63</v>
      </c>
      <c r="B19" s="822"/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48"/>
      <c r="AB19" s="48"/>
      <c r="AC19" s="48"/>
    </row>
    <row r="20" spans="1:68" ht="16.5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9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9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1" t="s">
        <v>112</v>
      </c>
      <c r="B45" s="822"/>
      <c r="C45" s="822"/>
      <c r="D45" s="822"/>
      <c r="E45" s="822"/>
      <c r="F45" s="822"/>
      <c r="G45" s="822"/>
      <c r="H45" s="822"/>
      <c r="I45" s="822"/>
      <c r="J45" s="822"/>
      <c r="K45" s="822"/>
      <c r="L45" s="822"/>
      <c r="M45" s="822"/>
      <c r="N45" s="822"/>
      <c r="O45" s="822"/>
      <c r="P45" s="822"/>
      <c r="Q45" s="822"/>
      <c r="R45" s="822"/>
      <c r="S45" s="822"/>
      <c r="T45" s="822"/>
      <c r="U45" s="822"/>
      <c r="V45" s="822"/>
      <c r="W45" s="822"/>
      <c r="X45" s="822"/>
      <c r="Y45" s="822"/>
      <c r="Z45" s="822"/>
      <c r="AA45" s="48"/>
      <c r="AB45" s="48"/>
      <c r="AC45" s="48"/>
    </row>
    <row r="46" spans="1:68" ht="16.5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81">
        <v>4607091385670</v>
      </c>
      <c r="E48" s="782"/>
      <c r="F48" s="776">
        <v>1.35</v>
      </c>
      <c r="G48" s="32">
        <v>8</v>
      </c>
      <c r="H48" s="776">
        <v>10.8</v>
      </c>
      <c r="I48" s="776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81">
        <v>4607091385670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90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81">
        <v>4607091385687</v>
      </c>
      <c r="E51" s="782"/>
      <c r="F51" s="776">
        <v>0.4</v>
      </c>
      <c r="G51" s="32">
        <v>10</v>
      </c>
      <c r="H51" s="776">
        <v>4</v>
      </c>
      <c r="I51" s="776">
        <v>4.21</v>
      </c>
      <c r="J51" s="32">
        <v>132</v>
      </c>
      <c r="K51" s="32" t="s">
        <v>76</v>
      </c>
      <c r="L51" s="32" t="s">
        <v>128</v>
      </c>
      <c r="M51" s="33" t="s">
        <v>121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 t="s">
        <v>129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130</v>
      </c>
      <c r="B52" s="54" t="s">
        <v>131</v>
      </c>
      <c r="C52" s="31">
        <v>4301011565</v>
      </c>
      <c r="D52" s="781">
        <v>4680115882539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9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6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901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3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1210</v>
      </c>
      <c r="Y65" s="778">
        <f t="shared" si="11"/>
        <v>1220.4000000000001</v>
      </c>
      <c r="Z65" s="36">
        <f>IFERROR(IF(Y65=0,"",ROUNDUP(Y65/H65,0)*0.02175),"")</f>
        <v>2.4577499999999999</v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1263.7777777777776</v>
      </c>
      <c r="BN65" s="64">
        <f t="shared" si="13"/>
        <v>1274.6400000000001</v>
      </c>
      <c r="BO65" s="64">
        <f t="shared" si="14"/>
        <v>2.0006613756613754</v>
      </c>
      <c r="BP65" s="64">
        <f t="shared" si="15"/>
        <v>2.0178571428571428</v>
      </c>
    </row>
    <row r="66" spans="1:68" ht="27" customHeight="1" x14ac:dyDescent="0.25">
      <c r="A66" s="54" t="s">
        <v>153</v>
      </c>
      <c r="B66" s="54" t="s">
        <v>154</v>
      </c>
      <c r="C66" s="31">
        <v>4301011192</v>
      </c>
      <c r="D66" s="781">
        <v>4607091382952</v>
      </c>
      <c r="E66" s="782"/>
      <c r="F66" s="776">
        <v>0.5</v>
      </c>
      <c r="G66" s="32">
        <v>6</v>
      </c>
      <c r="H66" s="776">
        <v>3</v>
      </c>
      <c r="I66" s="776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5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156</v>
      </c>
      <c r="B67" s="54" t="s">
        <v>157</v>
      </c>
      <c r="C67" s="31">
        <v>4301011589</v>
      </c>
      <c r="D67" s="781">
        <v>4680115885899</v>
      </c>
      <c r="E67" s="782"/>
      <c r="F67" s="776">
        <v>0.35</v>
      </c>
      <c r="G67" s="32">
        <v>6</v>
      </c>
      <c r="H67" s="776">
        <v>2.1</v>
      </c>
      <c r="I67" s="776">
        <v>2.2999999999999998</v>
      </c>
      <c r="J67" s="32">
        <v>156</v>
      </c>
      <c r="K67" s="32" t="s">
        <v>76</v>
      </c>
      <c r="L67" s="32"/>
      <c r="M67" s="33" t="s">
        <v>158</v>
      </c>
      <c r="N67" s="33"/>
      <c r="O67" s="32">
        <v>50</v>
      </c>
      <c r="P67" s="1157" t="s">
        <v>159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158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150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450</v>
      </c>
      <c r="Y71" s="778">
        <f t="shared" si="11"/>
        <v>450</v>
      </c>
      <c r="Z71" s="36">
        <f>IFERROR(IF(Y71=0,"",ROUNDUP(Y71/H71,0)*0.00902),"")</f>
        <v>0.90200000000000002</v>
      </c>
      <c r="AA71" s="56"/>
      <c r="AB71" s="57"/>
      <c r="AC71" s="125" t="s">
        <v>151</v>
      </c>
      <c r="AG71" s="64"/>
      <c r="AJ71" s="68" t="s">
        <v>152</v>
      </c>
      <c r="AK71" s="68">
        <v>594</v>
      </c>
      <c r="BB71" s="126" t="s">
        <v>1</v>
      </c>
      <c r="BM71" s="64">
        <f t="shared" si="12"/>
        <v>471</v>
      </c>
      <c r="BN71" s="64">
        <f t="shared" si="13"/>
        <v>471</v>
      </c>
      <c r="BO71" s="64">
        <f t="shared" si="14"/>
        <v>0.75757575757575757</v>
      </c>
      <c r="BP71" s="64">
        <f t="shared" si="15"/>
        <v>0.75757575757575757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212.03703703703701</v>
      </c>
      <c r="Y72" s="779">
        <f>IFERROR(Y63/H63,"0")+IFERROR(Y64/H64,"0")+IFERROR(Y65/H65,"0")+IFERROR(Y66/H66,"0")+IFERROR(Y67/H67,"0")+IFERROR(Y68/H68,"0")+IFERROR(Y69/H69,"0")+IFERROR(Y70/H70,"0")+IFERROR(Y71/H71,"0")</f>
        <v>213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3.35975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1660</v>
      </c>
      <c r="Y73" s="779">
        <f>IFERROR(SUM(Y63:Y71),"0")</f>
        <v>1670.4</v>
      </c>
      <c r="Z73" s="37"/>
      <c r="AA73" s="780"/>
      <c r="AB73" s="780"/>
      <c r="AC73" s="780"/>
    </row>
    <row r="74" spans="1:68" ht="14.25" customHeight="1" x14ac:dyDescent="0.25">
      <c r="A74" s="802" t="s">
        <v>172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605</v>
      </c>
      <c r="Y75" s="778">
        <f>IFERROR(IF(X75="",0,CEILING((X75/$H75),1)*$H75),"")</f>
        <v>615.6</v>
      </c>
      <c r="Z75" s="36">
        <f>IFERROR(IF(Y75=0,"",ROUNDUP(Y75/H75,0)*0.02175),"")</f>
        <v>1.2397499999999999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631.8888888888888</v>
      </c>
      <c r="BN75" s="64">
        <f>IFERROR(Y75*I75/H75,"0")</f>
        <v>642.95999999999992</v>
      </c>
      <c r="BO75" s="64">
        <f>IFERROR(1/J75*(X75/H75),"0")</f>
        <v>1.0003306878306877</v>
      </c>
      <c r="BP75" s="64">
        <f>IFERROR(1/J75*(Y75/H75),"0")</f>
        <v>1.0178571428571428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1018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150</v>
      </c>
      <c r="M78" s="33" t="s">
        <v>118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54</v>
      </c>
      <c r="Y78" s="778">
        <f>IFERROR(IF(X78="",0,CEILING((X78/$H78),1)*$H78),"")</f>
        <v>54</v>
      </c>
      <c r="Z78" s="36">
        <f>IFERROR(IF(Y78=0,"",ROUNDUP(Y78/H78,0)*0.00753),"")</f>
        <v>0.15060000000000001</v>
      </c>
      <c r="AA78" s="56"/>
      <c r="AB78" s="57"/>
      <c r="AC78" s="133" t="s">
        <v>175</v>
      </c>
      <c r="AG78" s="64"/>
      <c r="AJ78" s="68" t="s">
        <v>152</v>
      </c>
      <c r="AK78" s="68">
        <v>421.2</v>
      </c>
      <c r="BB78" s="134" t="s">
        <v>1</v>
      </c>
      <c r="BM78" s="64">
        <f>IFERROR(X78*I78/H78,"0")</f>
        <v>57.999999999999993</v>
      </c>
      <c r="BN78" s="64">
        <f>IFERROR(Y78*I78/H78,"0")</f>
        <v>57.999999999999993</v>
      </c>
      <c r="BO78" s="64">
        <f>IFERROR(1/J78*(X78/H78),"0")</f>
        <v>0.12820512820512819</v>
      </c>
      <c r="BP78" s="64">
        <f>IFERROR(1/J78*(Y78/H78),"0")</f>
        <v>0.12820512820512819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76.018518518518505</v>
      </c>
      <c r="Y79" s="779">
        <f>IFERROR(Y75/H75,"0")+IFERROR(Y76/H76,"0")+IFERROR(Y77/H77,"0")+IFERROR(Y78/H78,"0")</f>
        <v>77</v>
      </c>
      <c r="Z79" s="779">
        <f>IFERROR(IF(Z75="",0,Z75),"0")+IFERROR(IF(Z76="",0,Z76),"0")+IFERROR(IF(Z77="",0,Z77),"0")+IFERROR(IF(Z78="",0,Z78),"0")</f>
        <v>1.39035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659</v>
      </c>
      <c r="Y80" s="779">
        <f>IFERROR(SUM(Y75:Y78),"0")</f>
        <v>669.6</v>
      </c>
      <c r="Z80" s="37"/>
      <c r="AA80" s="780"/>
      <c r="AB80" s="780"/>
      <c r="AC80" s="780"/>
    </row>
    <row r="81" spans="1:68" ht="14.25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47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9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2" t="s">
        <v>218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4" t="s">
        <v>226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158</v>
      </c>
      <c r="N107" s="33"/>
      <c r="O107" s="32">
        <v>50</v>
      </c>
      <c r="P107" s="1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50</v>
      </c>
      <c r="Y107" s="778">
        <f>IFERROR(IF(X107="",0,CEILING((X107/$H107),1)*$H107),"")</f>
        <v>54</v>
      </c>
      <c r="Z107" s="36">
        <f>IFERROR(IF(Y107=0,"",ROUNDUP(Y107/H107,0)*0.02175),"")</f>
        <v>0.10874999999999999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52.222222222222221</v>
      </c>
      <c r="BN107" s="64">
        <f>IFERROR(Y107*I107/H107,"0")</f>
        <v>56.4</v>
      </c>
      <c r="BO107" s="64">
        <f>IFERROR(1/J107*(X107/H107),"0")</f>
        <v>8.2671957671957674E-2</v>
      </c>
      <c r="BP107" s="64">
        <f>IFERROR(1/J107*(Y107/H107),"0")</f>
        <v>8.9285714285714274E-2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4301011443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128</v>
      </c>
      <c r="M109" s="33" t="s">
        <v>158</v>
      </c>
      <c r="N109" s="33"/>
      <c r="O109" s="32">
        <v>50</v>
      </c>
      <c r="P109" s="10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13.5</v>
      </c>
      <c r="Y109" s="778">
        <f>IFERROR(IF(X109="",0,CEILING((X109/$H109),1)*$H109),"")</f>
        <v>13.5</v>
      </c>
      <c r="Z109" s="36">
        <f>IFERROR(IF(Y109=0,"",ROUNDUP(Y109/H109,0)*0.00902),"")</f>
        <v>2.7060000000000001E-2</v>
      </c>
      <c r="AA109" s="56"/>
      <c r="AB109" s="57"/>
      <c r="AC109" s="169" t="s">
        <v>232</v>
      </c>
      <c r="AG109" s="64"/>
      <c r="AJ109" s="68" t="s">
        <v>129</v>
      </c>
      <c r="AK109" s="68">
        <v>54</v>
      </c>
      <c r="BB109" s="170" t="s">
        <v>1</v>
      </c>
      <c r="BM109" s="64">
        <f>IFERROR(X109*I109/H109,"0")</f>
        <v>14.13</v>
      </c>
      <c r="BN109" s="64">
        <f>IFERROR(Y109*I109/H109,"0")</f>
        <v>14.13</v>
      </c>
      <c r="BO109" s="64">
        <f>IFERROR(1/J109*(X109/H109),"0")</f>
        <v>2.2727272727272728E-2</v>
      </c>
      <c r="BP109" s="64">
        <f>IFERROR(1/J109*(Y109/H109),"0")</f>
        <v>2.2727272727272728E-2</v>
      </c>
    </row>
    <row r="110" spans="1:68" ht="27" customHeight="1" x14ac:dyDescent="0.25">
      <c r="A110" s="54" t="s">
        <v>235</v>
      </c>
      <c r="B110" s="54" t="s">
        <v>236</v>
      </c>
      <c r="C110" s="31">
        <v>4301012007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158</v>
      </c>
      <c r="N110" s="33"/>
      <c r="O110" s="32">
        <v>50</v>
      </c>
      <c r="P110" s="11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237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7.6296296296296298</v>
      </c>
      <c r="Y111" s="779">
        <f>IFERROR(Y107/H107,"0")+IFERROR(Y108/H108,"0")+IFERROR(Y109/H109,"0")+IFERROR(Y110/H110,"0")</f>
        <v>8</v>
      </c>
      <c r="Z111" s="779">
        <f>IFERROR(IF(Z107="",0,Z107),"0")+IFERROR(IF(Z108="",0,Z108),"0")+IFERROR(IF(Z109="",0,Z109),"0")+IFERROR(IF(Z110="",0,Z110),"0")</f>
        <v>0.13580999999999999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63.5</v>
      </c>
      <c r="Y112" s="779">
        <f>IFERROR(SUM(Y107:Y110),"0")</f>
        <v>67.5</v>
      </c>
      <c r="Z112" s="37"/>
      <c r="AA112" s="780"/>
      <c r="AB112" s="780"/>
      <c r="AC112" s="780"/>
    </row>
    <row r="113" spans="1:68" ht="14.25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customHeight="1" x14ac:dyDescent="0.25">
      <c r="A114" s="54" t="s">
        <v>238</v>
      </c>
      <c r="B114" s="54" t="s">
        <v>239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09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10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121</v>
      </c>
      <c r="N116" s="33"/>
      <c r="O116" s="32">
        <v>45</v>
      </c>
      <c r="P116" s="88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5.4</v>
      </c>
      <c r="Y116" s="778">
        <f t="shared" si="26"/>
        <v>5.4</v>
      </c>
      <c r="Z116" s="36">
        <f>IFERROR(IF(Y116=0,"",ROUNDUP(Y116/H116,0)*0.00753),"")</f>
        <v>1.506E-2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5.944</v>
      </c>
      <c r="BN116" s="64">
        <f t="shared" si="28"/>
        <v>5.944</v>
      </c>
      <c r="BO116" s="64">
        <f t="shared" si="29"/>
        <v>1.282051282051282E-2</v>
      </c>
      <c r="BP116" s="64">
        <f t="shared" si="30"/>
        <v>1.282051282051282E-2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4301051439</v>
      </c>
      <c r="D118" s="781">
        <v>4680115880214</v>
      </c>
      <c r="E118" s="782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251</v>
      </c>
      <c r="C119" s="31">
        <v>4301051687</v>
      </c>
      <c r="D119" s="781">
        <v>4680115880214</v>
      </c>
      <c r="E119" s="782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121</v>
      </c>
      <c r="N119" s="33"/>
      <c r="O119" s="32">
        <v>45</v>
      </c>
      <c r="P119" s="941" t="s">
        <v>252</v>
      </c>
      <c r="Q119" s="787"/>
      <c r="R119" s="787"/>
      <c r="S119" s="787"/>
      <c r="T119" s="788"/>
      <c r="U119" s="34" t="s">
        <v>253</v>
      </c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2</v>
      </c>
      <c r="Y120" s="779">
        <f>IFERROR(Y114/H114,"0")+IFERROR(Y115/H115,"0")+IFERROR(Y116/H116,"0")+IFERROR(Y117/H117,"0")+IFERROR(Y118/H118,"0")+IFERROR(Y119/H119,"0")</f>
        <v>2</v>
      </c>
      <c r="Z120" s="779">
        <f>IFERROR(IF(Z114="",0,Z114),"0")+IFERROR(IF(Z115="",0,Z115),"0")+IFERROR(IF(Z116="",0,Z116),"0")+IFERROR(IF(Z117="",0,Z117),"0")+IFERROR(IF(Z118="",0,Z118),"0")+IFERROR(IF(Z119="",0,Z119),"0")</f>
        <v>1.506E-2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5.4</v>
      </c>
      <c r="Y121" s="779">
        <f>IFERROR(SUM(Y114:Y119),"0")</f>
        <v>5.4</v>
      </c>
      <c r="Z121" s="37"/>
      <c r="AA121" s="780"/>
      <c r="AB121" s="780"/>
      <c r="AC121" s="780"/>
    </row>
    <row r="122" spans="1:68" ht="16.5" customHeight="1" x14ac:dyDescent="0.25">
      <c r="A122" s="794" t="s">
        <v>255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27" customHeight="1" x14ac:dyDescent="0.25">
      <c r="A124" s="54" t="s">
        <v>256</v>
      </c>
      <c r="B124" s="54" t="s">
        <v>257</v>
      </c>
      <c r="C124" s="31">
        <v>4301011514</v>
      </c>
      <c r="D124" s="781">
        <v>4680115882133</v>
      </c>
      <c r="E124" s="782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2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256</v>
      </c>
      <c r="B125" s="54" t="s">
        <v>259</v>
      </c>
      <c r="C125" s="31">
        <v>4301011703</v>
      </c>
      <c r="D125" s="781">
        <v>4680115882133</v>
      </c>
      <c r="E125" s="782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118</v>
      </c>
      <c r="N125" s="33"/>
      <c r="O125" s="32">
        <v>50</v>
      </c>
      <c r="P125" s="11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121</v>
      </c>
      <c r="N126" s="33"/>
      <c r="O126" s="32">
        <v>50</v>
      </c>
      <c r="P126" s="12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121</v>
      </c>
      <c r="N128" s="33"/>
      <c r="O128" s="32">
        <v>50</v>
      </c>
      <c r="P128" s="11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customHeight="1" x14ac:dyDescent="0.25">
      <c r="A131" s="802" t="s">
        <v>172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customHeight="1" x14ac:dyDescent="0.25">
      <c r="A132" s="54" t="s">
        <v>267</v>
      </c>
      <c r="B132" s="54" t="s">
        <v>268</v>
      </c>
      <c r="C132" s="31">
        <v>4301020235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50</v>
      </c>
      <c r="P132" s="962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270</v>
      </c>
      <c r="C133" s="31">
        <v>4301020345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118</v>
      </c>
      <c r="N133" s="33"/>
      <c r="O133" s="32">
        <v>55</v>
      </c>
      <c r="P133" s="1134" t="s">
        <v>271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273</v>
      </c>
      <c r="B134" s="54" t="s">
        <v>274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55</v>
      </c>
      <c r="P134" s="1195" t="s">
        <v>275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276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50</v>
      </c>
      <c r="P135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118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customHeight="1" x14ac:dyDescent="0.25">
      <c r="A140" s="54" t="s">
        <v>280</v>
      </c>
      <c r="B140" s="54" t="s">
        <v>281</v>
      </c>
      <c r="C140" s="31">
        <v>4301051360</v>
      </c>
      <c r="D140" s="781">
        <v>4607091385168</v>
      </c>
      <c r="E140" s="782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121</v>
      </c>
      <c r="N140" s="33"/>
      <c r="O140" s="32">
        <v>45</v>
      </c>
      <c r="P140" s="9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4301051612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50</v>
      </c>
      <c r="Y141" s="778">
        <f t="shared" si="31"/>
        <v>50.400000000000006</v>
      </c>
      <c r="Z141" s="36">
        <f>IFERROR(IF(Y141=0,"",ROUNDUP(Y141/H141,0)*0.02175),"")</f>
        <v>0.1305</v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53.321428571428577</v>
      </c>
      <c r="BN141" s="64">
        <f t="shared" si="33"/>
        <v>53.748000000000005</v>
      </c>
      <c r="BO141" s="64">
        <f t="shared" si="34"/>
        <v>0.10629251700680271</v>
      </c>
      <c r="BP141" s="64">
        <f t="shared" si="35"/>
        <v>0.10714285714285714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121</v>
      </c>
      <c r="N142" s="33"/>
      <c r="O142" s="32">
        <v>45</v>
      </c>
      <c r="P142" s="932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29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121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121</v>
      </c>
      <c r="N145" s="33"/>
      <c r="O145" s="32">
        <v>45</v>
      </c>
      <c r="P145" s="8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5.9523809523809526</v>
      </c>
      <c r="Y147" s="779">
        <f>IFERROR(Y140/H140,"0")+IFERROR(Y141/H141,"0")+IFERROR(Y142/H142,"0")+IFERROR(Y143/H143,"0")+IFERROR(Y144/H144,"0")+IFERROR(Y145/H145,"0")+IFERROR(Y146/H146,"0")</f>
        <v>6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0.1305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50</v>
      </c>
      <c r="Y148" s="779">
        <f>IFERROR(SUM(Y140:Y146),"0")</f>
        <v>50.400000000000006</v>
      </c>
      <c r="Z148" s="37"/>
      <c r="AA148" s="780"/>
      <c r="AB148" s="780"/>
      <c r="AC148" s="780"/>
    </row>
    <row r="149" spans="1:68" ht="14.25" customHeight="1" x14ac:dyDescent="0.25">
      <c r="A149" s="802" t="s">
        <v>218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0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4" t="s">
        <v>306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118</v>
      </c>
      <c r="N172" s="33"/>
      <c r="O172" s="32">
        <v>50</v>
      </c>
      <c r="P172" s="8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118</v>
      </c>
      <c r="N176" s="33"/>
      <c r="O176" s="32">
        <v>40</v>
      </c>
      <c r="P176" s="11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50</v>
      </c>
      <c r="Y178" s="778">
        <f>IFERROR(IF(X178="",0,CEILING((X178/$H178),1)*$H178),"")</f>
        <v>54</v>
      </c>
      <c r="Z178" s="36">
        <f>IFERROR(IF(Y178=0,"",ROUNDUP(Y178/H178,0)*0.02175),"")</f>
        <v>0.1305</v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53.500000000000007</v>
      </c>
      <c r="BN178" s="64">
        <f>IFERROR(Y178*I178/H178,"0")</f>
        <v>57.780000000000008</v>
      </c>
      <c r="BO178" s="64">
        <f>IFERROR(1/J178*(X178/H178),"0")</f>
        <v>9.9206349206349201E-2</v>
      </c>
      <c r="BP178" s="64">
        <f>IFERROR(1/J178*(Y178/H178),"0")</f>
        <v>0.10714285714285714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5.5555555555555554</v>
      </c>
      <c r="Y181" s="779">
        <f>IFERROR(Y176/H176,"0")+IFERROR(Y177/H177,"0")+IFERROR(Y178/H178,"0")+IFERROR(Y179/H179,"0")+IFERROR(Y180/H180,"0")</f>
        <v>6</v>
      </c>
      <c r="Z181" s="779">
        <f>IFERROR(IF(Z176="",0,Z176),"0")+IFERROR(IF(Z177="",0,Z177),"0")+IFERROR(IF(Z178="",0,Z178),"0")+IFERROR(IF(Z179="",0,Z179),"0")+IFERROR(IF(Z180="",0,Z180),"0")</f>
        <v>0.1305</v>
      </c>
      <c r="AA181" s="780"/>
      <c r="AB181" s="780"/>
      <c r="AC181" s="780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50</v>
      </c>
      <c r="Y182" s="779">
        <f>IFERROR(SUM(Y176:Y180),"0")</f>
        <v>54</v>
      </c>
      <c r="Z182" s="37"/>
      <c r="AA182" s="780"/>
      <c r="AB182" s="780"/>
      <c r="AC182" s="780"/>
    </row>
    <row r="183" spans="1:68" ht="14.25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100</v>
      </c>
      <c r="Y184" s="778">
        <f>IFERROR(IF(X184="",0,CEILING((X184/$H184),1)*$H184),"")</f>
        <v>100.80000000000001</v>
      </c>
      <c r="Z184" s="36">
        <f>IFERROR(IF(Y184=0,"",ROUNDUP(Y184/H184,0)*0.02175),"")</f>
        <v>0.26100000000000001</v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106.71428571428572</v>
      </c>
      <c r="BN184" s="64">
        <f>IFERROR(Y184*I184/H184,"0")</f>
        <v>107.56800000000001</v>
      </c>
      <c r="BO184" s="64">
        <f>IFERROR(1/J184*(X184/H184),"0")</f>
        <v>0.21258503401360543</v>
      </c>
      <c r="BP184" s="64">
        <f>IFERROR(1/J184*(Y184/H184),"0")</f>
        <v>0.21428571428571427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121</v>
      </c>
      <c r="N185" s="33"/>
      <c r="O185" s="32">
        <v>31</v>
      </c>
      <c r="P185" s="9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11.904761904761905</v>
      </c>
      <c r="Y187" s="779">
        <f>IFERROR(Y184/H184,"0")+IFERROR(Y185/H185,"0")+IFERROR(Y186/H186,"0")</f>
        <v>12</v>
      </c>
      <c r="Z187" s="779">
        <f>IFERROR(IF(Z184="",0,Z184),"0")+IFERROR(IF(Z185="",0,Z185),"0")+IFERROR(IF(Z186="",0,Z186),"0")</f>
        <v>0.26100000000000001</v>
      </c>
      <c r="AA187" s="780"/>
      <c r="AB187" s="780"/>
      <c r="AC187" s="780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100</v>
      </c>
      <c r="Y188" s="779">
        <f>IFERROR(SUM(Y184:Y186),"0")</f>
        <v>100.80000000000001</v>
      </c>
      <c r="Z188" s="37"/>
      <c r="AA188" s="780"/>
      <c r="AB188" s="780"/>
      <c r="AC188" s="780"/>
    </row>
    <row r="189" spans="1:68" ht="27.75" customHeight="1" x14ac:dyDescent="0.2">
      <c r="A189" s="821" t="s">
        <v>342</v>
      </c>
      <c r="B189" s="822"/>
      <c r="C189" s="822"/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48"/>
      <c r="AB189" s="48"/>
      <c r="AC189" s="48"/>
    </row>
    <row r="190" spans="1:68" ht="16.5" customHeight="1" x14ac:dyDescent="0.25">
      <c r="A190" s="794" t="s">
        <v>343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customHeight="1" x14ac:dyDescent="0.25">
      <c r="A191" s="802" t="s">
        <v>172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3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12</v>
      </c>
      <c r="Y196" s="778">
        <f t="shared" ref="Y196:Y203" si="36">IFERROR(IF(X196="",0,CEILING((X196/$H196),1)*$H196),"")</f>
        <v>12.600000000000001</v>
      </c>
      <c r="Z196" s="36">
        <f>IFERROR(IF(Y196=0,"",ROUNDUP(Y196/H196,0)*0.00753),"")</f>
        <v>2.2589999999999999E-2</v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12.742857142857142</v>
      </c>
      <c r="BN196" s="64">
        <f t="shared" ref="BN196:BN203" si="38">IFERROR(Y196*I196/H196,"0")</f>
        <v>13.38</v>
      </c>
      <c r="BO196" s="64">
        <f t="shared" ref="BO196:BO203" si="39">IFERROR(1/J196*(X196/H196),"0")</f>
        <v>1.8315018315018316E-2</v>
      </c>
      <c r="BP196" s="64">
        <f t="shared" ref="BP196:BP203" si="40">IFERROR(1/J196*(Y196/H196),"0")</f>
        <v>1.9230769230769232E-2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2.8571428571428572</v>
      </c>
      <c r="Y204" s="779">
        <f>IFERROR(Y196/H196,"0")+IFERROR(Y197/H197,"0")+IFERROR(Y198/H198,"0")+IFERROR(Y199/H199,"0")+IFERROR(Y200/H200,"0")+IFERROR(Y201/H201,"0")+IFERROR(Y202/H202,"0")+IFERROR(Y203/H203,"0")</f>
        <v>3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2.2589999999999999E-2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12</v>
      </c>
      <c r="Y205" s="779">
        <f>IFERROR(SUM(Y196:Y203),"0")</f>
        <v>12.600000000000001</v>
      </c>
      <c r="Z205" s="37"/>
      <c r="AA205" s="780"/>
      <c r="AB205" s="780"/>
      <c r="AC205" s="780"/>
    </row>
    <row r="206" spans="1:68" ht="16.5" customHeight="1" x14ac:dyDescent="0.25">
      <c r="A206" s="794" t="s">
        <v>368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118</v>
      </c>
      <c r="N208" s="33"/>
      <c r="O208" s="32">
        <v>55</v>
      </c>
      <c r="P208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02" t="s">
        <v>172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121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118</v>
      </c>
      <c r="N214" s="33"/>
      <c r="O214" s="32">
        <v>50</v>
      </c>
      <c r="P214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50</v>
      </c>
      <c r="Y229" s="778">
        <f t="shared" ref="Y229:Y239" si="46">IFERROR(IF(X229="",0,CEILING((X229/$H229),1)*$H229),"")</f>
        <v>56.699999999999996</v>
      </c>
      <c r="Z229" s="36">
        <f>IFERROR(IF(Y229=0,"",ROUNDUP(Y229/H229,0)*0.02175),"")</f>
        <v>0.15225</v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53.481481481481481</v>
      </c>
      <c r="BN229" s="64">
        <f t="shared" ref="BN229:BN239" si="48">IFERROR(Y229*I229/H229,"0")</f>
        <v>60.647999999999996</v>
      </c>
      <c r="BO229" s="64">
        <f t="shared" ref="BO229:BO239" si="49">IFERROR(1/J229*(X229/H229),"0")</f>
        <v>0.11022927689594356</v>
      </c>
      <c r="BP229" s="64">
        <f t="shared" ref="BP229:BP239" si="50">IFERROR(1/J229*(Y229/H229),"0")</f>
        <v>0.125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121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121</v>
      </c>
      <c r="N233" s="33"/>
      <c r="O233" s="32">
        <v>40</v>
      </c>
      <c r="P233" s="10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158</v>
      </c>
      <c r="N234" s="33"/>
      <c r="O234" s="32">
        <v>45</v>
      </c>
      <c r="P234" s="8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121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6.1728395061728394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7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0.15225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50</v>
      </c>
      <c r="Y241" s="779">
        <f>IFERROR(SUM(Y229:Y239),"0")</f>
        <v>56.699999999999996</v>
      </c>
      <c r="Z241" s="37"/>
      <c r="AA241" s="780"/>
      <c r="AB241" s="780"/>
      <c r="AC241" s="780"/>
    </row>
    <row r="242" spans="1:68" ht="14.25" customHeight="1" x14ac:dyDescent="0.25">
      <c r="A242" s="802" t="s">
        <v>218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121</v>
      </c>
      <c r="N247" s="33"/>
      <c r="O247" s="32">
        <v>40</v>
      </c>
      <c r="P247" s="11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customHeight="1" x14ac:dyDescent="0.25">
      <c r="A250" s="794" t="s">
        <v>442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118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121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118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4" t="s">
        <v>462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118</v>
      </c>
      <c r="N267" s="33"/>
      <c r="O267" s="32">
        <v>55</v>
      </c>
      <c r="P267" s="9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118</v>
      </c>
      <c r="N272" s="33"/>
      <c r="O272" s="32">
        <v>55</v>
      </c>
      <c r="P272" s="9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02" t="s">
        <v>172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121</v>
      </c>
      <c r="N276" s="33"/>
      <c r="O276" s="32">
        <v>50</v>
      </c>
      <c r="P276" s="1116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4" t="s">
        <v>488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1">
        <v>4607091387452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4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1">
        <v>4607091385984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118</v>
      </c>
      <c r="N286" s="33"/>
      <c r="O286" s="32">
        <v>55</v>
      </c>
      <c r="P286" s="9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1">
        <v>4607091387469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1">
        <v>4607091387438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118</v>
      </c>
      <c r="N290" s="33"/>
      <c r="O290" s="32">
        <v>55</v>
      </c>
      <c r="P290" s="8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12</v>
      </c>
      <c r="Y290" s="778">
        <f t="shared" si="62"/>
        <v>12</v>
      </c>
      <c r="Z290" s="36">
        <f>IFERROR(IF(Y290=0,"",ROUNDUP(Y290/H290,0)*0.00902),"")</f>
        <v>2.7060000000000001E-2</v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12.629999999999999</v>
      </c>
      <c r="BN290" s="64">
        <f t="shared" si="64"/>
        <v>12.629999999999999</v>
      </c>
      <c r="BO290" s="64">
        <f t="shared" si="65"/>
        <v>2.2727272727272728E-2</v>
      </c>
      <c r="BP290" s="64">
        <f t="shared" si="66"/>
        <v>2.2727272727272728E-2</v>
      </c>
    </row>
    <row r="291" spans="1:68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3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3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2.7060000000000001E-2</v>
      </c>
      <c r="AA291" s="780"/>
      <c r="AB291" s="780"/>
      <c r="AC291" s="780"/>
    </row>
    <row r="292" spans="1:68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12</v>
      </c>
      <c r="Y292" s="779">
        <f>IFERROR(SUM(Y281:Y290),"0")</f>
        <v>12</v>
      </c>
      <c r="Z292" s="37"/>
      <c r="AA292" s="780"/>
      <c r="AB292" s="780"/>
      <c r="AC292" s="780"/>
    </row>
    <row r="293" spans="1:68" ht="16.5" customHeight="1" x14ac:dyDescent="0.25">
      <c r="A293" s="794" t="s">
        <v>517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118</v>
      </c>
      <c r="N295" s="33"/>
      <c r="O295" s="32">
        <v>31</v>
      </c>
      <c r="P295" s="11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4" t="s">
        <v>520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121</v>
      </c>
      <c r="N300" s="33"/>
      <c r="O300" s="32">
        <v>35</v>
      </c>
      <c r="P300" s="9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119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4" t="s">
        <v>529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121</v>
      </c>
      <c r="N307" s="33"/>
      <c r="O307" s="32">
        <v>45</v>
      </c>
      <c r="P307" s="12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121</v>
      </c>
      <c r="N309" s="33"/>
      <c r="O309" s="32">
        <v>45</v>
      </c>
      <c r="P309" s="1007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128</v>
      </c>
      <c r="M311" s="33" t="s">
        <v>68</v>
      </c>
      <c r="N311" s="33"/>
      <c r="O311" s="32">
        <v>45</v>
      </c>
      <c r="P311" s="9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129</v>
      </c>
      <c r="AK311" s="68">
        <v>28.8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customHeight="1" x14ac:dyDescent="0.25">
      <c r="A315" s="794" t="s">
        <v>547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121</v>
      </c>
      <c r="N317" s="33"/>
      <c r="O317" s="32">
        <v>45</v>
      </c>
      <c r="P317" s="116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4" t="s">
        <v>557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121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4" t="s">
        <v>570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118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4" t="s">
        <v>578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121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100</v>
      </c>
      <c r="Y354" s="778">
        <f t="shared" ref="Y354:Y362" si="72">IFERROR(IF(X354="",0,CEILING((X354/$H354),1)*$H354),"")</f>
        <v>108</v>
      </c>
      <c r="Z354" s="36">
        <f>IFERROR(IF(Y354=0,"",ROUNDUP(Y354/H354,0)*0.02175),"")</f>
        <v>0.21749999999999997</v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104.44444444444444</v>
      </c>
      <c r="BN354" s="64">
        <f t="shared" ref="BN354:BN362" si="74">IFERROR(Y354*I354/H354,"0")</f>
        <v>112.8</v>
      </c>
      <c r="BO354" s="64">
        <f t="shared" ref="BO354:BO362" si="75">IFERROR(1/J354*(X354/H354),"0")</f>
        <v>0.16534391534391535</v>
      </c>
      <c r="BP354" s="64">
        <f t="shared" ref="BP354:BP362" si="76">IFERROR(1/J354*(Y354/H354),"0")</f>
        <v>0.17857142857142855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150</v>
      </c>
      <c r="M356" s="33" t="s">
        <v>121</v>
      </c>
      <c r="N356" s="33"/>
      <c r="O356" s="32">
        <v>55</v>
      </c>
      <c r="P356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 t="s">
        <v>152</v>
      </c>
      <c r="AK356" s="68">
        <v>604.79999999999995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118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55</v>
      </c>
      <c r="P358" s="9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90</v>
      </c>
      <c r="P359" s="10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118</v>
      </c>
      <c r="N360" s="33"/>
      <c r="O360" s="32">
        <v>55</v>
      </c>
      <c r="P360" s="12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1">
        <v>4607091386011</v>
      </c>
      <c r="E361" s="782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25</v>
      </c>
      <c r="Y361" s="778">
        <f t="shared" si="72"/>
        <v>25</v>
      </c>
      <c r="Z361" s="36">
        <f>IFERROR(IF(Y361=0,"",ROUNDUP(Y361/H361,0)*0.00902),"")</f>
        <v>4.5100000000000001E-2</v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26.05</v>
      </c>
      <c r="BN361" s="64">
        <f t="shared" si="74"/>
        <v>26.05</v>
      </c>
      <c r="BO361" s="64">
        <f t="shared" si="75"/>
        <v>3.787878787878788E-2</v>
      </c>
      <c r="BP361" s="64">
        <f t="shared" si="76"/>
        <v>3.787878787878788E-2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1">
        <v>4680115885608</v>
      </c>
      <c r="E362" s="782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118</v>
      </c>
      <c r="N362" s="33"/>
      <c r="O362" s="32">
        <v>55</v>
      </c>
      <c r="P362" s="114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14.25925925925926</v>
      </c>
      <c r="Y363" s="779">
        <f>IFERROR(Y354/H354,"0")+IFERROR(Y355/H355,"0")+IFERROR(Y356/H356,"0")+IFERROR(Y357/H357,"0")+IFERROR(Y358/H358,"0")+IFERROR(Y359/H359,"0")+IFERROR(Y360/H360,"0")+IFERROR(Y361/H361,"0")+IFERROR(Y362/H362,"0")</f>
        <v>15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0.26259999999999994</v>
      </c>
      <c r="AA363" s="780"/>
      <c r="AB363" s="780"/>
      <c r="AC363" s="780"/>
    </row>
    <row r="364" spans="1:68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125</v>
      </c>
      <c r="Y364" s="779">
        <f>IFERROR(SUM(Y354:Y362),"0")</f>
        <v>133</v>
      </c>
      <c r="Z364" s="37"/>
      <c r="AA364" s="780"/>
      <c r="AB364" s="780"/>
      <c r="AC364" s="780"/>
    </row>
    <row r="365" spans="1:68" ht="14.25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50</v>
      </c>
      <c r="Y367" s="778">
        <f>IFERROR(IF(X367="",0,CEILING((X367/$H367),1)*$H367),"")</f>
        <v>50.400000000000006</v>
      </c>
      <c r="Z367" s="36">
        <f>IFERROR(IF(Y367=0,"",ROUNDUP(Y367/H367,0)*0.00753),"")</f>
        <v>9.0359999999999996E-2</v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53.095238095238095</v>
      </c>
      <c r="BN367" s="64">
        <f>IFERROR(Y367*I367/H367,"0")</f>
        <v>53.52</v>
      </c>
      <c r="BO367" s="64">
        <f>IFERROR(1/J367*(X367/H367),"0")</f>
        <v>7.6312576312576319E-2</v>
      </c>
      <c r="BP367" s="64">
        <f>IFERROR(1/J367*(Y367/H367),"0")</f>
        <v>7.6923076923076927E-2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11.904761904761905</v>
      </c>
      <c r="Y370" s="779">
        <f>IFERROR(Y366/H366,"0")+IFERROR(Y367/H367,"0")+IFERROR(Y368/H368,"0")+IFERROR(Y369/H369,"0")</f>
        <v>12</v>
      </c>
      <c r="Z370" s="779">
        <f>IFERROR(IF(Z366="",0,Z366),"0")+IFERROR(IF(Z367="",0,Z367),"0")+IFERROR(IF(Z368="",0,Z368),"0")+IFERROR(IF(Z369="",0,Z369),"0")</f>
        <v>9.0359999999999996E-2</v>
      </c>
      <c r="AA370" s="780"/>
      <c r="AB370" s="780"/>
      <c r="AC370" s="780"/>
    </row>
    <row r="371" spans="1:68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50</v>
      </c>
      <c r="Y371" s="779">
        <f>IFERROR(SUM(Y366:Y369),"0")</f>
        <v>50.400000000000006</v>
      </c>
      <c r="Z371" s="37"/>
      <c r="AA371" s="780"/>
      <c r="AB371" s="780"/>
      <c r="AC371" s="780"/>
    </row>
    <row r="372" spans="1:68" ht="14.25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121</v>
      </c>
      <c r="N373" s="33"/>
      <c r="O373" s="32">
        <v>40</v>
      </c>
      <c r="P373" s="12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2000</v>
      </c>
      <c r="Y373" s="778">
        <f t="shared" ref="Y373:Y378" si="77">IFERROR(IF(X373="",0,CEILING((X373/$H373),1)*$H373),"")</f>
        <v>2004.6</v>
      </c>
      <c r="Z373" s="36">
        <f>IFERROR(IF(Y373=0,"",ROUNDUP(Y373/H373,0)*0.02175),"")</f>
        <v>5.5897499999999996</v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2143.0769230769233</v>
      </c>
      <c r="BN373" s="64">
        <f t="shared" ref="BN373:BN378" si="79">IFERROR(Y373*I373/H373,"0")</f>
        <v>2148.0060000000003</v>
      </c>
      <c r="BO373" s="64">
        <f t="shared" ref="BO373:BO378" si="80">IFERROR(1/J373*(X373/H373),"0")</f>
        <v>4.5787545787545785</v>
      </c>
      <c r="BP373" s="64">
        <f t="shared" ref="BP373:BP378" si="81">IFERROR(1/J373*(Y373/H373),"0")</f>
        <v>4.5892857142857144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40</v>
      </c>
      <c r="Y375" s="778">
        <f t="shared" si="77"/>
        <v>40.5</v>
      </c>
      <c r="Z375" s="36">
        <f>IFERROR(IF(Y375=0,"",ROUNDUP(Y375/H375,0)*0.02175),"")</f>
        <v>0.10874999999999999</v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42.696296296296303</v>
      </c>
      <c r="BN375" s="64">
        <f t="shared" si="79"/>
        <v>43.230000000000004</v>
      </c>
      <c r="BO375" s="64">
        <f t="shared" si="80"/>
        <v>8.8183421516754859E-2</v>
      </c>
      <c r="BP375" s="64">
        <f t="shared" si="81"/>
        <v>8.9285714285714274E-2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9</v>
      </c>
      <c r="Y376" s="778">
        <f t="shared" si="77"/>
        <v>9</v>
      </c>
      <c r="Z376" s="36">
        <f>IFERROR(IF(Y376=0,"",ROUNDUP(Y376/H376,0)*0.00753),"")</f>
        <v>2.2589999999999999E-2</v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9.798</v>
      </c>
      <c r="BN376" s="64">
        <f t="shared" si="79"/>
        <v>9.798</v>
      </c>
      <c r="BO376" s="64">
        <f t="shared" si="80"/>
        <v>1.9230769230769232E-2</v>
      </c>
      <c r="BP376" s="64">
        <f t="shared" si="81"/>
        <v>1.9230769230769232E-2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264.34852801519469</v>
      </c>
      <c r="Y379" s="779">
        <f>IFERROR(Y373/H373,"0")+IFERROR(Y374/H374,"0")+IFERROR(Y375/H375,"0")+IFERROR(Y376/H376,"0")+IFERROR(Y377/H377,"0")+IFERROR(Y378/H378,"0")</f>
        <v>265</v>
      </c>
      <c r="Z379" s="779">
        <f>IFERROR(IF(Z373="",0,Z373),"0")+IFERROR(IF(Z374="",0,Z374),"0")+IFERROR(IF(Z375="",0,Z375),"0")+IFERROR(IF(Z376="",0,Z376),"0")+IFERROR(IF(Z377="",0,Z377),"0")+IFERROR(IF(Z378="",0,Z378),"0")</f>
        <v>5.7210899999999993</v>
      </c>
      <c r="AA379" s="780"/>
      <c r="AB379" s="780"/>
      <c r="AC379" s="780"/>
    </row>
    <row r="380" spans="1:68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2049</v>
      </c>
      <c r="Y380" s="779">
        <f>IFERROR(SUM(Y373:Y378),"0")</f>
        <v>2054.1</v>
      </c>
      <c r="Z380" s="37"/>
      <c r="AA380" s="780"/>
      <c r="AB380" s="780"/>
      <c r="AC380" s="780"/>
    </row>
    <row r="381" spans="1:68" ht="14.25" customHeight="1" x14ac:dyDescent="0.25">
      <c r="A381" s="802" t="s">
        <v>218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42</v>
      </c>
      <c r="Y384" s="778">
        <f>IFERROR(IF(X384="",0,CEILING((X384/$H384),1)*$H384),"")</f>
        <v>42</v>
      </c>
      <c r="Z384" s="36">
        <f>IFERROR(IF(Y384=0,"",ROUNDUP(Y384/H384,0)*0.02175),"")</f>
        <v>0.10874999999999999</v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44.82</v>
      </c>
      <c r="BN384" s="64">
        <f>IFERROR(Y384*I384/H384,"0")</f>
        <v>44.82</v>
      </c>
      <c r="BO384" s="64">
        <f>IFERROR(1/J384*(X384/H384),"0")</f>
        <v>8.9285714285714274E-2</v>
      </c>
      <c r="BP384" s="64">
        <f>IFERROR(1/J384*(Y384/H384),"0")</f>
        <v>8.9285714285714274E-2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5</v>
      </c>
      <c r="Y385" s="779">
        <f>IFERROR(Y382/H382,"0")+IFERROR(Y383/H383,"0")+IFERROR(Y384/H384,"0")</f>
        <v>5</v>
      </c>
      <c r="Z385" s="779">
        <f>IFERROR(IF(Z382="",0,Z382),"0")+IFERROR(IF(Z383="",0,Z383),"0")+IFERROR(IF(Z384="",0,Z384),"0")</f>
        <v>0.10874999999999999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42</v>
      </c>
      <c r="Y386" s="779">
        <f>IFERROR(SUM(Y382:Y384),"0")</f>
        <v>42</v>
      </c>
      <c r="Z386" s="37"/>
      <c r="AA386" s="780"/>
      <c r="AB386" s="780"/>
      <c r="AC386" s="780"/>
    </row>
    <row r="387" spans="1:68" ht="14.25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50</v>
      </c>
      <c r="Y406" s="778">
        <f>IFERROR(IF(X406="",0,CEILING((X406/$H406),1)*$H406),"")</f>
        <v>56.699999999999996</v>
      </c>
      <c r="Z406" s="36">
        <f>IFERROR(IF(Y406=0,"",ROUNDUP(Y406/H406,0)*0.02175),"")</f>
        <v>0.15225</v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53.481481481481481</v>
      </c>
      <c r="BN406" s="64">
        <f>IFERROR(Y406*I406/H406,"0")</f>
        <v>60.647999999999996</v>
      </c>
      <c r="BO406" s="64">
        <f>IFERROR(1/J406*(X406/H406),"0")</f>
        <v>0.11022927689594356</v>
      </c>
      <c r="BP406" s="64">
        <f>IFERROR(1/J406*(Y406/H406),"0")</f>
        <v>0.125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121</v>
      </c>
      <c r="N407" s="33"/>
      <c r="O407" s="32">
        <v>45</v>
      </c>
      <c r="P407" s="8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6.1728395061728394</v>
      </c>
      <c r="Y409" s="779">
        <f>IFERROR(Y406/H406,"0")+IFERROR(Y407/H407,"0")+IFERROR(Y408/H408,"0")</f>
        <v>7</v>
      </c>
      <c r="Z409" s="779">
        <f>IFERROR(IF(Z406="",0,Z406),"0")+IFERROR(IF(Z407="",0,Z407),"0")+IFERROR(IF(Z408="",0,Z408),"0")</f>
        <v>0.15225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50</v>
      </c>
      <c r="Y410" s="779">
        <f>IFERROR(SUM(Y406:Y408),"0")</f>
        <v>56.699999999999996</v>
      </c>
      <c r="Z410" s="37"/>
      <c r="AA410" s="780"/>
      <c r="AB410" s="780"/>
      <c r="AC410" s="780"/>
    </row>
    <row r="411" spans="1:68" ht="27.75" customHeight="1" x14ac:dyDescent="0.2">
      <c r="A411" s="821" t="s">
        <v>677</v>
      </c>
      <c r="B411" s="822"/>
      <c r="C411" s="822"/>
      <c r="D411" s="822"/>
      <c r="E411" s="822"/>
      <c r="F411" s="822"/>
      <c r="G411" s="822"/>
      <c r="H411" s="822"/>
      <c r="I411" s="822"/>
      <c r="J411" s="822"/>
      <c r="K411" s="822"/>
      <c r="L411" s="822"/>
      <c r="M411" s="822"/>
      <c r="N411" s="822"/>
      <c r="O411" s="822"/>
      <c r="P411" s="822"/>
      <c r="Q411" s="822"/>
      <c r="R411" s="822"/>
      <c r="S411" s="822"/>
      <c r="T411" s="822"/>
      <c r="U411" s="822"/>
      <c r="V411" s="822"/>
      <c r="W411" s="822"/>
      <c r="X411" s="822"/>
      <c r="Y411" s="822"/>
      <c r="Z411" s="822"/>
      <c r="AA411" s="48"/>
      <c r="AB411" s="48"/>
      <c r="AC411" s="48"/>
    </row>
    <row r="412" spans="1:68" ht="16.5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720</v>
      </c>
      <c r="Y416" s="778">
        <f t="shared" si="82"/>
        <v>720</v>
      </c>
      <c r="Z416" s="36">
        <f>IFERROR(IF(Y416=0,"",ROUNDUP(Y416/H416,0)*0.02175),"")</f>
        <v>1.044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743.04000000000008</v>
      </c>
      <c r="BN416" s="64">
        <f t="shared" si="84"/>
        <v>743.04000000000008</v>
      </c>
      <c r="BO416" s="64">
        <f t="shared" si="85"/>
        <v>1</v>
      </c>
      <c r="BP416" s="64">
        <f t="shared" si="86"/>
        <v>1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1">
        <v>4607091383997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1440</v>
      </c>
      <c r="Y419" s="778">
        <f t="shared" si="82"/>
        <v>1440</v>
      </c>
      <c r="Z419" s="36">
        <f>IFERROR(IF(Y419=0,"",ROUNDUP(Y419/H419,0)*0.02175),"")</f>
        <v>2.0880000000000001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1486.0800000000002</v>
      </c>
      <c r="BN419" s="64">
        <f t="shared" si="84"/>
        <v>1486.0800000000002</v>
      </c>
      <c r="BO419" s="64">
        <f t="shared" si="85"/>
        <v>2</v>
      </c>
      <c r="BP419" s="64">
        <f t="shared" si="86"/>
        <v>2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118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144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144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3.1320000000000001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2160</v>
      </c>
      <c r="Y426" s="779">
        <f>IFERROR(SUM(Y414:Y424),"0")</f>
        <v>2160</v>
      </c>
      <c r="Z426" s="37"/>
      <c r="AA426" s="780"/>
      <c r="AB426" s="780"/>
      <c r="AC426" s="780"/>
    </row>
    <row r="427" spans="1:68" ht="14.25" customHeight="1" x14ac:dyDescent="0.25">
      <c r="A427" s="802" t="s">
        <v>172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118</v>
      </c>
      <c r="N428" s="33"/>
      <c r="O428" s="32">
        <v>50</v>
      </c>
      <c r="P428" s="8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1440</v>
      </c>
      <c r="Y428" s="778">
        <f>IFERROR(IF(X428="",0,CEILING((X428/$H428),1)*$H428),"")</f>
        <v>1440</v>
      </c>
      <c r="Z428" s="36">
        <f>IFERROR(IF(Y428=0,"",ROUNDUP(Y428/H428,0)*0.02175),"")</f>
        <v>2.0880000000000001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1486.0800000000002</v>
      </c>
      <c r="BN428" s="64">
        <f>IFERROR(Y428*I428/H428,"0")</f>
        <v>1486.0800000000002</v>
      </c>
      <c r="BO428" s="64">
        <f>IFERROR(1/J428*(X428/H428),"0")</f>
        <v>2</v>
      </c>
      <c r="BP428" s="64">
        <f>IFERROR(1/J428*(Y428/H428),"0")</f>
        <v>2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118</v>
      </c>
      <c r="N429" s="33"/>
      <c r="O429" s="32">
        <v>50</v>
      </c>
      <c r="P429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96</v>
      </c>
      <c r="Y430" s="779">
        <f>IFERROR(Y428/H428,"0")+IFERROR(Y429/H429,"0")</f>
        <v>96</v>
      </c>
      <c r="Z430" s="779">
        <f>IFERROR(IF(Z428="",0,Z428),"0")+IFERROR(IF(Z429="",0,Z429),"0")</f>
        <v>2.0880000000000001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1440</v>
      </c>
      <c r="Y431" s="779">
        <f>IFERROR(SUM(Y428:Y429),"0")</f>
        <v>1440</v>
      </c>
      <c r="Z431" s="37"/>
      <c r="AA431" s="780"/>
      <c r="AB431" s="780"/>
      <c r="AC431" s="780"/>
    </row>
    <row r="432" spans="1:68" ht="14.25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121</v>
      </c>
      <c r="N435" s="33"/>
      <c r="O435" s="32">
        <v>40</v>
      </c>
      <c r="P435" s="118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121</v>
      </c>
      <c r="N436" s="33"/>
      <c r="O436" s="32">
        <v>40</v>
      </c>
      <c r="P436" s="1197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50</v>
      </c>
      <c r="Y437" s="778">
        <f>IFERROR(IF(X437="",0,CEILING((X437/$H437),1)*$H437),"")</f>
        <v>54.6</v>
      </c>
      <c r="Z437" s="36">
        <f>IFERROR(IF(Y437=0,"",ROUNDUP(Y437/H437,0)*0.02175),"")</f>
        <v>0.15225</v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53.61538461538462</v>
      </c>
      <c r="BN437" s="64">
        <f>IFERROR(Y437*I437/H437,"0")</f>
        <v>58.548000000000009</v>
      </c>
      <c r="BO437" s="64">
        <f>IFERROR(1/J437*(X437/H437),"0")</f>
        <v>0.11446886446886446</v>
      </c>
      <c r="BP437" s="64">
        <f>IFERROR(1/J437*(Y437/H437),"0")</f>
        <v>0.125</v>
      </c>
    </row>
    <row r="438" spans="1:68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6.4102564102564106</v>
      </c>
      <c r="Y438" s="779">
        <f>IFERROR(Y433/H433,"0")+IFERROR(Y434/H434,"0")+IFERROR(Y435/H435,"0")+IFERROR(Y436/H436,"0")+IFERROR(Y437/H437,"0")</f>
        <v>7</v>
      </c>
      <c r="Z438" s="779">
        <f>IFERROR(IF(Z433="",0,Z433),"0")+IFERROR(IF(Z434="",0,Z434),"0")+IFERROR(IF(Z435="",0,Z435),"0")+IFERROR(IF(Z436="",0,Z436),"0")+IFERROR(IF(Z437="",0,Z437),"0")</f>
        <v>0.15225</v>
      </c>
      <c r="AA438" s="780"/>
      <c r="AB438" s="780"/>
      <c r="AC438" s="780"/>
    </row>
    <row r="439" spans="1:68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50</v>
      </c>
      <c r="Y439" s="779">
        <f>IFERROR(SUM(Y433:Y437),"0")</f>
        <v>54.6</v>
      </c>
      <c r="Z439" s="37"/>
      <c r="AA439" s="780"/>
      <c r="AB439" s="780"/>
      <c r="AC439" s="780"/>
    </row>
    <row r="440" spans="1:68" ht="14.25" customHeight="1" x14ac:dyDescent="0.25">
      <c r="A440" s="802" t="s">
        <v>218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customHeight="1" x14ac:dyDescent="0.25">
      <c r="A441" s="54" t="s">
        <v>724</v>
      </c>
      <c r="B441" s="54" t="s">
        <v>725</v>
      </c>
      <c r="C441" s="31">
        <v>4301060314</v>
      </c>
      <c r="D441" s="781">
        <v>4607091384673</v>
      </c>
      <c r="E441" s="782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726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727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728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729</v>
      </c>
      <c r="C443" s="31">
        <v>4301060439</v>
      </c>
      <c r="D443" s="781">
        <v>4607091384673</v>
      </c>
      <c r="E443" s="782"/>
      <c r="F443" s="776">
        <v>1.5</v>
      </c>
      <c r="G443" s="32">
        <v>6</v>
      </c>
      <c r="H443" s="776">
        <v>9</v>
      </c>
      <c r="I443" s="776">
        <v>9.5640000000000001</v>
      </c>
      <c r="J443" s="32">
        <v>56</v>
      </c>
      <c r="K443" s="32" t="s">
        <v>117</v>
      </c>
      <c r="L443" s="32"/>
      <c r="M443" s="33" t="s">
        <v>121</v>
      </c>
      <c r="N443" s="33"/>
      <c r="O443" s="32">
        <v>30</v>
      </c>
      <c r="P443" s="839" t="s">
        <v>730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1">
        <v>4607091384192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118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1">
        <v>4680115884892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121</v>
      </c>
      <c r="N464" s="33"/>
      <c r="O464" s="32">
        <v>40</v>
      </c>
      <c r="P464" s="881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4301051445</v>
      </c>
      <c r="D466" s="781">
        <v>4680115881976</v>
      </c>
      <c r="E466" s="782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89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765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766</v>
      </c>
      <c r="C467" s="31">
        <v>4301051901</v>
      </c>
      <c r="D467" s="781">
        <v>4680115881976</v>
      </c>
      <c r="E467" s="782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121</v>
      </c>
      <c r="N467" s="33"/>
      <c r="O467" s="32">
        <v>40</v>
      </c>
      <c r="P467" s="939" t="s">
        <v>767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27" customHeight="1" x14ac:dyDescent="0.25">
      <c r="A468" s="54" t="s">
        <v>769</v>
      </c>
      <c r="B468" s="54" t="s">
        <v>770</v>
      </c>
      <c r="C468" s="31">
        <v>4301051297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771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37.5" customHeight="1" x14ac:dyDescent="0.25">
      <c r="A469" s="54" t="s">
        <v>769</v>
      </c>
      <c r="B469" s="54" t="s">
        <v>772</v>
      </c>
      <c r="C469" s="31">
        <v>4301051634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762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765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customHeight="1" x14ac:dyDescent="0.25">
      <c r="A473" s="802" t="s">
        <v>218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121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1" t="s">
        <v>781</v>
      </c>
      <c r="B478" s="822"/>
      <c r="C478" s="822"/>
      <c r="D478" s="822"/>
      <c r="E478" s="822"/>
      <c r="F478" s="822"/>
      <c r="G478" s="822"/>
      <c r="H478" s="822"/>
      <c r="I478" s="822"/>
      <c r="J478" s="822"/>
      <c r="K478" s="822"/>
      <c r="L478" s="822"/>
      <c r="M478" s="822"/>
      <c r="N478" s="822"/>
      <c r="O478" s="822"/>
      <c r="P478" s="822"/>
      <c r="Q478" s="822"/>
      <c r="R478" s="822"/>
      <c r="S478" s="822"/>
      <c r="T478" s="822"/>
      <c r="U478" s="822"/>
      <c r="V478" s="822"/>
      <c r="W478" s="822"/>
      <c r="X478" s="822"/>
      <c r="Y478" s="822"/>
      <c r="Z478" s="822"/>
      <c r="AA478" s="48"/>
      <c r="AB478" s="48"/>
      <c r="AC478" s="48"/>
    </row>
    <row r="479" spans="1:68" ht="16.5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118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0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3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121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121</v>
      </c>
      <c r="N508" s="33"/>
      <c r="O508" s="32">
        <v>45</v>
      </c>
      <c r="P508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customHeight="1" x14ac:dyDescent="0.25">
      <c r="A517" s="802" t="s">
        <v>172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5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1" t="s">
        <v>881</v>
      </c>
      <c r="B550" s="822"/>
      <c r="C550" s="822"/>
      <c r="D550" s="822"/>
      <c r="E550" s="822"/>
      <c r="F550" s="822"/>
      <c r="G550" s="822"/>
      <c r="H550" s="822"/>
      <c r="I550" s="822"/>
      <c r="J550" s="822"/>
      <c r="K550" s="822"/>
      <c r="L550" s="822"/>
      <c r="M550" s="822"/>
      <c r="N550" s="822"/>
      <c r="O550" s="822"/>
      <c r="P550" s="822"/>
      <c r="Q550" s="822"/>
      <c r="R550" s="822"/>
      <c r="S550" s="822"/>
      <c r="T550" s="822"/>
      <c r="U550" s="822"/>
      <c r="V550" s="822"/>
      <c r="W550" s="822"/>
      <c r="X550" s="822"/>
      <c r="Y550" s="822"/>
      <c r="Z550" s="822"/>
      <c r="AA550" s="48"/>
      <c r="AB550" s="48"/>
      <c r="AC550" s="48"/>
    </row>
    <row r="551" spans="1:68" ht="16.5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118</v>
      </c>
      <c r="N553" s="33"/>
      <c r="O553" s="32">
        <v>60</v>
      </c>
      <c r="P553" s="8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200</v>
      </c>
      <c r="Y553" s="778">
        <f t="shared" ref="Y553:Y563" si="104">IFERROR(IF(X553="",0,CEILING((X553/$H553),1)*$H553),"")</f>
        <v>200.64000000000001</v>
      </c>
      <c r="Z553" s="36">
        <f t="shared" ref="Z553:Z558" si="105">IFERROR(IF(Y553=0,"",ROUNDUP(Y553/H553,0)*0.01196),"")</f>
        <v>0.45448</v>
      </c>
      <c r="AA553" s="56"/>
      <c r="AB553" s="57"/>
      <c r="AC553" s="643" t="s">
        <v>122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213.63636363636363</v>
      </c>
      <c r="BN553" s="64">
        <f t="shared" ref="BN553:BN563" si="107">IFERROR(Y553*I553/H553,"0")</f>
        <v>214.32</v>
      </c>
      <c r="BO553" s="64">
        <f t="shared" ref="BO553:BO563" si="108">IFERROR(1/J553*(X553/H553),"0")</f>
        <v>0.36421911421911418</v>
      </c>
      <c r="BP553" s="64">
        <f t="shared" ref="BP553:BP563" si="109">IFERROR(1/J553*(Y553/H553),"0")</f>
        <v>0.36538461538461542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118</v>
      </c>
      <c r="N554" s="33"/>
      <c r="O554" s="32">
        <v>60</v>
      </c>
      <c r="P554" s="10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118</v>
      </c>
      <c r="N555" s="33"/>
      <c r="O555" s="32">
        <v>60</v>
      </c>
      <c r="P555" s="10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118</v>
      </c>
      <c r="N556" s="33"/>
      <c r="O556" s="32">
        <v>60</v>
      </c>
      <c r="P556" s="9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200</v>
      </c>
      <c r="Y556" s="778">
        <f t="shared" si="104"/>
        <v>200.64000000000001</v>
      </c>
      <c r="Z556" s="36">
        <f t="shared" si="105"/>
        <v>0.45448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213.63636363636363</v>
      </c>
      <c r="BN556" s="64">
        <f t="shared" si="107"/>
        <v>214.32</v>
      </c>
      <c r="BO556" s="64">
        <f t="shared" si="108"/>
        <v>0.36421911421911418</v>
      </c>
      <c r="BP556" s="64">
        <f t="shared" si="109"/>
        <v>0.36538461538461542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121</v>
      </c>
      <c r="N557" s="33"/>
      <c r="O557" s="32">
        <v>60</v>
      </c>
      <c r="P557" s="11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118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122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60</v>
      </c>
      <c r="P560" s="11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122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118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118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75.757575757575751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76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0.90895999999999999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400</v>
      </c>
      <c r="Y565" s="779">
        <f>IFERROR(SUM(Y553:Y563),"0")</f>
        <v>401.28000000000003</v>
      </c>
      <c r="Z565" s="37"/>
      <c r="AA565" s="780"/>
      <c r="AB565" s="780"/>
      <c r="AC565" s="780"/>
    </row>
    <row r="566" spans="1:68" ht="14.25" customHeight="1" x14ac:dyDescent="0.25">
      <c r="A566" s="802" t="s">
        <v>172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118</v>
      </c>
      <c r="N567" s="33"/>
      <c r="O567" s="32">
        <v>55</v>
      </c>
      <c r="P567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200</v>
      </c>
      <c r="Y567" s="778">
        <f>IFERROR(IF(X567="",0,CEILING((X567/$H567),1)*$H567),"")</f>
        <v>200.64000000000001</v>
      </c>
      <c r="Z567" s="36">
        <f>IFERROR(IF(Y567=0,"",ROUNDUP(Y567/H567,0)*0.01196),"")</f>
        <v>0.45448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213.63636363636363</v>
      </c>
      <c r="BN567" s="64">
        <f>IFERROR(Y567*I567/H567,"0")</f>
        <v>214.32</v>
      </c>
      <c r="BO567" s="64">
        <f>IFERROR(1/J567*(X567/H567),"0")</f>
        <v>0.36421911421911418</v>
      </c>
      <c r="BP567" s="64">
        <f>IFERROR(1/J567*(Y567/H567),"0")</f>
        <v>0.36538461538461542</v>
      </c>
    </row>
    <row r="568" spans="1:68" ht="16.5" customHeight="1" x14ac:dyDescent="0.25">
      <c r="A568" s="54" t="s">
        <v>913</v>
      </c>
      <c r="B568" s="54" t="s">
        <v>914</v>
      </c>
      <c r="C568" s="31">
        <v>4301020206</v>
      </c>
      <c r="D568" s="781">
        <v>4680115880054</v>
      </c>
      <c r="E568" s="782"/>
      <c r="F568" s="776">
        <v>0.6</v>
      </c>
      <c r="G568" s="32">
        <v>6</v>
      </c>
      <c r="H568" s="776">
        <v>3.6</v>
      </c>
      <c r="I568" s="776">
        <v>3.81</v>
      </c>
      <c r="J568" s="32">
        <v>132</v>
      </c>
      <c r="K568" s="32" t="s">
        <v>76</v>
      </c>
      <c r="L568" s="32"/>
      <c r="M568" s="33" t="s">
        <v>118</v>
      </c>
      <c r="N568" s="33"/>
      <c r="O568" s="32">
        <v>55</v>
      </c>
      <c r="P568" s="11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915</v>
      </c>
      <c r="C569" s="31">
        <v>4301020364</v>
      </c>
      <c r="D569" s="781">
        <v>4680115880054</v>
      </c>
      <c r="E569" s="782"/>
      <c r="F569" s="776">
        <v>0.6</v>
      </c>
      <c r="G569" s="32">
        <v>8</v>
      </c>
      <c r="H569" s="776">
        <v>4.8</v>
      </c>
      <c r="I569" s="776">
        <v>6.96</v>
      </c>
      <c r="J569" s="32">
        <v>120</v>
      </c>
      <c r="K569" s="32" t="s">
        <v>76</v>
      </c>
      <c r="L569" s="32"/>
      <c r="M569" s="33" t="s">
        <v>118</v>
      </c>
      <c r="N569" s="33"/>
      <c r="O569" s="32">
        <v>55</v>
      </c>
      <c r="P569" s="1084" t="s">
        <v>916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37.878787878787875</v>
      </c>
      <c r="Y570" s="779">
        <f>IFERROR(Y567/H567,"0")+IFERROR(Y568/H568,"0")+IFERROR(Y569/H569,"0")</f>
        <v>38</v>
      </c>
      <c r="Z570" s="779">
        <f>IFERROR(IF(Z567="",0,Z567),"0")+IFERROR(IF(Z568="",0,Z568),"0")+IFERROR(IF(Z569="",0,Z569),"0")</f>
        <v>0.45448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200</v>
      </c>
      <c r="Y571" s="779">
        <f>IFERROR(SUM(Y567:Y569),"0")</f>
        <v>200.64000000000001</v>
      </c>
      <c r="Z571" s="37"/>
      <c r="AA571" s="780"/>
      <c r="AB571" s="780"/>
      <c r="AC571" s="780"/>
    </row>
    <row r="572" spans="1:68" ht="14.25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118</v>
      </c>
      <c r="N573" s="33"/>
      <c r="O573" s="32">
        <v>60</v>
      </c>
      <c r="P573" s="8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50</v>
      </c>
      <c r="Y574" s="778">
        <f t="shared" si="110"/>
        <v>52.800000000000004</v>
      </c>
      <c r="Z574" s="36">
        <f>IFERROR(IF(Y574=0,"",ROUNDUP(Y574/H574,0)*0.01196),"")</f>
        <v>0.1196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53.409090909090907</v>
      </c>
      <c r="BN574" s="64">
        <f t="shared" si="112"/>
        <v>56.400000000000006</v>
      </c>
      <c r="BO574" s="64">
        <f t="shared" si="113"/>
        <v>9.1054778554778545E-2</v>
      </c>
      <c r="BP574" s="64">
        <f t="shared" si="114"/>
        <v>9.6153846153846159E-2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200</v>
      </c>
      <c r="Y575" s="778">
        <f t="shared" si="110"/>
        <v>200.64000000000001</v>
      </c>
      <c r="Z575" s="36">
        <f>IFERROR(IF(Y575=0,"",ROUNDUP(Y575/H575,0)*0.01196),"")</f>
        <v>0.45448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213.63636363636363</v>
      </c>
      <c r="BN575" s="64">
        <f t="shared" si="112"/>
        <v>214.32</v>
      </c>
      <c r="BO575" s="64">
        <f t="shared" si="113"/>
        <v>0.36421911421911418</v>
      </c>
      <c r="BP575" s="64">
        <f t="shared" si="114"/>
        <v>0.36538461538461542</v>
      </c>
    </row>
    <row r="576" spans="1:68" ht="27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118</v>
      </c>
      <c r="N576" s="33"/>
      <c r="O576" s="32">
        <v>60</v>
      </c>
      <c r="P576" s="1124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118</v>
      </c>
      <c r="N577" s="33"/>
      <c r="O577" s="32">
        <v>60</v>
      </c>
      <c r="P577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IFERROR(IF(Y577=0,"",ROUNDUP(Y577/H577,0)*0.00902),"")</f>
        <v/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69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4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47.348484848484844</v>
      </c>
      <c r="Y582" s="779">
        <f>IFERROR(Y573/H573,"0")+IFERROR(Y574/H574,"0")+IFERROR(Y575/H575,"0")+IFERROR(Y576/H576,"0")+IFERROR(Y577/H577,"0")+IFERROR(Y578/H578,"0")+IFERROR(Y579/H579,"0")+IFERROR(Y580/H580,"0")+IFERROR(Y581/H581,"0")</f>
        <v>48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0.57408000000000003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250</v>
      </c>
      <c r="Y583" s="779">
        <f>IFERROR(SUM(Y573:Y581),"0")</f>
        <v>253.44000000000003</v>
      </c>
      <c r="Z583" s="37"/>
      <c r="AA583" s="780"/>
      <c r="AB583" s="780"/>
      <c r="AC583" s="780"/>
    </row>
    <row r="584" spans="1:68" ht="14.25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02" t="s">
        <v>218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1" t="s">
        <v>956</v>
      </c>
      <c r="B595" s="822"/>
      <c r="C595" s="822"/>
      <c r="D595" s="822"/>
      <c r="E595" s="822"/>
      <c r="F595" s="822"/>
      <c r="G595" s="822"/>
      <c r="H595" s="822"/>
      <c r="I595" s="822"/>
      <c r="J595" s="822"/>
      <c r="K595" s="822"/>
      <c r="L595" s="822"/>
      <c r="M595" s="822"/>
      <c r="N595" s="822"/>
      <c r="O595" s="822"/>
      <c r="P595" s="822"/>
      <c r="Q595" s="822"/>
      <c r="R595" s="822"/>
      <c r="S595" s="822"/>
      <c r="T595" s="822"/>
      <c r="U595" s="822"/>
      <c r="V595" s="822"/>
      <c r="W595" s="822"/>
      <c r="X595" s="822"/>
      <c r="Y595" s="822"/>
      <c r="Z595" s="822"/>
      <c r="AA595" s="48"/>
      <c r="AB595" s="48"/>
      <c r="AC595" s="48"/>
    </row>
    <row r="596" spans="1:68" ht="16.5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55</v>
      </c>
      <c r="P598" s="998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118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118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121</v>
      </c>
      <c r="N602" s="33"/>
      <c r="O602" s="32">
        <v>55</v>
      </c>
      <c r="P602" s="1027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64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118</v>
      </c>
      <c r="N604" s="33"/>
      <c r="O604" s="32">
        <v>55</v>
      </c>
      <c r="P604" s="1032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02" t="s">
        <v>172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121</v>
      </c>
      <c r="N608" s="33"/>
      <c r="O608" s="32">
        <v>50</v>
      </c>
      <c r="P608" s="981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118</v>
      </c>
      <c r="N609" s="33"/>
      <c r="O609" s="32">
        <v>50</v>
      </c>
      <c r="P609" s="1011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150</v>
      </c>
      <c r="Y609" s="778">
        <f>IFERROR(IF(X609="",0,CEILING((X609/$H609),1)*$H609),"")</f>
        <v>151.20000000000002</v>
      </c>
      <c r="Z609" s="36">
        <f>IFERROR(IF(Y609=0,"",ROUNDUP(Y609/H609,0)*0.02175),"")</f>
        <v>0.30449999999999999</v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156.66666666666666</v>
      </c>
      <c r="BN609" s="64">
        <f>IFERROR(Y609*I609/H609,"0")</f>
        <v>157.91999999999999</v>
      </c>
      <c r="BO609" s="64">
        <f>IFERROR(1/J609*(X609/H609),"0")</f>
        <v>0.24801587301587297</v>
      </c>
      <c r="BP609" s="64">
        <f>IFERROR(1/J609*(Y609/H609),"0")</f>
        <v>0.25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118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118</v>
      </c>
      <c r="N611" s="33"/>
      <c r="O611" s="32">
        <v>50</v>
      </c>
      <c r="P611" s="1021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13.888888888888888</v>
      </c>
      <c r="Y612" s="779">
        <f>IFERROR(Y608/H608,"0")+IFERROR(Y609/H609,"0")+IFERROR(Y610/H610,"0")+IFERROR(Y611/H611,"0")</f>
        <v>14</v>
      </c>
      <c r="Z612" s="779">
        <f>IFERROR(IF(Z608="",0,Z608),"0")+IFERROR(IF(Z609="",0,Z609),"0")+IFERROR(IF(Z610="",0,Z610),"0")+IFERROR(IF(Z611="",0,Z611),"0")</f>
        <v>0.30449999999999999</v>
      </c>
      <c r="AA612" s="780"/>
      <c r="AB612" s="780"/>
      <c r="AC612" s="780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150</v>
      </c>
      <c r="Y613" s="779">
        <f>IFERROR(SUM(Y608:Y611),"0")</f>
        <v>151.20000000000002</v>
      </c>
      <c r="Z613" s="37"/>
      <c r="AA613" s="780"/>
      <c r="AB613" s="780"/>
      <c r="AC613" s="780"/>
    </row>
    <row r="614" spans="1:68" ht="14.25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5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1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69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4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4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121</v>
      </c>
      <c r="N625" s="33"/>
      <c r="O625" s="32">
        <v>45</v>
      </c>
      <c r="P625" s="1201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121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121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18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4301051390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4301051920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158</v>
      </c>
      <c r="N630" s="33"/>
      <c r="O630" s="32">
        <v>45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4301051448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108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4301051921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158</v>
      </c>
      <c r="N632" s="33"/>
      <c r="O632" s="32">
        <v>45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02" t="s">
        <v>218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2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38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0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118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118</v>
      </c>
      <c r="N645" s="33"/>
      <c r="O645" s="32">
        <v>55</v>
      </c>
      <c r="P645" s="935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02" t="s">
        <v>172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118</v>
      </c>
      <c r="N649" s="33"/>
      <c r="O649" s="32">
        <v>50</v>
      </c>
      <c r="P649" s="1012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3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29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0"/>
      <c r="P660" s="824" t="s">
        <v>1077</v>
      </c>
      <c r="Q660" s="825"/>
      <c r="R660" s="825"/>
      <c r="S660" s="825"/>
      <c r="T660" s="825"/>
      <c r="U660" s="825"/>
      <c r="V660" s="826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9627.9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9696.76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0"/>
      <c r="P661" s="824" t="s">
        <v>1078</v>
      </c>
      <c r="Q661" s="825"/>
      <c r="R661" s="825"/>
      <c r="S661" s="825"/>
      <c r="T661" s="825"/>
      <c r="U661" s="825"/>
      <c r="V661" s="826"/>
      <c r="W661" s="37" t="s">
        <v>69</v>
      </c>
      <c r="X661" s="779">
        <f>IFERROR(SUM(BM22:BM657),"0")</f>
        <v>10100.251921929923</v>
      </c>
      <c r="Y661" s="779">
        <f>IFERROR(SUM(BN22:BN657),"0")</f>
        <v>10173.048000000001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0"/>
      <c r="P662" s="824" t="s">
        <v>1079</v>
      </c>
      <c r="Q662" s="825"/>
      <c r="R662" s="825"/>
      <c r="S662" s="825"/>
      <c r="T662" s="825"/>
      <c r="U662" s="825"/>
      <c r="V662" s="826"/>
      <c r="W662" s="37" t="s">
        <v>1080</v>
      </c>
      <c r="X662" s="38">
        <f>ROUNDUP(SUM(BO22:BO657),0)</f>
        <v>17</v>
      </c>
      <c r="Y662" s="38">
        <f>ROUNDUP(SUM(BP22:BP657),0)</f>
        <v>17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0"/>
      <c r="P663" s="824" t="s">
        <v>1081</v>
      </c>
      <c r="Q663" s="825"/>
      <c r="R663" s="825"/>
      <c r="S663" s="825"/>
      <c r="T663" s="825"/>
      <c r="U663" s="825"/>
      <c r="V663" s="826"/>
      <c r="W663" s="37" t="s">
        <v>69</v>
      </c>
      <c r="X663" s="779">
        <f>GrossWeightTotal+PalletQtyTotal*25</f>
        <v>10525.251921929923</v>
      </c>
      <c r="Y663" s="779">
        <f>GrossWeightTotalR+PalletQtyTotalR*25</f>
        <v>10598.048000000001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0"/>
      <c r="P664" s="824" t="s">
        <v>1082</v>
      </c>
      <c r="Q664" s="825"/>
      <c r="R664" s="825"/>
      <c r="S664" s="825"/>
      <c r="T664" s="825"/>
      <c r="U664" s="825"/>
      <c r="V664" s="826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1056.0972484305819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1064</v>
      </c>
      <c r="Z664" s="37"/>
      <c r="AA664" s="780"/>
      <c r="AB664" s="780"/>
      <c r="AC664" s="780"/>
    </row>
    <row r="665" spans="1:68" ht="14.25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0"/>
      <c r="P665" s="824" t="s">
        <v>1083</v>
      </c>
      <c r="Q665" s="825"/>
      <c r="R665" s="825"/>
      <c r="S665" s="825"/>
      <c r="T665" s="825"/>
      <c r="U665" s="825"/>
      <c r="V665" s="826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19.574189999999998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16" t="s">
        <v>112</v>
      </c>
      <c r="D667" s="864"/>
      <c r="E667" s="864"/>
      <c r="F667" s="864"/>
      <c r="G667" s="864"/>
      <c r="H667" s="865"/>
      <c r="I667" s="816" t="s">
        <v>342</v>
      </c>
      <c r="J667" s="864"/>
      <c r="K667" s="864"/>
      <c r="L667" s="864"/>
      <c r="M667" s="864"/>
      <c r="N667" s="864"/>
      <c r="O667" s="864"/>
      <c r="P667" s="864"/>
      <c r="Q667" s="864"/>
      <c r="R667" s="864"/>
      <c r="S667" s="864"/>
      <c r="T667" s="864"/>
      <c r="U667" s="864"/>
      <c r="V667" s="865"/>
      <c r="W667" s="816" t="s">
        <v>677</v>
      </c>
      <c r="X667" s="865"/>
      <c r="Y667" s="816" t="s">
        <v>781</v>
      </c>
      <c r="Z667" s="864"/>
      <c r="AA667" s="864"/>
      <c r="AB667" s="865"/>
      <c r="AC667" s="774" t="s">
        <v>881</v>
      </c>
      <c r="AD667" s="816" t="s">
        <v>956</v>
      </c>
      <c r="AE667" s="865"/>
      <c r="AF667" s="775"/>
    </row>
    <row r="668" spans="1:68" ht="14.25" customHeight="1" thickTop="1" x14ac:dyDescent="0.2">
      <c r="A668" s="1178" t="s">
        <v>1086</v>
      </c>
      <c r="B668" s="816" t="s">
        <v>63</v>
      </c>
      <c r="C668" s="816" t="s">
        <v>113</v>
      </c>
      <c r="D668" s="816" t="s">
        <v>140</v>
      </c>
      <c r="E668" s="816" t="s">
        <v>226</v>
      </c>
      <c r="F668" s="816" t="s">
        <v>255</v>
      </c>
      <c r="G668" s="816" t="s">
        <v>306</v>
      </c>
      <c r="H668" s="816" t="s">
        <v>112</v>
      </c>
      <c r="I668" s="816" t="s">
        <v>343</v>
      </c>
      <c r="J668" s="816" t="s">
        <v>368</v>
      </c>
      <c r="K668" s="816" t="s">
        <v>442</v>
      </c>
      <c r="L668" s="816" t="s">
        <v>462</v>
      </c>
      <c r="M668" s="816" t="s">
        <v>488</v>
      </c>
      <c r="N668" s="775"/>
      <c r="O668" s="816" t="s">
        <v>517</v>
      </c>
      <c r="P668" s="816" t="s">
        <v>520</v>
      </c>
      <c r="Q668" s="816" t="s">
        <v>529</v>
      </c>
      <c r="R668" s="816" t="s">
        <v>547</v>
      </c>
      <c r="S668" s="816" t="s">
        <v>557</v>
      </c>
      <c r="T668" s="816" t="s">
        <v>570</v>
      </c>
      <c r="U668" s="816" t="s">
        <v>578</v>
      </c>
      <c r="V668" s="816" t="s">
        <v>664</v>
      </c>
      <c r="W668" s="816" t="s">
        <v>678</v>
      </c>
      <c r="X668" s="816" t="s">
        <v>732</v>
      </c>
      <c r="Y668" s="816" t="s">
        <v>782</v>
      </c>
      <c r="Z668" s="816" t="s">
        <v>841</v>
      </c>
      <c r="AA668" s="816" t="s">
        <v>864</v>
      </c>
      <c r="AB668" s="816" t="s">
        <v>877</v>
      </c>
      <c r="AC668" s="816" t="s">
        <v>881</v>
      </c>
      <c r="AD668" s="816" t="s">
        <v>956</v>
      </c>
      <c r="AE668" s="816" t="s">
        <v>1056</v>
      </c>
      <c r="AF668" s="775"/>
    </row>
    <row r="669" spans="1:68" ht="13.5" customHeight="1" thickBot="1" x14ac:dyDescent="0.25">
      <c r="A669" s="1179"/>
      <c r="B669" s="817"/>
      <c r="C669" s="817"/>
      <c r="D669" s="817"/>
      <c r="E669" s="817"/>
      <c r="F669" s="817"/>
      <c r="G669" s="817"/>
      <c r="H669" s="817"/>
      <c r="I669" s="817"/>
      <c r="J669" s="817"/>
      <c r="K669" s="817"/>
      <c r="L669" s="817"/>
      <c r="M669" s="817"/>
      <c r="N669" s="775"/>
      <c r="O669" s="817"/>
      <c r="P669" s="817"/>
      <c r="Q669" s="817"/>
      <c r="R669" s="817"/>
      <c r="S669" s="817"/>
      <c r="T669" s="817"/>
      <c r="U669" s="817"/>
      <c r="V669" s="817"/>
      <c r="W669" s="817"/>
      <c r="X669" s="817"/>
      <c r="Y669" s="817"/>
      <c r="Z669" s="817"/>
      <c r="AA669" s="817"/>
      <c r="AB669" s="817"/>
      <c r="AC669" s="817"/>
      <c r="AD669" s="817"/>
      <c r="AE669" s="817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2340</v>
      </c>
      <c r="E670" s="46">
        <f>IFERROR(Y107*1,"0")+IFERROR(Y108*1,"0")+IFERROR(Y109*1,"0")+IFERROR(Y110*1,"0")+IFERROR(Y114*1,"0")+IFERROR(Y115*1,"0")+IFERROR(Y116*1,"0")+IFERROR(Y117*1,"0")+IFERROR(Y118*1,"0")+IFERROR(Y119*1,"0")</f>
        <v>72.900000000000006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50.400000000000006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154.80000000000001</v>
      </c>
      <c r="I670" s="46">
        <f>IFERROR(Y192*1,"0")+IFERROR(Y196*1,"0")+IFERROR(Y197*1,"0")+IFERROR(Y198*1,"0")+IFERROR(Y199*1,"0")+IFERROR(Y200*1,"0")+IFERROR(Y201*1,"0")+IFERROR(Y202*1,"0")+IFERROR(Y203*1,"0")</f>
        <v>12.600000000000001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56.699999999999996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12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2279.5</v>
      </c>
      <c r="V670" s="46">
        <f>IFERROR(Y402*1,"0")+IFERROR(Y406*1,"0")+IFERROR(Y407*1,"0")+IFERROR(Y408*1,"0")</f>
        <v>56.699999999999996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3654.6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855.36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151.20000000000002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6 X311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1 X78 X116 X144 X356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2024-11-19T09:21:28Z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