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281B45C-C560-471D-947F-E4D16A4BFF8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Z591" i="1" s="1"/>
  <c r="P591" i="1"/>
  <c r="X589" i="1"/>
  <c r="X588" i="1"/>
  <c r="BO587" i="1"/>
  <c r="BM587" i="1"/>
  <c r="Y587" i="1"/>
  <c r="P587" i="1"/>
  <c r="BO586" i="1"/>
  <c r="BM586" i="1"/>
  <c r="Y586" i="1"/>
  <c r="P586" i="1"/>
  <c r="BP585" i="1"/>
  <c r="BO585" i="1"/>
  <c r="BN585" i="1"/>
  <c r="BM585" i="1"/>
  <c r="Z585" i="1"/>
  <c r="Y585" i="1"/>
  <c r="P585" i="1"/>
  <c r="X583" i="1"/>
  <c r="X582" i="1"/>
  <c r="BO581" i="1"/>
  <c r="BM581" i="1"/>
  <c r="Y581" i="1"/>
  <c r="P581" i="1"/>
  <c r="BO580" i="1"/>
  <c r="BM580" i="1"/>
  <c r="Y580" i="1"/>
  <c r="BO579" i="1"/>
  <c r="BM579" i="1"/>
  <c r="Y579" i="1"/>
  <c r="P579" i="1"/>
  <c r="BO578" i="1"/>
  <c r="BM578" i="1"/>
  <c r="Y578" i="1"/>
  <c r="BO577" i="1"/>
  <c r="BM577" i="1"/>
  <c r="Y577" i="1"/>
  <c r="P577" i="1"/>
  <c r="BO576" i="1"/>
  <c r="BM576" i="1"/>
  <c r="Y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P567" i="1"/>
  <c r="X565" i="1"/>
  <c r="X564" i="1"/>
  <c r="BO563" i="1"/>
  <c r="BM563" i="1"/>
  <c r="Y563" i="1"/>
  <c r="P563" i="1"/>
  <c r="BO562" i="1"/>
  <c r="BM562" i="1"/>
  <c r="Y562" i="1"/>
  <c r="BO561" i="1"/>
  <c r="BM561" i="1"/>
  <c r="Y561" i="1"/>
  <c r="BO560" i="1"/>
  <c r="BM560" i="1"/>
  <c r="Y560" i="1"/>
  <c r="P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X515" i="1"/>
  <c r="X514" i="1"/>
  <c r="BP513" i="1"/>
  <c r="BO513" i="1"/>
  <c r="BN513" i="1"/>
  <c r="BM513" i="1"/>
  <c r="Z513" i="1"/>
  <c r="Y513" i="1"/>
  <c r="P513" i="1"/>
  <c r="BO512" i="1"/>
  <c r="BM512" i="1"/>
  <c r="Y512" i="1"/>
  <c r="P512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N489" i="1"/>
  <c r="BM489" i="1"/>
  <c r="Z489" i="1"/>
  <c r="Y489" i="1"/>
  <c r="BP489" i="1" s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X483" i="1"/>
  <c r="X482" i="1"/>
  <c r="BO481" i="1"/>
  <c r="BM481" i="1"/>
  <c r="Y481" i="1"/>
  <c r="P481" i="1"/>
  <c r="X477" i="1"/>
  <c r="X476" i="1"/>
  <c r="BO475" i="1"/>
  <c r="BM475" i="1"/>
  <c r="Y475" i="1"/>
  <c r="P475" i="1"/>
  <c r="BO474" i="1"/>
  <c r="BM474" i="1"/>
  <c r="Y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O466" i="1"/>
  <c r="BM466" i="1"/>
  <c r="Y466" i="1"/>
  <c r="P466" i="1"/>
  <c r="BO465" i="1"/>
  <c r="BM465" i="1"/>
  <c r="Y465" i="1"/>
  <c r="P465" i="1"/>
  <c r="BO464" i="1"/>
  <c r="BM464" i="1"/>
  <c r="Y464" i="1"/>
  <c r="X462" i="1"/>
  <c r="X461" i="1"/>
  <c r="BO460" i="1"/>
  <c r="BM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X431" i="1"/>
  <c r="X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X404" i="1"/>
  <c r="Y403" i="1"/>
  <c r="X403" i="1"/>
  <c r="BP402" i="1"/>
  <c r="BO402" i="1"/>
  <c r="BN402" i="1"/>
  <c r="BM402" i="1"/>
  <c r="Z402" i="1"/>
  <c r="Z403" i="1" s="1"/>
  <c r="Y402" i="1"/>
  <c r="P402" i="1"/>
  <c r="X399" i="1"/>
  <c r="Y398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BP389" i="1" s="1"/>
  <c r="BO388" i="1"/>
  <c r="BM388" i="1"/>
  <c r="Y388" i="1"/>
  <c r="X386" i="1"/>
  <c r="X385" i="1"/>
  <c r="BO384" i="1"/>
  <c r="BM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Y380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P355" i="1" s="1"/>
  <c r="BO354" i="1"/>
  <c r="BM354" i="1"/>
  <c r="Y354" i="1"/>
  <c r="P354" i="1"/>
  <c r="X351" i="1"/>
  <c r="X350" i="1"/>
  <c r="BO349" i="1"/>
  <c r="BM349" i="1"/>
  <c r="Y349" i="1"/>
  <c r="BP349" i="1" s="1"/>
  <c r="P349" i="1"/>
  <c r="BO348" i="1"/>
  <c r="BM348" i="1"/>
  <c r="Y348" i="1"/>
  <c r="P348" i="1"/>
  <c r="X346" i="1"/>
  <c r="X345" i="1"/>
  <c r="BO344" i="1"/>
  <c r="BM344" i="1"/>
  <c r="Y344" i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Y341" i="1" s="1"/>
  <c r="P338" i="1"/>
  <c r="X336" i="1"/>
  <c r="X335" i="1"/>
  <c r="BO334" i="1"/>
  <c r="BM334" i="1"/>
  <c r="Y334" i="1"/>
  <c r="Y335" i="1" s="1"/>
  <c r="P334" i="1"/>
  <c r="X332" i="1"/>
  <c r="X331" i="1"/>
  <c r="BO330" i="1"/>
  <c r="BM330" i="1"/>
  <c r="Y330" i="1"/>
  <c r="S670" i="1" s="1"/>
  <c r="P330" i="1"/>
  <c r="X327" i="1"/>
  <c r="X326" i="1"/>
  <c r="BO325" i="1"/>
  <c r="BM325" i="1"/>
  <c r="Y325" i="1"/>
  <c r="Y326" i="1" s="1"/>
  <c r="P325" i="1"/>
  <c r="X323" i="1"/>
  <c r="X322" i="1"/>
  <c r="BO321" i="1"/>
  <c r="BM321" i="1"/>
  <c r="Y321" i="1"/>
  <c r="Y322" i="1" s="1"/>
  <c r="P321" i="1"/>
  <c r="X319" i="1"/>
  <c r="X318" i="1"/>
  <c r="BO317" i="1"/>
  <c r="BM317" i="1"/>
  <c r="Y317" i="1"/>
  <c r="R670" i="1" s="1"/>
  <c r="P317" i="1"/>
  <c r="X314" i="1"/>
  <c r="X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BO308" i="1"/>
  <c r="BM308" i="1"/>
  <c r="Y308" i="1"/>
  <c r="P308" i="1"/>
  <c r="BO307" i="1"/>
  <c r="BM307" i="1"/>
  <c r="Y307" i="1"/>
  <c r="P307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670" i="1" s="1"/>
  <c r="P300" i="1"/>
  <c r="X297" i="1"/>
  <c r="X296" i="1"/>
  <c r="BO295" i="1"/>
  <c r="BM295" i="1"/>
  <c r="Y295" i="1"/>
  <c r="O670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Y277" i="1" s="1"/>
  <c r="X274" i="1"/>
  <c r="X273" i="1"/>
  <c r="BO272" i="1"/>
  <c r="BM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X249" i="1"/>
  <c r="X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X227" i="1"/>
  <c r="X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X211" i="1"/>
  <c r="X210" i="1"/>
  <c r="BO209" i="1"/>
  <c r="BM209" i="1"/>
  <c r="Y209" i="1"/>
  <c r="BP209" i="1" s="1"/>
  <c r="P209" i="1"/>
  <c r="BO208" i="1"/>
  <c r="BM208" i="1"/>
  <c r="Y208" i="1"/>
  <c r="Y210" i="1" s="1"/>
  <c r="P208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X194" i="1"/>
  <c r="X193" i="1"/>
  <c r="BO192" i="1"/>
  <c r="BM192" i="1"/>
  <c r="Y192" i="1"/>
  <c r="Y193" i="1" s="1"/>
  <c r="X188" i="1"/>
  <c r="X187" i="1"/>
  <c r="BO186" i="1"/>
  <c r="BM186" i="1"/>
  <c r="Y186" i="1"/>
  <c r="P186" i="1"/>
  <c r="BO185" i="1"/>
  <c r="BM185" i="1"/>
  <c r="Y185" i="1"/>
  <c r="BP185" i="1" s="1"/>
  <c r="P185" i="1"/>
  <c r="BO184" i="1"/>
  <c r="BM184" i="1"/>
  <c r="Y184" i="1"/>
  <c r="P184" i="1"/>
  <c r="X182" i="1"/>
  <c r="X181" i="1"/>
  <c r="BO180" i="1"/>
  <c r="BM180" i="1"/>
  <c r="Y180" i="1"/>
  <c r="P180" i="1"/>
  <c r="BO179" i="1"/>
  <c r="BM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X169" i="1"/>
  <c r="X168" i="1"/>
  <c r="BO167" i="1"/>
  <c r="BM167" i="1"/>
  <c r="Y167" i="1"/>
  <c r="P167" i="1"/>
  <c r="BO166" i="1"/>
  <c r="BM166" i="1"/>
  <c r="Y166" i="1"/>
  <c r="P166" i="1"/>
  <c r="X164" i="1"/>
  <c r="X163" i="1"/>
  <c r="BO162" i="1"/>
  <c r="BM162" i="1"/>
  <c r="Y162" i="1"/>
  <c r="BP162" i="1" s="1"/>
  <c r="P162" i="1"/>
  <c r="BO161" i="1"/>
  <c r="BM161" i="1"/>
  <c r="Y161" i="1"/>
  <c r="Y163" i="1" s="1"/>
  <c r="P161" i="1"/>
  <c r="X159" i="1"/>
  <c r="X158" i="1"/>
  <c r="BO157" i="1"/>
  <c r="BM157" i="1"/>
  <c r="Y157" i="1"/>
  <c r="P157" i="1"/>
  <c r="BO156" i="1"/>
  <c r="BM156" i="1"/>
  <c r="Y156" i="1"/>
  <c r="P156" i="1"/>
  <c r="X153" i="1"/>
  <c r="X152" i="1"/>
  <c r="BO151" i="1"/>
  <c r="BM151" i="1"/>
  <c r="Y151" i="1"/>
  <c r="P151" i="1"/>
  <c r="BO150" i="1"/>
  <c r="BM150" i="1"/>
  <c r="Y150" i="1"/>
  <c r="Y152" i="1" s="1"/>
  <c r="P150" i="1"/>
  <c r="X148" i="1"/>
  <c r="X147" i="1"/>
  <c r="BO146" i="1"/>
  <c r="BM146" i="1"/>
  <c r="Y146" i="1"/>
  <c r="P146" i="1"/>
  <c r="BP145" i="1"/>
  <c r="BO145" i="1"/>
  <c r="BN145" i="1"/>
  <c r="BM145" i="1"/>
  <c r="Z145" i="1"/>
  <c r="Y145" i="1"/>
  <c r="P145" i="1"/>
  <c r="BO144" i="1"/>
  <c r="BM144" i="1"/>
  <c r="Y144" i="1"/>
  <c r="P144" i="1"/>
  <c r="BO143" i="1"/>
  <c r="BM143" i="1"/>
  <c r="Y143" i="1"/>
  <c r="P143" i="1"/>
  <c r="BO142" i="1"/>
  <c r="BM142" i="1"/>
  <c r="Y142" i="1"/>
  <c r="BO141" i="1"/>
  <c r="BM141" i="1"/>
  <c r="Y141" i="1"/>
  <c r="P141" i="1"/>
  <c r="BO140" i="1"/>
  <c r="BM140" i="1"/>
  <c r="Y140" i="1"/>
  <c r="P140" i="1"/>
  <c r="X138" i="1"/>
  <c r="X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BO133" i="1"/>
  <c r="BM133" i="1"/>
  <c r="Y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X121" i="1"/>
  <c r="X120" i="1"/>
  <c r="BO119" i="1"/>
  <c r="BM119" i="1"/>
  <c r="Y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Y121" i="1" s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Y73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C670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F10" i="1"/>
  <c r="J9" i="1"/>
  <c r="F9" i="1"/>
  <c r="A9" i="1"/>
  <c r="A10" i="1" s="1"/>
  <c r="D7" i="1"/>
  <c r="Q6" i="1"/>
  <c r="P2" i="1"/>
  <c r="BP245" i="1" l="1"/>
  <c r="BN245" i="1"/>
  <c r="Z245" i="1"/>
  <c r="BP285" i="1"/>
  <c r="BN285" i="1"/>
  <c r="Z285" i="1"/>
  <c r="BP309" i="1"/>
  <c r="BN309" i="1"/>
  <c r="Z309" i="1"/>
  <c r="BP376" i="1"/>
  <c r="BN376" i="1"/>
  <c r="Z376" i="1"/>
  <c r="BP414" i="1"/>
  <c r="BN414" i="1"/>
  <c r="Z414" i="1"/>
  <c r="BP454" i="1"/>
  <c r="BN454" i="1"/>
  <c r="Z454" i="1"/>
  <c r="BP468" i="1"/>
  <c r="BN468" i="1"/>
  <c r="Z468" i="1"/>
  <c r="BP503" i="1"/>
  <c r="BN503" i="1"/>
  <c r="Z503" i="1"/>
  <c r="BP525" i="1"/>
  <c r="BN525" i="1"/>
  <c r="Z525" i="1"/>
  <c r="BP563" i="1"/>
  <c r="BN563" i="1"/>
  <c r="Z563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X660" i="1"/>
  <c r="Z27" i="1"/>
  <c r="BN27" i="1"/>
  <c r="Z51" i="1"/>
  <c r="BN51" i="1"/>
  <c r="Z76" i="1"/>
  <c r="BN76" i="1"/>
  <c r="Z77" i="1"/>
  <c r="BN77" i="1"/>
  <c r="Y98" i="1"/>
  <c r="Z95" i="1"/>
  <c r="BN95" i="1"/>
  <c r="Z117" i="1"/>
  <c r="BN117" i="1"/>
  <c r="Z125" i="1"/>
  <c r="BN125" i="1"/>
  <c r="Z162" i="1"/>
  <c r="BN162" i="1"/>
  <c r="Z185" i="1"/>
  <c r="BN185" i="1"/>
  <c r="Z192" i="1"/>
  <c r="Z193" i="1" s="1"/>
  <c r="BN192" i="1"/>
  <c r="BP192" i="1"/>
  <c r="Z196" i="1"/>
  <c r="BN196" i="1"/>
  <c r="Z209" i="1"/>
  <c r="BN209" i="1"/>
  <c r="Z213" i="1"/>
  <c r="BN213" i="1"/>
  <c r="Z225" i="1"/>
  <c r="BN225" i="1"/>
  <c r="Z235" i="1"/>
  <c r="BN235" i="1"/>
  <c r="BP256" i="1"/>
  <c r="BN256" i="1"/>
  <c r="Z256" i="1"/>
  <c r="BP308" i="1"/>
  <c r="BN308" i="1"/>
  <c r="Z308" i="1"/>
  <c r="BP362" i="1"/>
  <c r="BN362" i="1"/>
  <c r="Z362" i="1"/>
  <c r="BP390" i="1"/>
  <c r="BN390" i="1"/>
  <c r="Z390" i="1"/>
  <c r="BP422" i="1"/>
  <c r="BN422" i="1"/>
  <c r="Z422" i="1"/>
  <c r="BP465" i="1"/>
  <c r="BN465" i="1"/>
  <c r="Z465" i="1"/>
  <c r="Y482" i="1"/>
  <c r="BP481" i="1"/>
  <c r="BN481" i="1"/>
  <c r="Z481" i="1"/>
  <c r="Z482" i="1" s="1"/>
  <c r="BP485" i="1"/>
  <c r="BN485" i="1"/>
  <c r="Z485" i="1"/>
  <c r="BP524" i="1"/>
  <c r="BN524" i="1"/>
  <c r="Z524" i="1"/>
  <c r="BP556" i="1"/>
  <c r="BN556" i="1"/>
  <c r="Z556" i="1"/>
  <c r="BP616" i="1"/>
  <c r="BN616" i="1"/>
  <c r="Z616" i="1"/>
  <c r="BP618" i="1"/>
  <c r="BN618" i="1"/>
  <c r="Z618" i="1"/>
  <c r="BP620" i="1"/>
  <c r="BN620" i="1"/>
  <c r="Z620" i="1"/>
  <c r="Y393" i="1"/>
  <c r="BP87" i="1"/>
  <c r="BN87" i="1"/>
  <c r="Z87" i="1"/>
  <c r="BP115" i="1"/>
  <c r="BN115" i="1"/>
  <c r="Z115" i="1"/>
  <c r="BP140" i="1"/>
  <c r="BN140" i="1"/>
  <c r="Z140" i="1"/>
  <c r="BP151" i="1"/>
  <c r="BN151" i="1"/>
  <c r="Z151" i="1"/>
  <c r="BP156" i="1"/>
  <c r="BN156" i="1"/>
  <c r="Z156" i="1"/>
  <c r="BP179" i="1"/>
  <c r="BN179" i="1"/>
  <c r="Z179" i="1"/>
  <c r="BP202" i="1"/>
  <c r="BN202" i="1"/>
  <c r="Z202" i="1"/>
  <c r="BP223" i="1"/>
  <c r="BN223" i="1"/>
  <c r="Z223" i="1"/>
  <c r="BP233" i="1"/>
  <c r="BN233" i="1"/>
  <c r="Z233" i="1"/>
  <c r="Y249" i="1"/>
  <c r="BP243" i="1"/>
  <c r="BN243" i="1"/>
  <c r="Z243" i="1"/>
  <c r="BP254" i="1"/>
  <c r="BN254" i="1"/>
  <c r="Z254" i="1"/>
  <c r="BP267" i="1"/>
  <c r="BN267" i="1"/>
  <c r="Z267" i="1"/>
  <c r="BP272" i="1"/>
  <c r="BN272" i="1"/>
  <c r="Z272" i="1"/>
  <c r="BP283" i="1"/>
  <c r="BN283" i="1"/>
  <c r="Z283" i="1"/>
  <c r="BP301" i="1"/>
  <c r="BN301" i="1"/>
  <c r="Z301" i="1"/>
  <c r="Y346" i="1"/>
  <c r="Y345" i="1"/>
  <c r="BP344" i="1"/>
  <c r="BN344" i="1"/>
  <c r="Z344" i="1"/>
  <c r="Z345" i="1" s="1"/>
  <c r="Y350" i="1"/>
  <c r="BP348" i="1"/>
  <c r="BN348" i="1"/>
  <c r="Z348" i="1"/>
  <c r="BP360" i="1"/>
  <c r="BN360" i="1"/>
  <c r="Z360" i="1"/>
  <c r="BP374" i="1"/>
  <c r="BN374" i="1"/>
  <c r="Z374" i="1"/>
  <c r="BP384" i="1"/>
  <c r="BN384" i="1"/>
  <c r="Z384" i="1"/>
  <c r="BP408" i="1"/>
  <c r="BN408" i="1"/>
  <c r="Z408" i="1"/>
  <c r="BP420" i="1"/>
  <c r="BN420" i="1"/>
  <c r="Z420" i="1"/>
  <c r="BP435" i="1"/>
  <c r="BN435" i="1"/>
  <c r="Z435" i="1"/>
  <c r="BP451" i="1"/>
  <c r="BN451" i="1"/>
  <c r="Z451" i="1"/>
  <c r="BP452" i="1"/>
  <c r="BN452" i="1"/>
  <c r="Z452" i="1"/>
  <c r="BP475" i="1"/>
  <c r="BN475" i="1"/>
  <c r="Z475" i="1"/>
  <c r="BP494" i="1"/>
  <c r="BN494" i="1"/>
  <c r="Z494" i="1"/>
  <c r="BP501" i="1"/>
  <c r="BN501" i="1"/>
  <c r="Z501" i="1"/>
  <c r="Z670" i="1"/>
  <c r="Y519" i="1"/>
  <c r="BP518" i="1"/>
  <c r="BN518" i="1"/>
  <c r="Z518" i="1"/>
  <c r="Z519" i="1" s="1"/>
  <c r="Y527" i="1"/>
  <c r="BP522" i="1"/>
  <c r="BN522" i="1"/>
  <c r="Z522" i="1"/>
  <c r="BP554" i="1"/>
  <c r="BN554" i="1"/>
  <c r="Z554" i="1"/>
  <c r="BP559" i="1"/>
  <c r="BN559" i="1"/>
  <c r="Z559" i="1"/>
  <c r="BP574" i="1"/>
  <c r="BN574" i="1"/>
  <c r="Z574" i="1"/>
  <c r="BP578" i="1"/>
  <c r="BN578" i="1"/>
  <c r="Z578" i="1"/>
  <c r="BP587" i="1"/>
  <c r="BN587" i="1"/>
  <c r="Z587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Z22" i="1"/>
  <c r="Z23" i="1" s="1"/>
  <c r="BN22" i="1"/>
  <c r="BP22" i="1"/>
  <c r="Y36" i="1"/>
  <c r="Z29" i="1"/>
  <c r="BN29" i="1"/>
  <c r="Z49" i="1"/>
  <c r="BN49" i="1"/>
  <c r="Z53" i="1"/>
  <c r="BN53" i="1"/>
  <c r="Y59" i="1"/>
  <c r="Z65" i="1"/>
  <c r="BN65" i="1"/>
  <c r="Z68" i="1"/>
  <c r="BN68" i="1"/>
  <c r="BP70" i="1"/>
  <c r="BN70" i="1"/>
  <c r="Y88" i="1"/>
  <c r="BP83" i="1"/>
  <c r="BN83" i="1"/>
  <c r="Z83" i="1"/>
  <c r="BP101" i="1"/>
  <c r="BN101" i="1"/>
  <c r="Z101" i="1"/>
  <c r="BP127" i="1"/>
  <c r="BN127" i="1"/>
  <c r="Z127" i="1"/>
  <c r="BP143" i="1"/>
  <c r="BN143" i="1"/>
  <c r="Z143" i="1"/>
  <c r="Y168" i="1"/>
  <c r="BP166" i="1"/>
  <c r="BN166" i="1"/>
  <c r="Z166" i="1"/>
  <c r="Y205" i="1"/>
  <c r="BP198" i="1"/>
  <c r="BN198" i="1"/>
  <c r="Z198" i="1"/>
  <c r="BP219" i="1"/>
  <c r="BN219" i="1"/>
  <c r="Z219" i="1"/>
  <c r="BP229" i="1"/>
  <c r="BN229" i="1"/>
  <c r="Z229" i="1"/>
  <c r="BP237" i="1"/>
  <c r="BN237" i="1"/>
  <c r="Z237" i="1"/>
  <c r="BP247" i="1"/>
  <c r="BN247" i="1"/>
  <c r="Z247" i="1"/>
  <c r="BP258" i="1"/>
  <c r="BN258" i="1"/>
  <c r="Z258" i="1"/>
  <c r="BP268" i="1"/>
  <c r="BN268" i="1"/>
  <c r="Z268" i="1"/>
  <c r="M670" i="1"/>
  <c r="BP282" i="1"/>
  <c r="BN282" i="1"/>
  <c r="Z282" i="1"/>
  <c r="BP287" i="1"/>
  <c r="BN287" i="1"/>
  <c r="Z287" i="1"/>
  <c r="BP311" i="1"/>
  <c r="BN311" i="1"/>
  <c r="Z311" i="1"/>
  <c r="BP356" i="1"/>
  <c r="BN356" i="1"/>
  <c r="Z356" i="1"/>
  <c r="Y370" i="1"/>
  <c r="BP366" i="1"/>
  <c r="BN366" i="1"/>
  <c r="Z366" i="1"/>
  <c r="BP378" i="1"/>
  <c r="BN378" i="1"/>
  <c r="Z378" i="1"/>
  <c r="Y399" i="1"/>
  <c r="BP395" i="1"/>
  <c r="BN395" i="1"/>
  <c r="Z395" i="1"/>
  <c r="BP416" i="1"/>
  <c r="BN416" i="1"/>
  <c r="Z416" i="1"/>
  <c r="BP424" i="1"/>
  <c r="BN424" i="1"/>
  <c r="Z424" i="1"/>
  <c r="BP436" i="1"/>
  <c r="BN436" i="1"/>
  <c r="Z436" i="1"/>
  <c r="BP460" i="1"/>
  <c r="BN460" i="1"/>
  <c r="Z460" i="1"/>
  <c r="BP470" i="1"/>
  <c r="BN470" i="1"/>
  <c r="Z470" i="1"/>
  <c r="BP487" i="1"/>
  <c r="BN487" i="1"/>
  <c r="Z487" i="1"/>
  <c r="Y80" i="1"/>
  <c r="Y148" i="1"/>
  <c r="Y240" i="1"/>
  <c r="K670" i="1"/>
  <c r="L670" i="1"/>
  <c r="Q670" i="1"/>
  <c r="U670" i="1"/>
  <c r="Y386" i="1"/>
  <c r="Y505" i="1"/>
  <c r="BP497" i="1"/>
  <c r="BN497" i="1"/>
  <c r="Z497" i="1"/>
  <c r="BP507" i="1"/>
  <c r="BN507" i="1"/>
  <c r="Z507" i="1"/>
  <c r="BP540" i="1"/>
  <c r="BN540" i="1"/>
  <c r="Z540" i="1"/>
  <c r="BP558" i="1"/>
  <c r="BN558" i="1"/>
  <c r="Z558" i="1"/>
  <c r="BP567" i="1"/>
  <c r="BN567" i="1"/>
  <c r="Z567" i="1"/>
  <c r="BP577" i="1"/>
  <c r="BN577" i="1"/>
  <c r="Z577" i="1"/>
  <c r="BP581" i="1"/>
  <c r="BN581" i="1"/>
  <c r="Z581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Z640" i="1" s="1"/>
  <c r="BP638" i="1"/>
  <c r="BN638" i="1"/>
  <c r="Z638" i="1"/>
  <c r="H9" i="1"/>
  <c r="B670" i="1"/>
  <c r="X661" i="1"/>
  <c r="X662" i="1"/>
  <c r="X664" i="1"/>
  <c r="Y24" i="1"/>
  <c r="Z26" i="1"/>
  <c r="Z35" i="1" s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BP58" i="1"/>
  <c r="D670" i="1"/>
  <c r="Z64" i="1"/>
  <c r="Z72" i="1" s="1"/>
  <c r="BN64" i="1"/>
  <c r="BP64" i="1"/>
  <c r="Z66" i="1"/>
  <c r="BN66" i="1"/>
  <c r="Z67" i="1"/>
  <c r="BN67" i="1"/>
  <c r="Z69" i="1"/>
  <c r="BN69" i="1"/>
  <c r="Z71" i="1"/>
  <c r="BN71" i="1"/>
  <c r="Y72" i="1"/>
  <c r="Z75" i="1"/>
  <c r="Z79" i="1" s="1"/>
  <c r="BN75" i="1"/>
  <c r="BP75" i="1"/>
  <c r="Z78" i="1"/>
  <c r="BN78" i="1"/>
  <c r="Y79" i="1"/>
  <c r="Z82" i="1"/>
  <c r="Z88" i="1" s="1"/>
  <c r="BN82" i="1"/>
  <c r="BP82" i="1"/>
  <c r="Z84" i="1"/>
  <c r="BN84" i="1"/>
  <c r="Z86" i="1"/>
  <c r="BN86" i="1"/>
  <c r="Y89" i="1"/>
  <c r="Z91" i="1"/>
  <c r="Z97" i="1" s="1"/>
  <c r="BN91" i="1"/>
  <c r="BP91" i="1"/>
  <c r="Z92" i="1"/>
  <c r="BN92" i="1"/>
  <c r="Z93" i="1"/>
  <c r="BN93" i="1"/>
  <c r="Z94" i="1"/>
  <c r="BN94" i="1"/>
  <c r="Z96" i="1"/>
  <c r="BN96" i="1"/>
  <c r="Y97" i="1"/>
  <c r="Z100" i="1"/>
  <c r="Z103" i="1" s="1"/>
  <c r="BN100" i="1"/>
  <c r="BP100" i="1"/>
  <c r="Z102" i="1"/>
  <c r="BN102" i="1"/>
  <c r="Y103" i="1"/>
  <c r="Z107" i="1"/>
  <c r="BN107" i="1"/>
  <c r="BP108" i="1"/>
  <c r="BN108" i="1"/>
  <c r="Z108" i="1"/>
  <c r="BP116" i="1"/>
  <c r="BN116" i="1"/>
  <c r="Z116" i="1"/>
  <c r="BP119" i="1"/>
  <c r="BN119" i="1"/>
  <c r="Z119" i="1"/>
  <c r="F670" i="1"/>
  <c r="Y129" i="1"/>
  <c r="BP124" i="1"/>
  <c r="BN124" i="1"/>
  <c r="Z124" i="1"/>
  <c r="BP128" i="1"/>
  <c r="BN128" i="1"/>
  <c r="Z128" i="1"/>
  <c r="Y130" i="1"/>
  <c r="Y138" i="1"/>
  <c r="BP132" i="1"/>
  <c r="BN132" i="1"/>
  <c r="Z132" i="1"/>
  <c r="BP134" i="1"/>
  <c r="BN134" i="1"/>
  <c r="Z134" i="1"/>
  <c r="Y147" i="1"/>
  <c r="BP142" i="1"/>
  <c r="BN142" i="1"/>
  <c r="Z142" i="1"/>
  <c r="BP146" i="1"/>
  <c r="BN146" i="1"/>
  <c r="Z146" i="1"/>
  <c r="Y153" i="1"/>
  <c r="BP150" i="1"/>
  <c r="BN150" i="1"/>
  <c r="Z150" i="1"/>
  <c r="BP167" i="1"/>
  <c r="BN167" i="1"/>
  <c r="Z167" i="1"/>
  <c r="Z168" i="1" s="1"/>
  <c r="Y169" i="1"/>
  <c r="H670" i="1"/>
  <c r="Y173" i="1"/>
  <c r="BP172" i="1"/>
  <c r="BN172" i="1"/>
  <c r="Z172" i="1"/>
  <c r="Z173" i="1" s="1"/>
  <c r="Y174" i="1"/>
  <c r="Y181" i="1"/>
  <c r="BP176" i="1"/>
  <c r="BN176" i="1"/>
  <c r="Z176" i="1"/>
  <c r="BP180" i="1"/>
  <c r="BN180" i="1"/>
  <c r="Z180" i="1"/>
  <c r="Y182" i="1"/>
  <c r="Y187" i="1"/>
  <c r="BP184" i="1"/>
  <c r="BN184" i="1"/>
  <c r="Z184" i="1"/>
  <c r="Y204" i="1"/>
  <c r="BP199" i="1"/>
  <c r="BN199" i="1"/>
  <c r="Z199" i="1"/>
  <c r="BP203" i="1"/>
  <c r="BN203" i="1"/>
  <c r="Z203" i="1"/>
  <c r="J670" i="1"/>
  <c r="Y211" i="1"/>
  <c r="BP208" i="1"/>
  <c r="BN208" i="1"/>
  <c r="Z208" i="1"/>
  <c r="Y215" i="1"/>
  <c r="BP220" i="1"/>
  <c r="BN220" i="1"/>
  <c r="Z220" i="1"/>
  <c r="BP224" i="1"/>
  <c r="BN224" i="1"/>
  <c r="Z224" i="1"/>
  <c r="Y241" i="1"/>
  <c r="BP232" i="1"/>
  <c r="BN232" i="1"/>
  <c r="Z232" i="1"/>
  <c r="BP236" i="1"/>
  <c r="BN236" i="1"/>
  <c r="Z236" i="1"/>
  <c r="Y54" i="1"/>
  <c r="E670" i="1"/>
  <c r="Y111" i="1"/>
  <c r="BP110" i="1"/>
  <c r="BN110" i="1"/>
  <c r="Z110" i="1"/>
  <c r="Y112" i="1"/>
  <c r="Y120" i="1"/>
  <c r="BP114" i="1"/>
  <c r="BN114" i="1"/>
  <c r="Z114" i="1"/>
  <c r="BP118" i="1"/>
  <c r="BN118" i="1"/>
  <c r="Z118" i="1"/>
  <c r="BP126" i="1"/>
  <c r="BN126" i="1"/>
  <c r="Z126" i="1"/>
  <c r="BP133" i="1"/>
  <c r="BN133" i="1"/>
  <c r="Z133" i="1"/>
  <c r="Y137" i="1"/>
  <c r="BP141" i="1"/>
  <c r="BN141" i="1"/>
  <c r="Z141" i="1"/>
  <c r="BP144" i="1"/>
  <c r="BN144" i="1"/>
  <c r="Z144" i="1"/>
  <c r="BP157" i="1"/>
  <c r="BN157" i="1"/>
  <c r="Z157" i="1"/>
  <c r="Z158" i="1" s="1"/>
  <c r="Y159" i="1"/>
  <c r="Y164" i="1"/>
  <c r="BP161" i="1"/>
  <c r="BN161" i="1"/>
  <c r="Z161" i="1"/>
  <c r="Z163" i="1" s="1"/>
  <c r="BP178" i="1"/>
  <c r="BN178" i="1"/>
  <c r="Z178" i="1"/>
  <c r="BP186" i="1"/>
  <c r="BN186" i="1"/>
  <c r="Z186" i="1"/>
  <c r="Y188" i="1"/>
  <c r="BP197" i="1"/>
  <c r="BN197" i="1"/>
  <c r="Z197" i="1"/>
  <c r="Z204" i="1" s="1"/>
  <c r="BP201" i="1"/>
  <c r="BN201" i="1"/>
  <c r="Z201" i="1"/>
  <c r="BP214" i="1"/>
  <c r="BN214" i="1"/>
  <c r="Z214" i="1"/>
  <c r="Z215" i="1" s="1"/>
  <c r="Y216" i="1"/>
  <c r="Y227" i="1"/>
  <c r="BP218" i="1"/>
  <c r="BN218" i="1"/>
  <c r="Z218" i="1"/>
  <c r="BP222" i="1"/>
  <c r="BN222" i="1"/>
  <c r="Z222" i="1"/>
  <c r="Y226" i="1"/>
  <c r="BP230" i="1"/>
  <c r="BN230" i="1"/>
  <c r="Z230" i="1"/>
  <c r="BP234" i="1"/>
  <c r="BN234" i="1"/>
  <c r="Z234" i="1"/>
  <c r="BP238" i="1"/>
  <c r="BN238" i="1"/>
  <c r="Z238" i="1"/>
  <c r="Y248" i="1"/>
  <c r="Y261" i="1"/>
  <c r="Y273" i="1"/>
  <c r="Y278" i="1"/>
  <c r="Y292" i="1"/>
  <c r="Y297" i="1"/>
  <c r="Y304" i="1"/>
  <c r="Y314" i="1"/>
  <c r="Y319" i="1"/>
  <c r="Y323" i="1"/>
  <c r="Y327" i="1"/>
  <c r="Y332" i="1"/>
  <c r="Y336" i="1"/>
  <c r="Y340" i="1"/>
  <c r="Y351" i="1"/>
  <c r="Y363" i="1"/>
  <c r="Y371" i="1"/>
  <c r="Y379" i="1"/>
  <c r="Y385" i="1"/>
  <c r="BP407" i="1"/>
  <c r="BN407" i="1"/>
  <c r="Z407" i="1"/>
  <c r="Z409" i="1" s="1"/>
  <c r="BP417" i="1"/>
  <c r="BN417" i="1"/>
  <c r="Z417" i="1"/>
  <c r="BP421" i="1"/>
  <c r="BN421" i="1"/>
  <c r="Z421" i="1"/>
  <c r="Y425" i="1"/>
  <c r="BP429" i="1"/>
  <c r="BN429" i="1"/>
  <c r="Z429" i="1"/>
  <c r="Z430" i="1" s="1"/>
  <c r="Y431" i="1"/>
  <c r="BP434" i="1"/>
  <c r="BN434" i="1"/>
  <c r="Z434" i="1"/>
  <c r="BP450" i="1"/>
  <c r="BN450" i="1"/>
  <c r="Z450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Y510" i="1"/>
  <c r="Y515" i="1"/>
  <c r="BP512" i="1"/>
  <c r="BN512" i="1"/>
  <c r="Z512" i="1"/>
  <c r="Z514" i="1" s="1"/>
  <c r="Y514" i="1"/>
  <c r="T670" i="1"/>
  <c r="G670" i="1"/>
  <c r="Y158" i="1"/>
  <c r="I670" i="1"/>
  <c r="Y194" i="1"/>
  <c r="Z244" i="1"/>
  <c r="BN244" i="1"/>
  <c r="Z246" i="1"/>
  <c r="BN246" i="1"/>
  <c r="Z253" i="1"/>
  <c r="BN253" i="1"/>
  <c r="Z255" i="1"/>
  <c r="BN255" i="1"/>
  <c r="Z257" i="1"/>
  <c r="BN257" i="1"/>
  <c r="Z259" i="1"/>
  <c r="BN259" i="1"/>
  <c r="Y260" i="1"/>
  <c r="Z264" i="1"/>
  <c r="BN264" i="1"/>
  <c r="BP264" i="1"/>
  <c r="Z266" i="1"/>
  <c r="BN266" i="1"/>
  <c r="Z269" i="1"/>
  <c r="BN269" i="1"/>
  <c r="Z271" i="1"/>
  <c r="BN271" i="1"/>
  <c r="Y274" i="1"/>
  <c r="Z276" i="1"/>
  <c r="Z277" i="1" s="1"/>
  <c r="BN276" i="1"/>
  <c r="BP276" i="1"/>
  <c r="Z281" i="1"/>
  <c r="BN281" i="1"/>
  <c r="BP281" i="1"/>
  <c r="Z284" i="1"/>
  <c r="BN284" i="1"/>
  <c r="Z286" i="1"/>
  <c r="BN286" i="1"/>
  <c r="Z288" i="1"/>
  <c r="BN288" i="1"/>
  <c r="Z290" i="1"/>
  <c r="BN290" i="1"/>
  <c r="Y291" i="1"/>
  <c r="Z295" i="1"/>
  <c r="Z296" i="1" s="1"/>
  <c r="BN295" i="1"/>
  <c r="BP295" i="1"/>
  <c r="Y296" i="1"/>
  <c r="Z300" i="1"/>
  <c r="BN300" i="1"/>
  <c r="BP300" i="1"/>
  <c r="Z302" i="1"/>
  <c r="BN302" i="1"/>
  <c r="Y303" i="1"/>
  <c r="Z307" i="1"/>
  <c r="BN307" i="1"/>
  <c r="BP307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Z325" i="1"/>
  <c r="Z326" i="1" s="1"/>
  <c r="BN325" i="1"/>
  <c r="BP325" i="1"/>
  <c r="Z330" i="1"/>
  <c r="Z331" i="1" s="1"/>
  <c r="BN330" i="1"/>
  <c r="BP330" i="1"/>
  <c r="Y331" i="1"/>
  <c r="Z334" i="1"/>
  <c r="Z335" i="1" s="1"/>
  <c r="BN334" i="1"/>
  <c r="BP334" i="1"/>
  <c r="Z338" i="1"/>
  <c r="Z340" i="1" s="1"/>
  <c r="BN338" i="1"/>
  <c r="BP338" i="1"/>
  <c r="Z349" i="1"/>
  <c r="Z350" i="1" s="1"/>
  <c r="BN349" i="1"/>
  <c r="Z354" i="1"/>
  <c r="BN354" i="1"/>
  <c r="BP354" i="1"/>
  <c r="Z355" i="1"/>
  <c r="BN355" i="1"/>
  <c r="Z357" i="1"/>
  <c r="BN357" i="1"/>
  <c r="Z359" i="1"/>
  <c r="BN359" i="1"/>
  <c r="Z361" i="1"/>
  <c r="BN361" i="1"/>
  <c r="Y364" i="1"/>
  <c r="Z367" i="1"/>
  <c r="BN367" i="1"/>
  <c r="Z369" i="1"/>
  <c r="BN369" i="1"/>
  <c r="Z373" i="1"/>
  <c r="BN373" i="1"/>
  <c r="BP373" i="1"/>
  <c r="Z375" i="1"/>
  <c r="BN375" i="1"/>
  <c r="Z377" i="1"/>
  <c r="BN377" i="1"/>
  <c r="Z383" i="1"/>
  <c r="Z385" i="1" s="1"/>
  <c r="BN383" i="1"/>
  <c r="Z388" i="1"/>
  <c r="BN388" i="1"/>
  <c r="BP388" i="1"/>
  <c r="Z389" i="1"/>
  <c r="BN389" i="1"/>
  <c r="Z391" i="1"/>
  <c r="BN391" i="1"/>
  <c r="Y392" i="1"/>
  <c r="BP396" i="1"/>
  <c r="BN396" i="1"/>
  <c r="Z396" i="1"/>
  <c r="Z398" i="1" s="1"/>
  <c r="Y410" i="1"/>
  <c r="Y409" i="1"/>
  <c r="BP415" i="1"/>
  <c r="BN415" i="1"/>
  <c r="Z415" i="1"/>
  <c r="BP419" i="1"/>
  <c r="BN419" i="1"/>
  <c r="Z419" i="1"/>
  <c r="BP423" i="1"/>
  <c r="BN423" i="1"/>
  <c r="Z423" i="1"/>
  <c r="Y430" i="1"/>
  <c r="Y438" i="1"/>
  <c r="BP437" i="1"/>
  <c r="BN437" i="1"/>
  <c r="Z437" i="1"/>
  <c r="Y439" i="1"/>
  <c r="Y445" i="1"/>
  <c r="BP441" i="1"/>
  <c r="BN441" i="1"/>
  <c r="Z441" i="1"/>
  <c r="Z444" i="1" s="1"/>
  <c r="BP453" i="1"/>
  <c r="BN453" i="1"/>
  <c r="Z453" i="1"/>
  <c r="Y472" i="1"/>
  <c r="BP464" i="1"/>
  <c r="BN464" i="1"/>
  <c r="Z464" i="1"/>
  <c r="BP467" i="1"/>
  <c r="BN467" i="1"/>
  <c r="Z467" i="1"/>
  <c r="Y471" i="1"/>
  <c r="Y477" i="1"/>
  <c r="BP474" i="1"/>
  <c r="BN474" i="1"/>
  <c r="Z474" i="1"/>
  <c r="Z476" i="1" s="1"/>
  <c r="Y476" i="1"/>
  <c r="BP526" i="1"/>
  <c r="BN526" i="1"/>
  <c r="Z526" i="1"/>
  <c r="Y528" i="1"/>
  <c r="Y531" i="1"/>
  <c r="BP530" i="1"/>
  <c r="BN530" i="1"/>
  <c r="Z530" i="1"/>
  <c r="Z531" i="1" s="1"/>
  <c r="Y532" i="1"/>
  <c r="Y535" i="1"/>
  <c r="BP534" i="1"/>
  <c r="BN534" i="1"/>
  <c r="Z534" i="1"/>
  <c r="Z535" i="1" s="1"/>
  <c r="Y536" i="1"/>
  <c r="AA670" i="1"/>
  <c r="Y543" i="1"/>
  <c r="BP539" i="1"/>
  <c r="BN539" i="1"/>
  <c r="Z539" i="1"/>
  <c r="BP542" i="1"/>
  <c r="BN542" i="1"/>
  <c r="Z542" i="1"/>
  <c r="Y544" i="1"/>
  <c r="Y548" i="1"/>
  <c r="BP547" i="1"/>
  <c r="BN547" i="1"/>
  <c r="Z547" i="1"/>
  <c r="Z548" i="1" s="1"/>
  <c r="Y549" i="1"/>
  <c r="AC670" i="1"/>
  <c r="Y565" i="1"/>
  <c r="BP553" i="1"/>
  <c r="BN553" i="1"/>
  <c r="Z553" i="1"/>
  <c r="BP557" i="1"/>
  <c r="BN557" i="1"/>
  <c r="Z557" i="1"/>
  <c r="BP561" i="1"/>
  <c r="BN561" i="1"/>
  <c r="Z561" i="1"/>
  <c r="Y564" i="1"/>
  <c r="BP568" i="1"/>
  <c r="BN568" i="1"/>
  <c r="Z568" i="1"/>
  <c r="Z570" i="1" s="1"/>
  <c r="Y571" i="1"/>
  <c r="BP575" i="1"/>
  <c r="BN575" i="1"/>
  <c r="Z575" i="1"/>
  <c r="BP579" i="1"/>
  <c r="BN579" i="1"/>
  <c r="Z579" i="1"/>
  <c r="Y582" i="1"/>
  <c r="BP586" i="1"/>
  <c r="BN586" i="1"/>
  <c r="Z586" i="1"/>
  <c r="Y588" i="1"/>
  <c r="AB670" i="1"/>
  <c r="V670" i="1"/>
  <c r="Y404" i="1"/>
  <c r="W670" i="1"/>
  <c r="Y426" i="1"/>
  <c r="Y456" i="1"/>
  <c r="BP455" i="1"/>
  <c r="BN455" i="1"/>
  <c r="Z455" i="1"/>
  <c r="Y457" i="1"/>
  <c r="Y462" i="1"/>
  <c r="BP459" i="1"/>
  <c r="BN459" i="1"/>
  <c r="Z459" i="1"/>
  <c r="Z461" i="1" s="1"/>
  <c r="BP466" i="1"/>
  <c r="BN466" i="1"/>
  <c r="Z466" i="1"/>
  <c r="BP469" i="1"/>
  <c r="BN469" i="1"/>
  <c r="Z469" i="1"/>
  <c r="BP486" i="1"/>
  <c r="BN486" i="1"/>
  <c r="Z486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BP523" i="1"/>
  <c r="BN523" i="1"/>
  <c r="Z523" i="1"/>
  <c r="BP541" i="1"/>
  <c r="BN541" i="1"/>
  <c r="Z541" i="1"/>
  <c r="BP555" i="1"/>
  <c r="BN555" i="1"/>
  <c r="Z555" i="1"/>
  <c r="BP560" i="1"/>
  <c r="BN560" i="1"/>
  <c r="Z560" i="1"/>
  <c r="BP562" i="1"/>
  <c r="BN562" i="1"/>
  <c r="Z562" i="1"/>
  <c r="Y570" i="1"/>
  <c r="BP569" i="1"/>
  <c r="BN569" i="1"/>
  <c r="Z569" i="1"/>
  <c r="Y583" i="1"/>
  <c r="BP573" i="1"/>
  <c r="BN573" i="1"/>
  <c r="Z573" i="1"/>
  <c r="BP576" i="1"/>
  <c r="BN576" i="1"/>
  <c r="Z576" i="1"/>
  <c r="BP580" i="1"/>
  <c r="BN580" i="1"/>
  <c r="Z580" i="1"/>
  <c r="Y589" i="1"/>
  <c r="BP609" i="1"/>
  <c r="BN609" i="1"/>
  <c r="Z609" i="1"/>
  <c r="BP611" i="1"/>
  <c r="BN611" i="1"/>
  <c r="Z611" i="1"/>
  <c r="Y613" i="1"/>
  <c r="Y633" i="1"/>
  <c r="BP625" i="1"/>
  <c r="BN625" i="1"/>
  <c r="Z625" i="1"/>
  <c r="Y634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47" i="1"/>
  <c r="Y654" i="1"/>
  <c r="BP653" i="1"/>
  <c r="BN653" i="1"/>
  <c r="Z653" i="1"/>
  <c r="Z654" i="1" s="1"/>
  <c r="Y655" i="1"/>
  <c r="X670" i="1"/>
  <c r="Y670" i="1"/>
  <c r="Y483" i="1"/>
  <c r="Y520" i="1"/>
  <c r="Y593" i="1"/>
  <c r="BP591" i="1"/>
  <c r="BN591" i="1"/>
  <c r="BP592" i="1"/>
  <c r="BN592" i="1"/>
  <c r="Z592" i="1"/>
  <c r="Z593" i="1" s="1"/>
  <c r="Y594" i="1"/>
  <c r="Y612" i="1"/>
  <c r="BP608" i="1"/>
  <c r="BN608" i="1"/>
  <c r="Z608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AE670" i="1"/>
  <c r="Y646" i="1"/>
  <c r="BP644" i="1"/>
  <c r="BN644" i="1"/>
  <c r="Z644" i="1"/>
  <c r="AD670" i="1"/>
  <c r="Z210" i="1" l="1"/>
  <c r="Z622" i="1"/>
  <c r="Z504" i="1"/>
  <c r="Z438" i="1"/>
  <c r="Z240" i="1"/>
  <c r="Y662" i="1"/>
  <c r="Z605" i="1"/>
  <c r="Z646" i="1"/>
  <c r="Z527" i="1"/>
  <c r="Z588" i="1"/>
  <c r="Z425" i="1"/>
  <c r="Z379" i="1"/>
  <c r="Z370" i="1"/>
  <c r="Z363" i="1"/>
  <c r="Z313" i="1"/>
  <c r="Z303" i="1"/>
  <c r="Z291" i="1"/>
  <c r="Z260" i="1"/>
  <c r="Z248" i="1"/>
  <c r="Z509" i="1"/>
  <c r="Z456" i="1"/>
  <c r="Z226" i="1"/>
  <c r="Z147" i="1"/>
  <c r="Z152" i="1"/>
  <c r="Y664" i="1"/>
  <c r="Y661" i="1"/>
  <c r="Y663" i="1" s="1"/>
  <c r="Z612" i="1"/>
  <c r="Z633" i="1"/>
  <c r="Z111" i="1"/>
  <c r="X663" i="1"/>
  <c r="Z582" i="1"/>
  <c r="Z564" i="1"/>
  <c r="Z543" i="1"/>
  <c r="Z471" i="1"/>
  <c r="Z392" i="1"/>
  <c r="Z273" i="1"/>
  <c r="Z120" i="1"/>
  <c r="Z187" i="1"/>
  <c r="Z181" i="1"/>
  <c r="Z137" i="1"/>
  <c r="Z129" i="1"/>
  <c r="Y660" i="1"/>
  <c r="Z665" i="1" l="1"/>
</calcChain>
</file>

<file path=xl/sharedStrings.xml><?xml version="1.0" encoding="utf-8"?>
<sst xmlns="http://schemas.openxmlformats.org/spreadsheetml/2006/main" count="3150" uniqueCount="1103">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</sst>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5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07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9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38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1143" t="s">
        <v>0</v>
      </c>
      <c r="E1" s="804"/>
      <c r="F1" s="804"/>
      <c r="G1" s="12" t="s">
        <v>1</v>
      </c>
      <c r="H1" s="1143" t="s">
        <v>2</v>
      </c>
      <c r="I1" s="804"/>
      <c r="J1" s="804"/>
      <c r="K1" s="804"/>
      <c r="L1" s="804"/>
      <c r="M1" s="804"/>
      <c r="N1" s="804"/>
      <c r="O1" s="804"/>
      <c r="P1" s="804"/>
      <c r="Q1" s="804"/>
      <c r="R1" s="1005" t="s">
        <v>3</v>
      </c>
      <c r="S1" s="804"/>
      <c r="T1" s="8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1091" t="s">
        <v>8</v>
      </c>
      <c r="B5" s="818"/>
      <c r="C5" s="814"/>
      <c r="D5" s="941"/>
      <c r="E5" s="943"/>
      <c r="F5" s="876" t="s">
        <v>9</v>
      </c>
      <c r="G5" s="814"/>
      <c r="H5" s="941"/>
      <c r="I5" s="942"/>
      <c r="J5" s="942"/>
      <c r="K5" s="942"/>
      <c r="L5" s="942"/>
      <c r="M5" s="943"/>
      <c r="N5" s="58"/>
      <c r="P5" s="24" t="s">
        <v>10</v>
      </c>
      <c r="Q5" s="838">
        <v>45617</v>
      </c>
      <c r="R5" s="839"/>
      <c r="T5" s="1038" t="s">
        <v>11</v>
      </c>
      <c r="U5" s="1039"/>
      <c r="V5" s="1041" t="s">
        <v>12</v>
      </c>
      <c r="W5" s="839"/>
      <c r="AB5" s="51"/>
      <c r="AC5" s="51"/>
      <c r="AD5" s="51"/>
      <c r="AE5" s="51"/>
    </row>
    <row r="6" spans="1:32" s="771" customFormat="1" ht="24" customHeight="1" x14ac:dyDescent="0.2">
      <c r="A6" s="1091" t="s">
        <v>13</v>
      </c>
      <c r="B6" s="818"/>
      <c r="C6" s="814"/>
      <c r="D6" s="947" t="s">
        <v>14</v>
      </c>
      <c r="E6" s="948"/>
      <c r="F6" s="948"/>
      <c r="G6" s="948"/>
      <c r="H6" s="948"/>
      <c r="I6" s="948"/>
      <c r="J6" s="948"/>
      <c r="K6" s="948"/>
      <c r="L6" s="948"/>
      <c r="M6" s="839"/>
      <c r="N6" s="59"/>
      <c r="P6" s="24" t="s">
        <v>15</v>
      </c>
      <c r="Q6" s="850" t="str">
        <f>IF(Q5=0," ",CHOOSE(WEEKDAY(Q5,2),"Понедельник","Вторник","Среда","Четверг","Пятница","Суббота","Воскресенье"))</f>
        <v>Четверг</v>
      </c>
      <c r="R6" s="784"/>
      <c r="T6" s="1052" t="s">
        <v>16</v>
      </c>
      <c r="U6" s="1039"/>
      <c r="V6" s="869" t="s">
        <v>17</v>
      </c>
      <c r="W6" s="87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1172" t="str">
        <f>IFERROR(VLOOKUP(DeliveryAddress,Table,3,0),1)</f>
        <v>1</v>
      </c>
      <c r="E7" s="1173"/>
      <c r="F7" s="1173"/>
      <c r="G7" s="1173"/>
      <c r="H7" s="1173"/>
      <c r="I7" s="1173"/>
      <c r="J7" s="1173"/>
      <c r="K7" s="1173"/>
      <c r="L7" s="1173"/>
      <c r="M7" s="1048"/>
      <c r="N7" s="60"/>
      <c r="P7" s="24"/>
      <c r="Q7" s="42"/>
      <c r="R7" s="42"/>
      <c r="T7" s="790"/>
      <c r="U7" s="1039"/>
      <c r="V7" s="871"/>
      <c r="W7" s="872"/>
      <c r="AB7" s="51"/>
      <c r="AC7" s="51"/>
      <c r="AD7" s="51"/>
      <c r="AE7" s="51"/>
    </row>
    <row r="8" spans="1:32" s="771" customFormat="1" ht="25.5" customHeight="1" x14ac:dyDescent="0.2">
      <c r="A8" s="788" t="s">
        <v>18</v>
      </c>
      <c r="B8" s="786"/>
      <c r="C8" s="787"/>
      <c r="D8" s="1160" t="s">
        <v>19</v>
      </c>
      <c r="E8" s="1161"/>
      <c r="F8" s="1161"/>
      <c r="G8" s="1161"/>
      <c r="H8" s="1161"/>
      <c r="I8" s="1161"/>
      <c r="J8" s="1161"/>
      <c r="K8" s="1161"/>
      <c r="L8" s="1161"/>
      <c r="M8" s="1162"/>
      <c r="N8" s="61"/>
      <c r="P8" s="24" t="s">
        <v>20</v>
      </c>
      <c r="Q8" s="1047">
        <v>0.41666666666666669</v>
      </c>
      <c r="R8" s="1048"/>
      <c r="T8" s="790"/>
      <c r="U8" s="1039"/>
      <c r="V8" s="871"/>
      <c r="W8" s="872"/>
      <c r="AB8" s="51"/>
      <c r="AC8" s="51"/>
      <c r="AD8" s="51"/>
      <c r="AE8" s="51"/>
    </row>
    <row r="9" spans="1:32" s="771" customFormat="1" ht="39.950000000000003" customHeight="1" x14ac:dyDescent="0.2">
      <c r="A9" s="7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894"/>
      <c r="E9" s="895"/>
      <c r="F9" s="7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1013" t="str">
        <f>IF(AND($A$9="Тип доверенности/получателя при получении в адресе перегруза:",$D$9="Разовая доверенность"),"Введите ФИО","")</f>
        <v/>
      </c>
      <c r="I9" s="895"/>
      <c r="J9" s="10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5"/>
      <c r="L9" s="895"/>
      <c r="M9" s="895"/>
      <c r="N9" s="769"/>
      <c r="P9" s="26" t="s">
        <v>21</v>
      </c>
      <c r="Q9" s="1120"/>
      <c r="R9" s="885"/>
      <c r="T9" s="790"/>
      <c r="U9" s="1039"/>
      <c r="V9" s="873"/>
      <c r="W9" s="87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7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894"/>
      <c r="E10" s="895"/>
      <c r="F10" s="7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967" t="str">
        <f>IFERROR(VLOOKUP($D$10,Proxy,2,FALSE),"")</f>
        <v/>
      </c>
      <c r="I10" s="790"/>
      <c r="J10" s="790"/>
      <c r="K10" s="790"/>
      <c r="L10" s="790"/>
      <c r="M10" s="790"/>
      <c r="N10" s="770"/>
      <c r="P10" s="26" t="s">
        <v>22</v>
      </c>
      <c r="Q10" s="1053"/>
      <c r="R10" s="1054"/>
      <c r="U10" s="24" t="s">
        <v>23</v>
      </c>
      <c r="V10" s="1183" t="s">
        <v>24</v>
      </c>
      <c r="W10" s="87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24"/>
      <c r="R11" s="839"/>
      <c r="U11" s="24" t="s">
        <v>27</v>
      </c>
      <c r="V11" s="884" t="s">
        <v>28</v>
      </c>
      <c r="W11" s="885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1021" t="s">
        <v>29</v>
      </c>
      <c r="B12" s="818"/>
      <c r="C12" s="818"/>
      <c r="D12" s="818"/>
      <c r="E12" s="818"/>
      <c r="F12" s="818"/>
      <c r="G12" s="818"/>
      <c r="H12" s="818"/>
      <c r="I12" s="818"/>
      <c r="J12" s="818"/>
      <c r="K12" s="818"/>
      <c r="L12" s="818"/>
      <c r="M12" s="814"/>
      <c r="N12" s="62"/>
      <c r="P12" s="24" t="s">
        <v>30</v>
      </c>
      <c r="Q12" s="1047"/>
      <c r="R12" s="1048"/>
      <c r="S12" s="23"/>
      <c r="U12" s="24"/>
      <c r="V12" s="804"/>
      <c r="W12" s="790"/>
      <c r="AB12" s="51"/>
      <c r="AC12" s="51"/>
      <c r="AD12" s="51"/>
      <c r="AE12" s="51"/>
    </row>
    <row r="13" spans="1:32" s="771" customFormat="1" ht="23.25" customHeight="1" x14ac:dyDescent="0.2">
      <c r="A13" s="1021" t="s">
        <v>31</v>
      </c>
      <c r="B13" s="818"/>
      <c r="C13" s="818"/>
      <c r="D13" s="818"/>
      <c r="E13" s="818"/>
      <c r="F13" s="818"/>
      <c r="G13" s="818"/>
      <c r="H13" s="818"/>
      <c r="I13" s="818"/>
      <c r="J13" s="818"/>
      <c r="K13" s="818"/>
      <c r="L13" s="818"/>
      <c r="M13" s="814"/>
      <c r="N13" s="62"/>
      <c r="O13" s="26"/>
      <c r="P13" s="26" t="s">
        <v>32</v>
      </c>
      <c r="Q13" s="884"/>
      <c r="R13" s="88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1021" t="s">
        <v>33</v>
      </c>
      <c r="B14" s="818"/>
      <c r="C14" s="818"/>
      <c r="D14" s="818"/>
      <c r="E14" s="818"/>
      <c r="F14" s="818"/>
      <c r="G14" s="818"/>
      <c r="H14" s="818"/>
      <c r="I14" s="818"/>
      <c r="J14" s="818"/>
      <c r="K14" s="818"/>
      <c r="L14" s="818"/>
      <c r="M14" s="8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960" t="s">
        <v>34</v>
      </c>
      <c r="B15" s="818"/>
      <c r="C15" s="818"/>
      <c r="D15" s="818"/>
      <c r="E15" s="818"/>
      <c r="F15" s="818"/>
      <c r="G15" s="818"/>
      <c r="H15" s="818"/>
      <c r="I15" s="818"/>
      <c r="J15" s="818"/>
      <c r="K15" s="818"/>
      <c r="L15" s="818"/>
      <c r="M15" s="814"/>
      <c r="N15" s="63"/>
      <c r="P15" s="1064" t="s">
        <v>35</v>
      </c>
      <c r="Q15" s="804"/>
      <c r="R15" s="804"/>
      <c r="S15" s="804"/>
      <c r="T15" s="8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65"/>
      <c r="Q16" s="1065"/>
      <c r="R16" s="1065"/>
      <c r="S16" s="1065"/>
      <c r="T16" s="106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1" t="s">
        <v>36</v>
      </c>
      <c r="B17" s="781" t="s">
        <v>37</v>
      </c>
      <c r="C17" s="1096" t="s">
        <v>38</v>
      </c>
      <c r="D17" s="781" t="s">
        <v>39</v>
      </c>
      <c r="E17" s="823"/>
      <c r="F17" s="781" t="s">
        <v>40</v>
      </c>
      <c r="G17" s="781" t="s">
        <v>41</v>
      </c>
      <c r="H17" s="781" t="s">
        <v>42</v>
      </c>
      <c r="I17" s="781" t="s">
        <v>43</v>
      </c>
      <c r="J17" s="781" t="s">
        <v>44</v>
      </c>
      <c r="K17" s="781" t="s">
        <v>45</v>
      </c>
      <c r="L17" s="781" t="s">
        <v>46</v>
      </c>
      <c r="M17" s="781" t="s">
        <v>47</v>
      </c>
      <c r="N17" s="781" t="s">
        <v>48</v>
      </c>
      <c r="O17" s="781" t="s">
        <v>49</v>
      </c>
      <c r="P17" s="781" t="s">
        <v>50</v>
      </c>
      <c r="Q17" s="1131"/>
      <c r="R17" s="1131"/>
      <c r="S17" s="1131"/>
      <c r="T17" s="823"/>
      <c r="U17" s="813" t="s">
        <v>51</v>
      </c>
      <c r="V17" s="814"/>
      <c r="W17" s="781" t="s">
        <v>52</v>
      </c>
      <c r="X17" s="781" t="s">
        <v>53</v>
      </c>
      <c r="Y17" s="815" t="s">
        <v>54</v>
      </c>
      <c r="Z17" s="961" t="s">
        <v>55</v>
      </c>
      <c r="AA17" s="863" t="s">
        <v>56</v>
      </c>
      <c r="AB17" s="863" t="s">
        <v>57</v>
      </c>
      <c r="AC17" s="863" t="s">
        <v>58</v>
      </c>
      <c r="AD17" s="863" t="s">
        <v>59</v>
      </c>
      <c r="AE17" s="864"/>
      <c r="AF17" s="865"/>
      <c r="AG17" s="66"/>
      <c r="BD17" s="65" t="s">
        <v>60</v>
      </c>
    </row>
    <row r="18" spans="1:68" ht="14.25" customHeight="1" x14ac:dyDescent="0.2">
      <c r="A18" s="782"/>
      <c r="B18" s="782"/>
      <c r="C18" s="782"/>
      <c r="D18" s="824"/>
      <c r="E18" s="825"/>
      <c r="F18" s="782"/>
      <c r="G18" s="782"/>
      <c r="H18" s="782"/>
      <c r="I18" s="782"/>
      <c r="J18" s="782"/>
      <c r="K18" s="782"/>
      <c r="L18" s="782"/>
      <c r="M18" s="782"/>
      <c r="N18" s="782"/>
      <c r="O18" s="782"/>
      <c r="P18" s="824"/>
      <c r="Q18" s="1132"/>
      <c r="R18" s="1132"/>
      <c r="S18" s="1132"/>
      <c r="T18" s="825"/>
      <c r="U18" s="67" t="s">
        <v>61</v>
      </c>
      <c r="V18" s="67" t="s">
        <v>62</v>
      </c>
      <c r="W18" s="782"/>
      <c r="X18" s="782"/>
      <c r="Y18" s="816"/>
      <c r="Z18" s="962"/>
      <c r="AA18" s="964"/>
      <c r="AB18" s="964"/>
      <c r="AC18" s="964"/>
      <c r="AD18" s="866"/>
      <c r="AE18" s="867"/>
      <c r="AF18" s="868"/>
      <c r="AG18" s="66"/>
      <c r="BD18" s="65"/>
    </row>
    <row r="19" spans="1:68" ht="27.75" customHeight="1" x14ac:dyDescent="0.2">
      <c r="A19" s="810" t="s">
        <v>63</v>
      </c>
      <c r="B19" s="811"/>
      <c r="C19" s="811"/>
      <c r="D19" s="811"/>
      <c r="E19" s="811"/>
      <c r="F19" s="811"/>
      <c r="G19" s="811"/>
      <c r="H19" s="811"/>
      <c r="I19" s="811"/>
      <c r="J19" s="811"/>
      <c r="K19" s="811"/>
      <c r="L19" s="811"/>
      <c r="M19" s="811"/>
      <c r="N19" s="811"/>
      <c r="O19" s="811"/>
      <c r="P19" s="811"/>
      <c r="Q19" s="811"/>
      <c r="R19" s="811"/>
      <c r="S19" s="811"/>
      <c r="T19" s="811"/>
      <c r="U19" s="811"/>
      <c r="V19" s="811"/>
      <c r="W19" s="811"/>
      <c r="X19" s="811"/>
      <c r="Y19" s="811"/>
      <c r="Z19" s="811"/>
      <c r="AA19" s="48"/>
      <c r="AB19" s="48"/>
      <c r="AC19" s="48"/>
    </row>
    <row r="20" spans="1:68" ht="16.5" customHeight="1" x14ac:dyDescent="0.25">
      <c r="A20" s="821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2"/>
      <c r="AB20" s="772"/>
      <c r="AC20" s="772"/>
    </row>
    <row r="21" spans="1:68" ht="14.25" customHeight="1" x14ac:dyDescent="0.25">
      <c r="A21" s="800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5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3">
        <v>4680115885912</v>
      </c>
      <c r="E26" s="784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7" t="s">
        <v>77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83">
        <v>4607091383881</v>
      </c>
      <c r="E27" s="784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0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3">
        <v>4607091383935</v>
      </c>
      <c r="E29" s="784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11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3">
        <v>4680115881990</v>
      </c>
      <c r="E30" s="784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119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3">
        <v>4680115881853</v>
      </c>
      <c r="E31" s="784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64" t="s">
        <v>92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83">
        <v>4680115885905</v>
      </c>
      <c r="E32" s="784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36" t="s">
        <v>96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83">
        <v>4607091383911</v>
      </c>
      <c r="E33" s="784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5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3">
        <v>4607091388244</v>
      </c>
      <c r="E34" s="784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91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9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85" t="s">
        <v>71</v>
      </c>
      <c r="Q35" s="786"/>
      <c r="R35" s="786"/>
      <c r="S35" s="786"/>
      <c r="T35" s="786"/>
      <c r="U35" s="786"/>
      <c r="V35" s="78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0"/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1"/>
      <c r="P36" s="785" t="s">
        <v>71</v>
      </c>
      <c r="Q36" s="786"/>
      <c r="R36" s="786"/>
      <c r="S36" s="786"/>
      <c r="T36" s="786"/>
      <c r="U36" s="786"/>
      <c r="V36" s="78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103</v>
      </c>
      <c r="B37" s="790"/>
      <c r="C37" s="790"/>
      <c r="D37" s="790"/>
      <c r="E37" s="790"/>
      <c r="F37" s="790"/>
      <c r="G37" s="790"/>
      <c r="H37" s="790"/>
      <c r="I37" s="790"/>
      <c r="J37" s="790"/>
      <c r="K37" s="790"/>
      <c r="L37" s="790"/>
      <c r="M37" s="790"/>
      <c r="N37" s="790"/>
      <c r="O37" s="790"/>
      <c r="P37" s="790"/>
      <c r="Q37" s="790"/>
      <c r="R37" s="790"/>
      <c r="S37" s="790"/>
      <c r="T37" s="790"/>
      <c r="U37" s="790"/>
      <c r="V37" s="790"/>
      <c r="W37" s="790"/>
      <c r="X37" s="790"/>
      <c r="Y37" s="790"/>
      <c r="Z37" s="790"/>
      <c r="AA37" s="773"/>
      <c r="AB37" s="773"/>
      <c r="AC37" s="773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3">
        <v>4607091388503</v>
      </c>
      <c r="E38" s="784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9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85" t="s">
        <v>71</v>
      </c>
      <c r="Q39" s="786"/>
      <c r="R39" s="786"/>
      <c r="S39" s="786"/>
      <c r="T39" s="786"/>
      <c r="U39" s="786"/>
      <c r="V39" s="78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0"/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1"/>
      <c r="P40" s="785" t="s">
        <v>71</v>
      </c>
      <c r="Q40" s="786"/>
      <c r="R40" s="786"/>
      <c r="S40" s="786"/>
      <c r="T40" s="786"/>
      <c r="U40" s="786"/>
      <c r="V40" s="78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109</v>
      </c>
      <c r="B41" s="790"/>
      <c r="C41" s="790"/>
      <c r="D41" s="790"/>
      <c r="E41" s="790"/>
      <c r="F41" s="790"/>
      <c r="G41" s="790"/>
      <c r="H41" s="790"/>
      <c r="I41" s="790"/>
      <c r="J41" s="790"/>
      <c r="K41" s="790"/>
      <c r="L41" s="790"/>
      <c r="M41" s="790"/>
      <c r="N41" s="790"/>
      <c r="O41" s="790"/>
      <c r="P41" s="790"/>
      <c r="Q41" s="790"/>
      <c r="R41" s="790"/>
      <c r="S41" s="790"/>
      <c r="T41" s="790"/>
      <c r="U41" s="790"/>
      <c r="V41" s="790"/>
      <c r="W41" s="790"/>
      <c r="X41" s="790"/>
      <c r="Y41" s="790"/>
      <c r="Z41" s="790"/>
      <c r="AA41" s="773"/>
      <c r="AB41" s="773"/>
      <c r="AC41" s="773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3">
        <v>4607091389111</v>
      </c>
      <c r="E42" s="784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11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9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85" t="s">
        <v>71</v>
      </c>
      <c r="Q43" s="786"/>
      <c r="R43" s="786"/>
      <c r="S43" s="786"/>
      <c r="T43" s="786"/>
      <c r="U43" s="786"/>
      <c r="V43" s="78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0"/>
      <c r="B44" s="790"/>
      <c r="C44" s="790"/>
      <c r="D44" s="790"/>
      <c r="E44" s="790"/>
      <c r="F44" s="790"/>
      <c r="G44" s="790"/>
      <c r="H44" s="790"/>
      <c r="I44" s="790"/>
      <c r="J44" s="790"/>
      <c r="K44" s="790"/>
      <c r="L44" s="790"/>
      <c r="M44" s="790"/>
      <c r="N44" s="790"/>
      <c r="O44" s="791"/>
      <c r="P44" s="785" t="s">
        <v>71</v>
      </c>
      <c r="Q44" s="786"/>
      <c r="R44" s="786"/>
      <c r="S44" s="786"/>
      <c r="T44" s="786"/>
      <c r="U44" s="786"/>
      <c r="V44" s="78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10" t="s">
        <v>112</v>
      </c>
      <c r="B45" s="811"/>
      <c r="C45" s="811"/>
      <c r="D45" s="811"/>
      <c r="E45" s="811"/>
      <c r="F45" s="811"/>
      <c r="G45" s="811"/>
      <c r="H45" s="811"/>
      <c r="I45" s="811"/>
      <c r="J45" s="811"/>
      <c r="K45" s="811"/>
      <c r="L45" s="811"/>
      <c r="M45" s="811"/>
      <c r="N45" s="811"/>
      <c r="O45" s="811"/>
      <c r="P45" s="811"/>
      <c r="Q45" s="811"/>
      <c r="R45" s="811"/>
      <c r="S45" s="811"/>
      <c r="T45" s="811"/>
      <c r="U45" s="811"/>
      <c r="V45" s="811"/>
      <c r="W45" s="811"/>
      <c r="X45" s="811"/>
      <c r="Y45" s="811"/>
      <c r="Z45" s="811"/>
      <c r="AA45" s="48"/>
      <c r="AB45" s="48"/>
      <c r="AC45" s="48"/>
    </row>
    <row r="46" spans="1:68" ht="16.5" customHeight="1" x14ac:dyDescent="0.25">
      <c r="A46" s="821" t="s">
        <v>113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2"/>
      <c r="AB46" s="772"/>
      <c r="AC46" s="772"/>
    </row>
    <row r="47" spans="1:68" ht="14.25" customHeight="1" x14ac:dyDescent="0.25">
      <c r="A47" s="800" t="s">
        <v>114</v>
      </c>
      <c r="B47" s="790"/>
      <c r="C47" s="790"/>
      <c r="D47" s="790"/>
      <c r="E47" s="790"/>
      <c r="F47" s="790"/>
      <c r="G47" s="790"/>
      <c r="H47" s="790"/>
      <c r="I47" s="790"/>
      <c r="J47" s="790"/>
      <c r="K47" s="790"/>
      <c r="L47" s="790"/>
      <c r="M47" s="790"/>
      <c r="N47" s="790"/>
      <c r="O47" s="790"/>
      <c r="P47" s="790"/>
      <c r="Q47" s="790"/>
      <c r="R47" s="790"/>
      <c r="S47" s="790"/>
      <c r="T47" s="790"/>
      <c r="U47" s="790"/>
      <c r="V47" s="790"/>
      <c r="W47" s="790"/>
      <c r="X47" s="790"/>
      <c r="Y47" s="790"/>
      <c r="Z47" s="790"/>
      <c r="AA47" s="773"/>
      <c r="AB47" s="773"/>
      <c r="AC47" s="773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83">
        <v>4607091385670</v>
      </c>
      <c r="E48" s="784"/>
      <c r="F48" s="776">
        <v>1.35</v>
      </c>
      <c r="G48" s="32">
        <v>8</v>
      </c>
      <c r="H48" s="776">
        <v>10.8</v>
      </c>
      <c r="I48" s="776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9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83">
        <v>4607091385670</v>
      </c>
      <c r="E49" s="784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9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93"/>
      <c r="R49" s="793"/>
      <c r="S49" s="793"/>
      <c r="T49" s="794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3">
        <v>4680115883956</v>
      </c>
      <c r="E50" s="784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113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83">
        <v>4607091385687</v>
      </c>
      <c r="E51" s="784"/>
      <c r="F51" s="776">
        <v>0.4</v>
      </c>
      <c r="G51" s="32">
        <v>10</v>
      </c>
      <c r="H51" s="776">
        <v>4</v>
      </c>
      <c r="I51" s="776">
        <v>4.21</v>
      </c>
      <c r="J51" s="32">
        <v>132</v>
      </c>
      <c r="K51" s="32" t="s">
        <v>76</v>
      </c>
      <c r="L51" s="32" t="s">
        <v>128</v>
      </c>
      <c r="M51" s="33" t="s">
        <v>121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3"/>
      <c r="R51" s="793"/>
      <c r="S51" s="793"/>
      <c r="T51" s="794"/>
      <c r="U51" s="34"/>
      <c r="V51" s="34"/>
      <c r="W51" s="35" t="s">
        <v>69</v>
      </c>
      <c r="X51" s="777">
        <v>40</v>
      </c>
      <c r="Y51" s="778">
        <f t="shared" si="6"/>
        <v>40</v>
      </c>
      <c r="Z51" s="36">
        <f>IFERROR(IF(Y51=0,"",ROUNDUP(Y51/H51,0)*0.00902),"")</f>
        <v>9.0200000000000002E-2</v>
      </c>
      <c r="AA51" s="56"/>
      <c r="AB51" s="57"/>
      <c r="AC51" s="99" t="s">
        <v>119</v>
      </c>
      <c r="AG51" s="64"/>
      <c r="AJ51" s="68" t="s">
        <v>129</v>
      </c>
      <c r="AK51" s="68">
        <v>48</v>
      </c>
      <c r="BB51" s="100" t="s">
        <v>1</v>
      </c>
      <c r="BM51" s="64">
        <f t="shared" si="7"/>
        <v>42.1</v>
      </c>
      <c r="BN51" s="64">
        <f t="shared" si="8"/>
        <v>42.1</v>
      </c>
      <c r="BO51" s="64">
        <f t="shared" si="9"/>
        <v>7.575757575757576E-2</v>
      </c>
      <c r="BP51" s="64">
        <f t="shared" si="10"/>
        <v>7.575757575757576E-2</v>
      </c>
    </row>
    <row r="52" spans="1:68" ht="27" customHeight="1" x14ac:dyDescent="0.25">
      <c r="A52" s="54" t="s">
        <v>130</v>
      </c>
      <c r="B52" s="54" t="s">
        <v>131</v>
      </c>
      <c r="C52" s="31">
        <v>4301011565</v>
      </c>
      <c r="D52" s="783">
        <v>4680115882539</v>
      </c>
      <c r="E52" s="784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11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3">
        <v>4680115883949</v>
      </c>
      <c r="E53" s="784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10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9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85" t="s">
        <v>71</v>
      </c>
      <c r="Q54" s="786"/>
      <c r="R54" s="786"/>
      <c r="S54" s="786"/>
      <c r="T54" s="786"/>
      <c r="U54" s="786"/>
      <c r="V54" s="787"/>
      <c r="W54" s="37" t="s">
        <v>72</v>
      </c>
      <c r="X54" s="779">
        <f>IFERROR(X48/H48,"0")+IFERROR(X49/H49,"0")+IFERROR(X50/H50,"0")+IFERROR(X51/H51,"0")+IFERROR(X52/H52,"0")+IFERROR(X53/H53,"0")</f>
        <v>10</v>
      </c>
      <c r="Y54" s="779">
        <f>IFERROR(Y48/H48,"0")+IFERROR(Y49/H49,"0")+IFERROR(Y50/H50,"0")+IFERROR(Y51/H51,"0")+IFERROR(Y52/H52,"0")+IFERROR(Y53/H53,"0")</f>
        <v>10</v>
      </c>
      <c r="Z54" s="779">
        <f>IFERROR(IF(Z48="",0,Z48),"0")+IFERROR(IF(Z49="",0,Z49),"0")+IFERROR(IF(Z50="",0,Z50),"0")+IFERROR(IF(Z51="",0,Z51),"0")+IFERROR(IF(Z52="",0,Z52),"0")+IFERROR(IF(Z53="",0,Z53),"0")</f>
        <v>9.0200000000000002E-2</v>
      </c>
      <c r="AA54" s="780"/>
      <c r="AB54" s="780"/>
      <c r="AC54" s="780"/>
    </row>
    <row r="55" spans="1:68" x14ac:dyDescent="0.2">
      <c r="A55" s="790"/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1"/>
      <c r="P55" s="785" t="s">
        <v>71</v>
      </c>
      <c r="Q55" s="786"/>
      <c r="R55" s="786"/>
      <c r="S55" s="786"/>
      <c r="T55" s="786"/>
      <c r="U55" s="786"/>
      <c r="V55" s="787"/>
      <c r="W55" s="37" t="s">
        <v>69</v>
      </c>
      <c r="X55" s="779">
        <f>IFERROR(SUM(X48:X53),"0")</f>
        <v>40</v>
      </c>
      <c r="Y55" s="779">
        <f>IFERROR(SUM(Y48:Y53),"0")</f>
        <v>40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0"/>
      <c r="C56" s="790"/>
      <c r="D56" s="790"/>
      <c r="E56" s="790"/>
      <c r="F56" s="790"/>
      <c r="G56" s="790"/>
      <c r="H56" s="790"/>
      <c r="I56" s="790"/>
      <c r="J56" s="790"/>
      <c r="K56" s="790"/>
      <c r="L56" s="790"/>
      <c r="M56" s="790"/>
      <c r="N56" s="790"/>
      <c r="O56" s="790"/>
      <c r="P56" s="790"/>
      <c r="Q56" s="790"/>
      <c r="R56" s="790"/>
      <c r="S56" s="790"/>
      <c r="T56" s="790"/>
      <c r="U56" s="790"/>
      <c r="V56" s="790"/>
      <c r="W56" s="790"/>
      <c r="X56" s="790"/>
      <c r="Y56" s="790"/>
      <c r="Z56" s="790"/>
      <c r="AA56" s="773"/>
      <c r="AB56" s="773"/>
      <c r="AC56" s="773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3">
        <v>4680115885233</v>
      </c>
      <c r="E57" s="784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8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3">
        <v>4680115884915</v>
      </c>
      <c r="E58" s="784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8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9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85" t="s">
        <v>71</v>
      </c>
      <c r="Q59" s="786"/>
      <c r="R59" s="786"/>
      <c r="S59" s="786"/>
      <c r="T59" s="786"/>
      <c r="U59" s="786"/>
      <c r="V59" s="78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0"/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1"/>
      <c r="P60" s="785" t="s">
        <v>71</v>
      </c>
      <c r="Q60" s="786"/>
      <c r="R60" s="786"/>
      <c r="S60" s="786"/>
      <c r="T60" s="786"/>
      <c r="U60" s="786"/>
      <c r="V60" s="78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21" t="s">
        <v>140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2"/>
      <c r="AB61" s="772"/>
      <c r="AC61" s="772"/>
    </row>
    <row r="62" spans="1:68" ht="14.25" customHeight="1" x14ac:dyDescent="0.25">
      <c r="A62" s="800" t="s">
        <v>114</v>
      </c>
      <c r="B62" s="790"/>
      <c r="C62" s="790"/>
      <c r="D62" s="790"/>
      <c r="E62" s="790"/>
      <c r="F62" s="790"/>
      <c r="G62" s="790"/>
      <c r="H62" s="790"/>
      <c r="I62" s="790"/>
      <c r="J62" s="790"/>
      <c r="K62" s="790"/>
      <c r="L62" s="790"/>
      <c r="M62" s="790"/>
      <c r="N62" s="790"/>
      <c r="O62" s="790"/>
      <c r="P62" s="790"/>
      <c r="Q62" s="790"/>
      <c r="R62" s="790"/>
      <c r="S62" s="790"/>
      <c r="T62" s="790"/>
      <c r="U62" s="790"/>
      <c r="V62" s="790"/>
      <c r="W62" s="790"/>
      <c r="X62" s="790"/>
      <c r="Y62" s="790"/>
      <c r="Z62" s="790"/>
      <c r="AA62" s="773"/>
      <c r="AB62" s="773"/>
      <c r="AC62" s="773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3">
        <v>4680115885882</v>
      </c>
      <c r="E63" s="784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1133" t="s">
        <v>143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3">
        <v>4680115881426</v>
      </c>
      <c r="E64" s="784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89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3">
        <v>4680115881426</v>
      </c>
      <c r="E65" s="784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8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4301011192</v>
      </c>
      <c r="D66" s="783">
        <v>4607091382952</v>
      </c>
      <c r="E66" s="784"/>
      <c r="F66" s="776">
        <v>0.5</v>
      </c>
      <c r="G66" s="32">
        <v>6</v>
      </c>
      <c r="H66" s="776">
        <v>3</v>
      </c>
      <c r="I66" s="776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112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25</v>
      </c>
      <c r="Y66" s="778">
        <f t="shared" si="11"/>
        <v>27</v>
      </c>
      <c r="Z66" s="36">
        <f>IFERROR(IF(Y66=0,"",ROUNDUP(Y66/H66,0)*0.00753),"")</f>
        <v>6.7769999999999997E-2</v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26.666666666666668</v>
      </c>
      <c r="BN66" s="64">
        <f t="shared" si="13"/>
        <v>28.8</v>
      </c>
      <c r="BO66" s="64">
        <f t="shared" si="14"/>
        <v>5.3418803418803423E-2</v>
      </c>
      <c r="BP66" s="64">
        <f t="shared" si="15"/>
        <v>5.7692307692307689E-2</v>
      </c>
    </row>
    <row r="67" spans="1:68" ht="37.5" customHeight="1" x14ac:dyDescent="0.25">
      <c r="A67" s="54" t="s">
        <v>156</v>
      </c>
      <c r="B67" s="54" t="s">
        <v>157</v>
      </c>
      <c r="C67" s="31">
        <v>4301011589</v>
      </c>
      <c r="D67" s="783">
        <v>4680115885899</v>
      </c>
      <c r="E67" s="784"/>
      <c r="F67" s="776">
        <v>0.35</v>
      </c>
      <c r="G67" s="32">
        <v>6</v>
      </c>
      <c r="H67" s="776">
        <v>2.1</v>
      </c>
      <c r="I67" s="776">
        <v>2.2999999999999998</v>
      </c>
      <c r="J67" s="32">
        <v>156</v>
      </c>
      <c r="K67" s="32" t="s">
        <v>76</v>
      </c>
      <c r="L67" s="32"/>
      <c r="M67" s="33" t="s">
        <v>158</v>
      </c>
      <c r="N67" s="33"/>
      <c r="O67" s="32">
        <v>50</v>
      </c>
      <c r="P67" s="877" t="s">
        <v>159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4301011386</v>
      </c>
      <c r="D68" s="783">
        <v>4680115880283</v>
      </c>
      <c r="E68" s="784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10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164</v>
      </c>
      <c r="B69" s="54" t="s">
        <v>165</v>
      </c>
      <c r="C69" s="31">
        <v>4301011432</v>
      </c>
      <c r="D69" s="783">
        <v>4680115882720</v>
      </c>
      <c r="E69" s="784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104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3">
        <v>4680115881525</v>
      </c>
      <c r="E70" s="784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158</v>
      </c>
      <c r="N70" s="33"/>
      <c r="O70" s="32">
        <v>50</v>
      </c>
      <c r="P70" s="84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3">
        <v>4680115881419</v>
      </c>
      <c r="E71" s="784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150</v>
      </c>
      <c r="M71" s="33" t="s">
        <v>68</v>
      </c>
      <c r="N71" s="33"/>
      <c r="O71" s="32">
        <v>50</v>
      </c>
      <c r="P71" s="82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54</v>
      </c>
      <c r="Y71" s="778">
        <f t="shared" si="11"/>
        <v>54</v>
      </c>
      <c r="Z71" s="36">
        <f>IFERROR(IF(Y71=0,"",ROUNDUP(Y71/H71,0)*0.00902),"")</f>
        <v>0.10824</v>
      </c>
      <c r="AA71" s="56"/>
      <c r="AB71" s="57"/>
      <c r="AC71" s="125" t="s">
        <v>151</v>
      </c>
      <c r="AG71" s="64"/>
      <c r="AJ71" s="68" t="s">
        <v>152</v>
      </c>
      <c r="AK71" s="68">
        <v>594</v>
      </c>
      <c r="BB71" s="126" t="s">
        <v>1</v>
      </c>
      <c r="BM71" s="64">
        <f t="shared" si="12"/>
        <v>56.52</v>
      </c>
      <c r="BN71" s="64">
        <f t="shared" si="13"/>
        <v>56.52</v>
      </c>
      <c r="BO71" s="64">
        <f t="shared" si="14"/>
        <v>9.0909090909090912E-2</v>
      </c>
      <c r="BP71" s="64">
        <f t="shared" si="15"/>
        <v>9.0909090909090912E-2</v>
      </c>
    </row>
    <row r="72" spans="1:68" x14ac:dyDescent="0.2">
      <c r="A72" s="789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85" t="s">
        <v>71</v>
      </c>
      <c r="Q72" s="786"/>
      <c r="R72" s="786"/>
      <c r="S72" s="786"/>
      <c r="T72" s="786"/>
      <c r="U72" s="786"/>
      <c r="V72" s="78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20.333333333333336</v>
      </c>
      <c r="Y72" s="779">
        <f>IFERROR(Y63/H63,"0")+IFERROR(Y64/H64,"0")+IFERROR(Y65/H65,"0")+IFERROR(Y66/H66,"0")+IFERROR(Y67/H67,"0")+IFERROR(Y68/H68,"0")+IFERROR(Y69/H69,"0")+IFERROR(Y70/H70,"0")+IFERROR(Y71/H71,"0")</f>
        <v>21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0.17601</v>
      </c>
      <c r="AA72" s="780"/>
      <c r="AB72" s="780"/>
      <c r="AC72" s="780"/>
    </row>
    <row r="73" spans="1:68" x14ac:dyDescent="0.2">
      <c r="A73" s="790"/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1"/>
      <c r="P73" s="785" t="s">
        <v>71</v>
      </c>
      <c r="Q73" s="786"/>
      <c r="R73" s="786"/>
      <c r="S73" s="786"/>
      <c r="T73" s="786"/>
      <c r="U73" s="786"/>
      <c r="V73" s="787"/>
      <c r="W73" s="37" t="s">
        <v>69</v>
      </c>
      <c r="X73" s="779">
        <f>IFERROR(SUM(X63:X71),"0")</f>
        <v>79</v>
      </c>
      <c r="Y73" s="779">
        <f>IFERROR(SUM(Y63:Y71),"0")</f>
        <v>81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0"/>
      <c r="C74" s="790"/>
      <c r="D74" s="790"/>
      <c r="E74" s="790"/>
      <c r="F74" s="790"/>
      <c r="G74" s="790"/>
      <c r="H74" s="790"/>
      <c r="I74" s="790"/>
      <c r="J74" s="790"/>
      <c r="K74" s="790"/>
      <c r="L74" s="790"/>
      <c r="M74" s="790"/>
      <c r="N74" s="790"/>
      <c r="O74" s="790"/>
      <c r="P74" s="790"/>
      <c r="Q74" s="790"/>
      <c r="R74" s="790"/>
      <c r="S74" s="790"/>
      <c r="T74" s="790"/>
      <c r="U74" s="790"/>
      <c r="V74" s="790"/>
      <c r="W74" s="790"/>
      <c r="X74" s="790"/>
      <c r="Y74" s="790"/>
      <c r="Z74" s="790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3">
        <v>4680115881440</v>
      </c>
      <c r="E75" s="784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9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80</v>
      </c>
      <c r="Y75" s="778">
        <f>IFERROR(IF(X75="",0,CEILING((X75/$H75),1)*$H75),"")</f>
        <v>86.4</v>
      </c>
      <c r="Z75" s="36">
        <f>IFERROR(IF(Y75=0,"",ROUNDUP(Y75/H75,0)*0.02175),"")</f>
        <v>0.17399999999999999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83.555555555555543</v>
      </c>
      <c r="BN75" s="64">
        <f>IFERROR(Y75*I75/H75,"0")</f>
        <v>90.24</v>
      </c>
      <c r="BO75" s="64">
        <f>IFERROR(1/J75*(X75/H75),"0")</f>
        <v>0.13227513227513224</v>
      </c>
      <c r="BP75" s="64">
        <f>IFERROR(1/J75*(Y75/H75),"0")</f>
        <v>0.14285714285714285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3">
        <v>4680115882751</v>
      </c>
      <c r="E76" s="784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104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3">
        <v>4680115885950</v>
      </c>
      <c r="E77" s="784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1009" t="s">
        <v>181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3">
        <v>4680115881433</v>
      </c>
      <c r="E78" s="784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150</v>
      </c>
      <c r="M78" s="33" t="s">
        <v>118</v>
      </c>
      <c r="N78" s="33"/>
      <c r="O78" s="32">
        <v>50</v>
      </c>
      <c r="P78" s="11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41</v>
      </c>
      <c r="Y78" s="778">
        <f>IFERROR(IF(X78="",0,CEILING((X78/$H78),1)*$H78),"")</f>
        <v>43.2</v>
      </c>
      <c r="Z78" s="36">
        <f>IFERROR(IF(Y78=0,"",ROUNDUP(Y78/H78,0)*0.00753),"")</f>
        <v>0.12048</v>
      </c>
      <c r="AA78" s="56"/>
      <c r="AB78" s="57"/>
      <c r="AC78" s="133" t="s">
        <v>175</v>
      </c>
      <c r="AG78" s="64"/>
      <c r="AJ78" s="68" t="s">
        <v>152</v>
      </c>
      <c r="AK78" s="68">
        <v>421.2</v>
      </c>
      <c r="BB78" s="134" t="s">
        <v>1</v>
      </c>
      <c r="BM78" s="64">
        <f>IFERROR(X78*I78/H78,"0")</f>
        <v>44.037037037037031</v>
      </c>
      <c r="BN78" s="64">
        <f>IFERROR(Y78*I78/H78,"0")</f>
        <v>46.4</v>
      </c>
      <c r="BO78" s="64">
        <f>IFERROR(1/J78*(X78/H78),"0")</f>
        <v>9.7340930674263998E-2</v>
      </c>
      <c r="BP78" s="64">
        <f>IFERROR(1/J78*(Y78/H78),"0")</f>
        <v>0.10256410256410256</v>
      </c>
    </row>
    <row r="79" spans="1:68" x14ac:dyDescent="0.2">
      <c r="A79" s="789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85" t="s">
        <v>71</v>
      </c>
      <c r="Q79" s="786"/>
      <c r="R79" s="786"/>
      <c r="S79" s="786"/>
      <c r="T79" s="786"/>
      <c r="U79" s="786"/>
      <c r="V79" s="787"/>
      <c r="W79" s="37" t="s">
        <v>72</v>
      </c>
      <c r="X79" s="779">
        <f>IFERROR(X75/H75,"0")+IFERROR(X76/H76,"0")+IFERROR(X77/H77,"0")+IFERROR(X78/H78,"0")</f>
        <v>22.592592592592588</v>
      </c>
      <c r="Y79" s="779">
        <f>IFERROR(Y75/H75,"0")+IFERROR(Y76/H76,"0")+IFERROR(Y77/H77,"0")+IFERROR(Y78/H78,"0")</f>
        <v>24</v>
      </c>
      <c r="Z79" s="779">
        <f>IFERROR(IF(Z75="",0,Z75),"0")+IFERROR(IF(Z76="",0,Z76),"0")+IFERROR(IF(Z77="",0,Z77),"0")+IFERROR(IF(Z78="",0,Z78),"0")</f>
        <v>0.29447999999999996</v>
      </c>
      <c r="AA79" s="780"/>
      <c r="AB79" s="780"/>
      <c r="AC79" s="780"/>
    </row>
    <row r="80" spans="1:68" x14ac:dyDescent="0.2">
      <c r="A80" s="790"/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1"/>
      <c r="P80" s="785" t="s">
        <v>71</v>
      </c>
      <c r="Q80" s="786"/>
      <c r="R80" s="786"/>
      <c r="S80" s="786"/>
      <c r="T80" s="786"/>
      <c r="U80" s="786"/>
      <c r="V80" s="787"/>
      <c r="W80" s="37" t="s">
        <v>69</v>
      </c>
      <c r="X80" s="779">
        <f>IFERROR(SUM(X75:X78),"0")</f>
        <v>121</v>
      </c>
      <c r="Y80" s="779">
        <f>IFERROR(SUM(Y75:Y78),"0")</f>
        <v>129.60000000000002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0"/>
      <c r="C81" s="790"/>
      <c r="D81" s="790"/>
      <c r="E81" s="790"/>
      <c r="F81" s="790"/>
      <c r="G81" s="790"/>
      <c r="H81" s="790"/>
      <c r="I81" s="790"/>
      <c r="J81" s="790"/>
      <c r="K81" s="790"/>
      <c r="L81" s="790"/>
      <c r="M81" s="790"/>
      <c r="N81" s="790"/>
      <c r="O81" s="790"/>
      <c r="P81" s="790"/>
      <c r="Q81" s="790"/>
      <c r="R81" s="790"/>
      <c r="S81" s="790"/>
      <c r="T81" s="790"/>
      <c r="U81" s="790"/>
      <c r="V81" s="790"/>
      <c r="W81" s="790"/>
      <c r="X81" s="790"/>
      <c r="Y81" s="790"/>
      <c r="Z81" s="790"/>
      <c r="AA81" s="773"/>
      <c r="AB81" s="773"/>
      <c r="AC81" s="773"/>
    </row>
    <row r="82" spans="1:68" ht="16.5" customHeight="1" x14ac:dyDescent="0.25">
      <c r="A82" s="54" t="s">
        <v>184</v>
      </c>
      <c r="B82" s="54" t="s">
        <v>185</v>
      </c>
      <c r="C82" s="31">
        <v>4301031242</v>
      </c>
      <c r="D82" s="783">
        <v>4680115885066</v>
      </c>
      <c r="E82" s="784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88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187</v>
      </c>
      <c r="B83" s="54" t="s">
        <v>188</v>
      </c>
      <c r="C83" s="31">
        <v>4301031240</v>
      </c>
      <c r="D83" s="783">
        <v>4680115885042</v>
      </c>
      <c r="E83" s="784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8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4301031315</v>
      </c>
      <c r="D84" s="783">
        <v>4680115885080</v>
      </c>
      <c r="E84" s="784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193</v>
      </c>
      <c r="B85" s="54" t="s">
        <v>194</v>
      </c>
      <c r="C85" s="31">
        <v>4301031243</v>
      </c>
      <c r="D85" s="783">
        <v>4680115885073</v>
      </c>
      <c r="E85" s="784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3">
        <v>4680115885059</v>
      </c>
      <c r="E86" s="784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2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3">
        <v>4680115885097</v>
      </c>
      <c r="E87" s="784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8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9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85" t="s">
        <v>71</v>
      </c>
      <c r="Q88" s="786"/>
      <c r="R88" s="786"/>
      <c r="S88" s="786"/>
      <c r="T88" s="786"/>
      <c r="U88" s="786"/>
      <c r="V88" s="78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0"/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1"/>
      <c r="P89" s="785" t="s">
        <v>71</v>
      </c>
      <c r="Q89" s="786"/>
      <c r="R89" s="786"/>
      <c r="S89" s="786"/>
      <c r="T89" s="786"/>
      <c r="U89" s="786"/>
      <c r="V89" s="78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0"/>
      <c r="C90" s="790"/>
      <c r="D90" s="790"/>
      <c r="E90" s="790"/>
      <c r="F90" s="790"/>
      <c r="G90" s="790"/>
      <c r="H90" s="790"/>
      <c r="I90" s="790"/>
      <c r="J90" s="790"/>
      <c r="K90" s="790"/>
      <c r="L90" s="790"/>
      <c r="M90" s="790"/>
      <c r="N90" s="790"/>
      <c r="O90" s="790"/>
      <c r="P90" s="790"/>
      <c r="Q90" s="790"/>
      <c r="R90" s="790"/>
      <c r="S90" s="790"/>
      <c r="T90" s="790"/>
      <c r="U90" s="790"/>
      <c r="V90" s="790"/>
      <c r="W90" s="790"/>
      <c r="X90" s="790"/>
      <c r="Y90" s="790"/>
      <c r="Z90" s="790"/>
      <c r="AA90" s="773"/>
      <c r="AB90" s="773"/>
      <c r="AC90" s="773"/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83">
        <v>4680115881891</v>
      </c>
      <c r="E91" s="784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85" t="s">
        <v>201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3">
        <v>4680115885769</v>
      </c>
      <c r="E92" s="784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1175" t="s">
        <v>205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207</v>
      </c>
      <c r="B93" s="54" t="s">
        <v>208</v>
      </c>
      <c r="C93" s="31">
        <v>4301051822</v>
      </c>
      <c r="D93" s="783">
        <v>4680115884410</v>
      </c>
      <c r="E93" s="784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965" t="s">
        <v>209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211</v>
      </c>
      <c r="B94" s="54" t="s">
        <v>212</v>
      </c>
      <c r="C94" s="31">
        <v>4301051844</v>
      </c>
      <c r="D94" s="783">
        <v>4680115885929</v>
      </c>
      <c r="E94" s="784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1207" t="s">
        <v>213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4301051827</v>
      </c>
      <c r="D95" s="783">
        <v>4680115884403</v>
      </c>
      <c r="E95" s="784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11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216</v>
      </c>
      <c r="B96" s="54" t="s">
        <v>217</v>
      </c>
      <c r="C96" s="31">
        <v>4301051837</v>
      </c>
      <c r="D96" s="783">
        <v>4680115884311</v>
      </c>
      <c r="E96" s="784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9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9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85" t="s">
        <v>71</v>
      </c>
      <c r="Q97" s="786"/>
      <c r="R97" s="786"/>
      <c r="S97" s="786"/>
      <c r="T97" s="786"/>
      <c r="U97" s="786"/>
      <c r="V97" s="78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0"/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1"/>
      <c r="P98" s="785" t="s">
        <v>71</v>
      </c>
      <c r="Q98" s="786"/>
      <c r="R98" s="786"/>
      <c r="S98" s="786"/>
      <c r="T98" s="786"/>
      <c r="U98" s="786"/>
      <c r="V98" s="78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218</v>
      </c>
      <c r="B99" s="790"/>
      <c r="C99" s="790"/>
      <c r="D99" s="790"/>
      <c r="E99" s="790"/>
      <c r="F99" s="790"/>
      <c r="G99" s="790"/>
      <c r="H99" s="790"/>
      <c r="I99" s="790"/>
      <c r="J99" s="790"/>
      <c r="K99" s="790"/>
      <c r="L99" s="790"/>
      <c r="M99" s="790"/>
      <c r="N99" s="790"/>
      <c r="O99" s="790"/>
      <c r="P99" s="790"/>
      <c r="Q99" s="790"/>
      <c r="R99" s="790"/>
      <c r="S99" s="790"/>
      <c r="T99" s="790"/>
      <c r="U99" s="790"/>
      <c r="V99" s="790"/>
      <c r="W99" s="790"/>
      <c r="X99" s="790"/>
      <c r="Y99" s="790"/>
      <c r="Z99" s="790"/>
      <c r="AA99" s="773"/>
      <c r="AB99" s="773"/>
      <c r="AC99" s="773"/>
    </row>
    <row r="100" spans="1:68" ht="37.5" customHeight="1" x14ac:dyDescent="0.25">
      <c r="A100" s="54" t="s">
        <v>219</v>
      </c>
      <c r="B100" s="54" t="s">
        <v>220</v>
      </c>
      <c r="C100" s="31">
        <v>4301060366</v>
      </c>
      <c r="D100" s="783">
        <v>4680115881532</v>
      </c>
      <c r="E100" s="784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11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3">
        <v>4680115881532</v>
      </c>
      <c r="E101" s="784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992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223</v>
      </c>
      <c r="B102" s="54" t="s">
        <v>224</v>
      </c>
      <c r="C102" s="31">
        <v>4301060351</v>
      </c>
      <c r="D102" s="783">
        <v>4680115881464</v>
      </c>
      <c r="E102" s="784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903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9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85" t="s">
        <v>71</v>
      </c>
      <c r="Q103" s="786"/>
      <c r="R103" s="786"/>
      <c r="S103" s="786"/>
      <c r="T103" s="786"/>
      <c r="U103" s="786"/>
      <c r="V103" s="78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0"/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1"/>
      <c r="P104" s="785" t="s">
        <v>71</v>
      </c>
      <c r="Q104" s="786"/>
      <c r="R104" s="786"/>
      <c r="S104" s="786"/>
      <c r="T104" s="786"/>
      <c r="U104" s="786"/>
      <c r="V104" s="78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21" t="s">
        <v>226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2"/>
      <c r="AB105" s="772"/>
      <c r="AC105" s="772"/>
    </row>
    <row r="106" spans="1:68" ht="14.25" customHeight="1" x14ac:dyDescent="0.25">
      <c r="A106" s="800" t="s">
        <v>114</v>
      </c>
      <c r="B106" s="790"/>
      <c r="C106" s="790"/>
      <c r="D106" s="790"/>
      <c r="E106" s="790"/>
      <c r="F106" s="790"/>
      <c r="G106" s="790"/>
      <c r="H106" s="790"/>
      <c r="I106" s="790"/>
      <c r="J106" s="790"/>
      <c r="K106" s="790"/>
      <c r="L106" s="790"/>
      <c r="M106" s="790"/>
      <c r="N106" s="790"/>
      <c r="O106" s="790"/>
      <c r="P106" s="790"/>
      <c r="Q106" s="790"/>
      <c r="R106" s="790"/>
      <c r="S106" s="790"/>
      <c r="T106" s="790"/>
      <c r="U106" s="790"/>
      <c r="V106" s="790"/>
      <c r="W106" s="790"/>
      <c r="X106" s="790"/>
      <c r="Y106" s="790"/>
      <c r="Z106" s="790"/>
      <c r="AA106" s="773"/>
      <c r="AB106" s="773"/>
      <c r="AC106" s="773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3">
        <v>4680115881327</v>
      </c>
      <c r="E107" s="784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158</v>
      </c>
      <c r="N107" s="33"/>
      <c r="O107" s="32">
        <v>50</v>
      </c>
      <c r="P107" s="9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230</v>
      </c>
      <c r="B108" s="54" t="s">
        <v>231</v>
      </c>
      <c r="C108" s="31">
        <v>4301011476</v>
      </c>
      <c r="D108" s="783">
        <v>4680115881518</v>
      </c>
      <c r="E108" s="784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9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4301011443</v>
      </c>
      <c r="D109" s="783">
        <v>4680115881303</v>
      </c>
      <c r="E109" s="784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 t="s">
        <v>128</v>
      </c>
      <c r="M109" s="33" t="s">
        <v>158</v>
      </c>
      <c r="N109" s="33"/>
      <c r="O109" s="32">
        <v>50</v>
      </c>
      <c r="P109" s="97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54</v>
      </c>
      <c r="Y109" s="778">
        <f>IFERROR(IF(X109="",0,CEILING((X109/$H109),1)*$H109),"")</f>
        <v>54</v>
      </c>
      <c r="Z109" s="36">
        <f>IFERROR(IF(Y109=0,"",ROUNDUP(Y109/H109,0)*0.00902),"")</f>
        <v>0.10824</v>
      </c>
      <c r="AA109" s="56"/>
      <c r="AB109" s="57"/>
      <c r="AC109" s="169" t="s">
        <v>232</v>
      </c>
      <c r="AG109" s="64"/>
      <c r="AJ109" s="68" t="s">
        <v>129</v>
      </c>
      <c r="AK109" s="68">
        <v>54</v>
      </c>
      <c r="BB109" s="170" t="s">
        <v>1</v>
      </c>
      <c r="BM109" s="64">
        <f>IFERROR(X109*I109/H109,"0")</f>
        <v>56.52</v>
      </c>
      <c r="BN109" s="64">
        <f>IFERROR(Y109*I109/H109,"0")</f>
        <v>56.52</v>
      </c>
      <c r="BO109" s="64">
        <f>IFERROR(1/J109*(X109/H109),"0")</f>
        <v>9.0909090909090912E-2</v>
      </c>
      <c r="BP109" s="64">
        <f>IFERROR(1/J109*(Y109/H109),"0")</f>
        <v>9.0909090909090912E-2</v>
      </c>
    </row>
    <row r="110" spans="1:68" ht="27" customHeight="1" x14ac:dyDescent="0.25">
      <c r="A110" s="54" t="s">
        <v>235</v>
      </c>
      <c r="B110" s="54" t="s">
        <v>236</v>
      </c>
      <c r="C110" s="31">
        <v>4301012007</v>
      </c>
      <c r="D110" s="783">
        <v>4680115881303</v>
      </c>
      <c r="E110" s="784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/>
      <c r="M110" s="33" t="s">
        <v>158</v>
      </c>
      <c r="N110" s="33"/>
      <c r="O110" s="32">
        <v>50</v>
      </c>
      <c r="P110" s="85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93"/>
      <c r="R110" s="793"/>
      <c r="S110" s="793"/>
      <c r="T110" s="794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237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9"/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1"/>
      <c r="P111" s="785" t="s">
        <v>71</v>
      </c>
      <c r="Q111" s="786"/>
      <c r="R111" s="786"/>
      <c r="S111" s="786"/>
      <c r="T111" s="786"/>
      <c r="U111" s="786"/>
      <c r="V111" s="787"/>
      <c r="W111" s="37" t="s">
        <v>72</v>
      </c>
      <c r="X111" s="779">
        <f>IFERROR(X107/H107,"0")+IFERROR(X108/H108,"0")+IFERROR(X109/H109,"0")+IFERROR(X110/H110,"0")</f>
        <v>12</v>
      </c>
      <c r="Y111" s="779">
        <f>IFERROR(Y107/H107,"0")+IFERROR(Y108/H108,"0")+IFERROR(Y109/H109,"0")+IFERROR(Y110/H110,"0")</f>
        <v>12</v>
      </c>
      <c r="Z111" s="779">
        <f>IFERROR(IF(Z107="",0,Z107),"0")+IFERROR(IF(Z108="",0,Z108),"0")+IFERROR(IF(Z109="",0,Z109),"0")+IFERROR(IF(Z110="",0,Z110),"0")</f>
        <v>0.10824</v>
      </c>
      <c r="AA111" s="780"/>
      <c r="AB111" s="780"/>
      <c r="AC111" s="780"/>
    </row>
    <row r="112" spans="1:68" x14ac:dyDescent="0.2">
      <c r="A112" s="790"/>
      <c r="B112" s="790"/>
      <c r="C112" s="790"/>
      <c r="D112" s="790"/>
      <c r="E112" s="790"/>
      <c r="F112" s="790"/>
      <c r="G112" s="790"/>
      <c r="H112" s="790"/>
      <c r="I112" s="790"/>
      <c r="J112" s="790"/>
      <c r="K112" s="790"/>
      <c r="L112" s="790"/>
      <c r="M112" s="790"/>
      <c r="N112" s="790"/>
      <c r="O112" s="791"/>
      <c r="P112" s="785" t="s">
        <v>71</v>
      </c>
      <c r="Q112" s="786"/>
      <c r="R112" s="786"/>
      <c r="S112" s="786"/>
      <c r="T112" s="786"/>
      <c r="U112" s="786"/>
      <c r="V112" s="787"/>
      <c r="W112" s="37" t="s">
        <v>69</v>
      </c>
      <c r="X112" s="779">
        <f>IFERROR(SUM(X107:X110),"0")</f>
        <v>54</v>
      </c>
      <c r="Y112" s="779">
        <f>IFERROR(SUM(Y107:Y110),"0")</f>
        <v>54</v>
      </c>
      <c r="Z112" s="37"/>
      <c r="AA112" s="780"/>
      <c r="AB112" s="780"/>
      <c r="AC112" s="780"/>
    </row>
    <row r="113" spans="1:68" ht="14.25" customHeight="1" x14ac:dyDescent="0.25">
      <c r="A113" s="800" t="s">
        <v>73</v>
      </c>
      <c r="B113" s="790"/>
      <c r="C113" s="790"/>
      <c r="D113" s="790"/>
      <c r="E113" s="790"/>
      <c r="F113" s="790"/>
      <c r="G113" s="790"/>
      <c r="H113" s="790"/>
      <c r="I113" s="790"/>
      <c r="J113" s="790"/>
      <c r="K113" s="790"/>
      <c r="L113" s="790"/>
      <c r="M113" s="790"/>
      <c r="N113" s="790"/>
      <c r="O113" s="790"/>
      <c r="P113" s="790"/>
      <c r="Q113" s="790"/>
      <c r="R113" s="790"/>
      <c r="S113" s="790"/>
      <c r="T113" s="790"/>
      <c r="U113" s="790"/>
      <c r="V113" s="790"/>
      <c r="W113" s="790"/>
      <c r="X113" s="790"/>
      <c r="Y113" s="790"/>
      <c r="Z113" s="790"/>
      <c r="AA113" s="773"/>
      <c r="AB113" s="773"/>
      <c r="AC113" s="773"/>
    </row>
    <row r="114" spans="1:68" ht="27" customHeight="1" x14ac:dyDescent="0.25">
      <c r="A114" s="54" t="s">
        <v>238</v>
      </c>
      <c r="B114" s="54" t="s">
        <v>239</v>
      </c>
      <c r="C114" s="31">
        <v>4301051437</v>
      </c>
      <c r="D114" s="783">
        <v>4607091386967</v>
      </c>
      <c r="E114" s="784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932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238</v>
      </c>
      <c r="B115" s="54" t="s">
        <v>241</v>
      </c>
      <c r="C115" s="31">
        <v>4301051546</v>
      </c>
      <c r="D115" s="783">
        <v>4607091386967</v>
      </c>
      <c r="E115" s="784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100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3">
        <v>4607091385731</v>
      </c>
      <c r="E116" s="784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121</v>
      </c>
      <c r="N116" s="33"/>
      <c r="O116" s="32">
        <v>45</v>
      </c>
      <c r="P116" s="1211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36</v>
      </c>
      <c r="Y116" s="778">
        <f t="shared" si="26"/>
        <v>37.800000000000004</v>
      </c>
      <c r="Z116" s="36">
        <f>IFERROR(IF(Y116=0,"",ROUNDUP(Y116/H116,0)*0.00753),"")</f>
        <v>0.10542</v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39.626666666666665</v>
      </c>
      <c r="BN116" s="64">
        <f t="shared" si="28"/>
        <v>41.608000000000004</v>
      </c>
      <c r="BO116" s="64">
        <f t="shared" si="29"/>
        <v>8.5470085470085458E-2</v>
      </c>
      <c r="BP116" s="64">
        <f t="shared" si="30"/>
        <v>8.9743589743589744E-2</v>
      </c>
    </row>
    <row r="117" spans="1:68" ht="27" customHeight="1" x14ac:dyDescent="0.25">
      <c r="A117" s="54" t="s">
        <v>245</v>
      </c>
      <c r="B117" s="54" t="s">
        <v>246</v>
      </c>
      <c r="C117" s="31">
        <v>4301051438</v>
      </c>
      <c r="D117" s="783">
        <v>4680115880894</v>
      </c>
      <c r="E117" s="784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110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248</v>
      </c>
      <c r="B118" s="54" t="s">
        <v>249</v>
      </c>
      <c r="C118" s="31">
        <v>4301051439</v>
      </c>
      <c r="D118" s="783">
        <v>4680115880214</v>
      </c>
      <c r="E118" s="784"/>
      <c r="F118" s="776">
        <v>0.45</v>
      </c>
      <c r="G118" s="32">
        <v>6</v>
      </c>
      <c r="H118" s="776">
        <v>2.7</v>
      </c>
      <c r="I118" s="776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109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251</v>
      </c>
      <c r="C119" s="31">
        <v>4301051687</v>
      </c>
      <c r="D119" s="783">
        <v>4680115880214</v>
      </c>
      <c r="E119" s="784"/>
      <c r="F119" s="776">
        <v>0.45</v>
      </c>
      <c r="G119" s="32">
        <v>4</v>
      </c>
      <c r="H119" s="776">
        <v>1.8</v>
      </c>
      <c r="I119" s="776">
        <v>2.052</v>
      </c>
      <c r="J119" s="32">
        <v>156</v>
      </c>
      <c r="K119" s="32" t="s">
        <v>76</v>
      </c>
      <c r="L119" s="32"/>
      <c r="M119" s="33" t="s">
        <v>121</v>
      </c>
      <c r="N119" s="33"/>
      <c r="O119" s="32">
        <v>45</v>
      </c>
      <c r="P119" s="1110" t="s">
        <v>252</v>
      </c>
      <c r="Q119" s="793"/>
      <c r="R119" s="793"/>
      <c r="S119" s="793"/>
      <c r="T119" s="794"/>
      <c r="U119" s="34" t="s">
        <v>253</v>
      </c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9"/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1"/>
      <c r="P120" s="785" t="s">
        <v>71</v>
      </c>
      <c r="Q120" s="786"/>
      <c r="R120" s="786"/>
      <c r="S120" s="786"/>
      <c r="T120" s="786"/>
      <c r="U120" s="786"/>
      <c r="V120" s="787"/>
      <c r="W120" s="37" t="s">
        <v>72</v>
      </c>
      <c r="X120" s="779">
        <f>IFERROR(X114/H114,"0")+IFERROR(X115/H115,"0")+IFERROR(X116/H116,"0")+IFERROR(X117/H117,"0")+IFERROR(X118/H118,"0")+IFERROR(X119/H119,"0")</f>
        <v>13.333333333333332</v>
      </c>
      <c r="Y120" s="779">
        <f>IFERROR(Y114/H114,"0")+IFERROR(Y115/H115,"0")+IFERROR(Y116/H116,"0")+IFERROR(Y117/H117,"0")+IFERROR(Y118/H118,"0")+IFERROR(Y119/H119,"0")</f>
        <v>14</v>
      </c>
      <c r="Z120" s="779">
        <f>IFERROR(IF(Z114="",0,Z114),"0")+IFERROR(IF(Z115="",0,Z115),"0")+IFERROR(IF(Z116="",0,Z116),"0")+IFERROR(IF(Z117="",0,Z117),"0")+IFERROR(IF(Z118="",0,Z118),"0")+IFERROR(IF(Z119="",0,Z119),"0")</f>
        <v>0.10542</v>
      </c>
      <c r="AA120" s="780"/>
      <c r="AB120" s="780"/>
      <c r="AC120" s="780"/>
    </row>
    <row r="121" spans="1:68" x14ac:dyDescent="0.2">
      <c r="A121" s="790"/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1"/>
      <c r="P121" s="785" t="s">
        <v>71</v>
      </c>
      <c r="Q121" s="786"/>
      <c r="R121" s="786"/>
      <c r="S121" s="786"/>
      <c r="T121" s="786"/>
      <c r="U121" s="786"/>
      <c r="V121" s="787"/>
      <c r="W121" s="37" t="s">
        <v>69</v>
      </c>
      <c r="X121" s="779">
        <f>IFERROR(SUM(X114:X119),"0")</f>
        <v>36</v>
      </c>
      <c r="Y121" s="779">
        <f>IFERROR(SUM(Y114:Y119),"0")</f>
        <v>37.800000000000004</v>
      </c>
      <c r="Z121" s="37"/>
      <c r="AA121" s="780"/>
      <c r="AB121" s="780"/>
      <c r="AC121" s="780"/>
    </row>
    <row r="122" spans="1:68" ht="16.5" customHeight="1" x14ac:dyDescent="0.25">
      <c r="A122" s="821" t="s">
        <v>255</v>
      </c>
      <c r="B122" s="790"/>
      <c r="C122" s="790"/>
      <c r="D122" s="790"/>
      <c r="E122" s="790"/>
      <c r="F122" s="790"/>
      <c r="G122" s="790"/>
      <c r="H122" s="790"/>
      <c r="I122" s="790"/>
      <c r="J122" s="790"/>
      <c r="K122" s="790"/>
      <c r="L122" s="790"/>
      <c r="M122" s="790"/>
      <c r="N122" s="790"/>
      <c r="O122" s="790"/>
      <c r="P122" s="790"/>
      <c r="Q122" s="790"/>
      <c r="R122" s="790"/>
      <c r="S122" s="790"/>
      <c r="T122" s="790"/>
      <c r="U122" s="790"/>
      <c r="V122" s="790"/>
      <c r="W122" s="790"/>
      <c r="X122" s="790"/>
      <c r="Y122" s="790"/>
      <c r="Z122" s="790"/>
      <c r="AA122" s="772"/>
      <c r="AB122" s="772"/>
      <c r="AC122" s="772"/>
    </row>
    <row r="123" spans="1:68" ht="14.25" customHeight="1" x14ac:dyDescent="0.25">
      <c r="A123" s="800" t="s">
        <v>114</v>
      </c>
      <c r="B123" s="790"/>
      <c r="C123" s="790"/>
      <c r="D123" s="790"/>
      <c r="E123" s="790"/>
      <c r="F123" s="790"/>
      <c r="G123" s="790"/>
      <c r="H123" s="790"/>
      <c r="I123" s="790"/>
      <c r="J123" s="790"/>
      <c r="K123" s="790"/>
      <c r="L123" s="790"/>
      <c r="M123" s="790"/>
      <c r="N123" s="790"/>
      <c r="O123" s="790"/>
      <c r="P123" s="790"/>
      <c r="Q123" s="790"/>
      <c r="R123" s="790"/>
      <c r="S123" s="790"/>
      <c r="T123" s="790"/>
      <c r="U123" s="790"/>
      <c r="V123" s="790"/>
      <c r="W123" s="790"/>
      <c r="X123" s="790"/>
      <c r="Y123" s="790"/>
      <c r="Z123" s="790"/>
      <c r="AA123" s="773"/>
      <c r="AB123" s="773"/>
      <c r="AC123" s="773"/>
    </row>
    <row r="124" spans="1:68" ht="27" customHeight="1" x14ac:dyDescent="0.25">
      <c r="A124" s="54" t="s">
        <v>256</v>
      </c>
      <c r="B124" s="54" t="s">
        <v>257</v>
      </c>
      <c r="C124" s="31">
        <v>4301011514</v>
      </c>
      <c r="D124" s="783">
        <v>4680115882133</v>
      </c>
      <c r="E124" s="784"/>
      <c r="F124" s="776">
        <v>1.35</v>
      </c>
      <c r="G124" s="32">
        <v>8</v>
      </c>
      <c r="H124" s="776">
        <v>10.8</v>
      </c>
      <c r="I124" s="776">
        <v>11.28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79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256</v>
      </c>
      <c r="B125" s="54" t="s">
        <v>259</v>
      </c>
      <c r="C125" s="31">
        <v>4301011703</v>
      </c>
      <c r="D125" s="783">
        <v>4680115882133</v>
      </c>
      <c r="E125" s="784"/>
      <c r="F125" s="776">
        <v>1.4</v>
      </c>
      <c r="G125" s="32">
        <v>8</v>
      </c>
      <c r="H125" s="776">
        <v>11.2</v>
      </c>
      <c r="I125" s="776">
        <v>11.68</v>
      </c>
      <c r="J125" s="32">
        <v>56</v>
      </c>
      <c r="K125" s="32" t="s">
        <v>117</v>
      </c>
      <c r="L125" s="32"/>
      <c r="M125" s="33" t="s">
        <v>118</v>
      </c>
      <c r="N125" s="33"/>
      <c r="O125" s="32">
        <v>50</v>
      </c>
      <c r="P125" s="98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261</v>
      </c>
      <c r="B126" s="54" t="s">
        <v>262</v>
      </c>
      <c r="C126" s="31">
        <v>4301011417</v>
      </c>
      <c r="D126" s="783">
        <v>4680115880269</v>
      </c>
      <c r="E126" s="784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121</v>
      </c>
      <c r="N126" s="33"/>
      <c r="O126" s="32">
        <v>50</v>
      </c>
      <c r="P126" s="7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3">
        <v>4680115880429</v>
      </c>
      <c r="E127" s="784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88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41</v>
      </c>
      <c r="Y127" s="778">
        <f>IFERROR(IF(X127="",0,CEILING((X127/$H127),1)*$H127),"")</f>
        <v>45</v>
      </c>
      <c r="Z127" s="36">
        <f>IFERROR(IF(Y127=0,"",ROUNDUP(Y127/H127,0)*0.00902),"")</f>
        <v>9.0200000000000002E-2</v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42.913333333333327</v>
      </c>
      <c r="BN127" s="64">
        <f>IFERROR(Y127*I127/H127,"0")</f>
        <v>47.099999999999994</v>
      </c>
      <c r="BO127" s="64">
        <f>IFERROR(1/J127*(X127/H127),"0")</f>
        <v>6.9023569023569029E-2</v>
      </c>
      <c r="BP127" s="64">
        <f>IFERROR(1/J127*(Y127/H127),"0")</f>
        <v>7.575757575757576E-2</v>
      </c>
    </row>
    <row r="128" spans="1:68" ht="27" customHeight="1" x14ac:dyDescent="0.25">
      <c r="A128" s="54" t="s">
        <v>265</v>
      </c>
      <c r="B128" s="54" t="s">
        <v>266</v>
      </c>
      <c r="C128" s="31">
        <v>4301011462</v>
      </c>
      <c r="D128" s="783">
        <v>4680115881457</v>
      </c>
      <c r="E128" s="784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121</v>
      </c>
      <c r="N128" s="33"/>
      <c r="O128" s="32">
        <v>50</v>
      </c>
      <c r="P128" s="90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93"/>
      <c r="R128" s="793"/>
      <c r="S128" s="793"/>
      <c r="T128" s="794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9"/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1"/>
      <c r="P129" s="785" t="s">
        <v>71</v>
      </c>
      <c r="Q129" s="786"/>
      <c r="R129" s="786"/>
      <c r="S129" s="786"/>
      <c r="T129" s="786"/>
      <c r="U129" s="786"/>
      <c r="V129" s="787"/>
      <c r="W129" s="37" t="s">
        <v>72</v>
      </c>
      <c r="X129" s="779">
        <f>IFERROR(X124/H124,"0")+IFERROR(X125/H125,"0")+IFERROR(X126/H126,"0")+IFERROR(X127/H127,"0")+IFERROR(X128/H128,"0")</f>
        <v>9.1111111111111107</v>
      </c>
      <c r="Y129" s="779">
        <f>IFERROR(Y124/H124,"0")+IFERROR(Y125/H125,"0")+IFERROR(Y126/H126,"0")+IFERROR(Y127/H127,"0")+IFERROR(Y128/H128,"0")</f>
        <v>10</v>
      </c>
      <c r="Z129" s="779">
        <f>IFERROR(IF(Z124="",0,Z124),"0")+IFERROR(IF(Z125="",0,Z125),"0")+IFERROR(IF(Z126="",0,Z126),"0")+IFERROR(IF(Z127="",0,Z127),"0")+IFERROR(IF(Z128="",0,Z128),"0")</f>
        <v>9.0200000000000002E-2</v>
      </c>
      <c r="AA129" s="780"/>
      <c r="AB129" s="780"/>
      <c r="AC129" s="780"/>
    </row>
    <row r="130" spans="1:68" x14ac:dyDescent="0.2">
      <c r="A130" s="790"/>
      <c r="B130" s="790"/>
      <c r="C130" s="790"/>
      <c r="D130" s="790"/>
      <c r="E130" s="790"/>
      <c r="F130" s="790"/>
      <c r="G130" s="790"/>
      <c r="H130" s="790"/>
      <c r="I130" s="790"/>
      <c r="J130" s="790"/>
      <c r="K130" s="790"/>
      <c r="L130" s="790"/>
      <c r="M130" s="790"/>
      <c r="N130" s="790"/>
      <c r="O130" s="791"/>
      <c r="P130" s="785" t="s">
        <v>71</v>
      </c>
      <c r="Q130" s="786"/>
      <c r="R130" s="786"/>
      <c r="S130" s="786"/>
      <c r="T130" s="786"/>
      <c r="U130" s="786"/>
      <c r="V130" s="787"/>
      <c r="W130" s="37" t="s">
        <v>69</v>
      </c>
      <c r="X130" s="779">
        <f>IFERROR(SUM(X124:X128),"0")</f>
        <v>41</v>
      </c>
      <c r="Y130" s="779">
        <f>IFERROR(SUM(Y124:Y128),"0")</f>
        <v>45</v>
      </c>
      <c r="Z130" s="37"/>
      <c r="AA130" s="780"/>
      <c r="AB130" s="780"/>
      <c r="AC130" s="780"/>
    </row>
    <row r="131" spans="1:68" ht="14.25" customHeight="1" x14ac:dyDescent="0.25">
      <c r="A131" s="800" t="s">
        <v>172</v>
      </c>
      <c r="B131" s="790"/>
      <c r="C131" s="790"/>
      <c r="D131" s="790"/>
      <c r="E131" s="790"/>
      <c r="F131" s="790"/>
      <c r="G131" s="790"/>
      <c r="H131" s="790"/>
      <c r="I131" s="790"/>
      <c r="J131" s="790"/>
      <c r="K131" s="790"/>
      <c r="L131" s="790"/>
      <c r="M131" s="790"/>
      <c r="N131" s="790"/>
      <c r="O131" s="790"/>
      <c r="P131" s="790"/>
      <c r="Q131" s="790"/>
      <c r="R131" s="790"/>
      <c r="S131" s="790"/>
      <c r="T131" s="790"/>
      <c r="U131" s="790"/>
      <c r="V131" s="790"/>
      <c r="W131" s="790"/>
      <c r="X131" s="790"/>
      <c r="Y131" s="790"/>
      <c r="Z131" s="790"/>
      <c r="AA131" s="773"/>
      <c r="AB131" s="773"/>
      <c r="AC131" s="773"/>
    </row>
    <row r="132" spans="1:68" ht="16.5" customHeight="1" x14ac:dyDescent="0.25">
      <c r="A132" s="54" t="s">
        <v>267</v>
      </c>
      <c r="B132" s="54" t="s">
        <v>268</v>
      </c>
      <c r="C132" s="31">
        <v>4301020235</v>
      </c>
      <c r="D132" s="783">
        <v>4680115881488</v>
      </c>
      <c r="E132" s="784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50</v>
      </c>
      <c r="P132" s="1074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270</v>
      </c>
      <c r="C133" s="31">
        <v>4301020345</v>
      </c>
      <c r="D133" s="783">
        <v>4680115881488</v>
      </c>
      <c r="E133" s="784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118</v>
      </c>
      <c r="N133" s="33"/>
      <c r="O133" s="32">
        <v>55</v>
      </c>
      <c r="P133" s="888" t="s">
        <v>271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273</v>
      </c>
      <c r="B134" s="54" t="s">
        <v>274</v>
      </c>
      <c r="C134" s="31">
        <v>4301020346</v>
      </c>
      <c r="D134" s="783">
        <v>4680115882775</v>
      </c>
      <c r="E134" s="784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55</v>
      </c>
      <c r="P134" s="862" t="s">
        <v>275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276</v>
      </c>
      <c r="C135" s="31">
        <v>4301020258</v>
      </c>
      <c r="D135" s="783">
        <v>4680115882775</v>
      </c>
      <c r="E135" s="784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50</v>
      </c>
      <c r="P135" s="89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93"/>
      <c r="R135" s="793"/>
      <c r="S135" s="793"/>
      <c r="T135" s="794"/>
      <c r="U135" s="34"/>
      <c r="V135" s="34"/>
      <c r="W135" s="35" t="s">
        <v>69</v>
      </c>
      <c r="X135" s="777">
        <v>11</v>
      </c>
      <c r="Y135" s="778">
        <f>IFERROR(IF(X135="",0,CEILING((X135/$H135),1)*$H135),"")</f>
        <v>12</v>
      </c>
      <c r="Z135" s="36">
        <f>IFERROR(IF(Y135=0,"",ROUNDUP(Y135/H135,0)*0.00502),"")</f>
        <v>2.5100000000000001E-2</v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11.458333333333334</v>
      </c>
      <c r="BN135" s="64">
        <f>IFERROR(Y135*I135/H135,"0")</f>
        <v>12.5</v>
      </c>
      <c r="BO135" s="64">
        <f>IFERROR(1/J135*(X135/H135),"0")</f>
        <v>1.9586894586894592E-2</v>
      </c>
      <c r="BP135" s="64">
        <f>IFERROR(1/J135*(Y135/H135),"0")</f>
        <v>2.1367521367521368E-2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3">
        <v>4680115880658</v>
      </c>
      <c r="E136" s="784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118</v>
      </c>
      <c r="N136" s="33"/>
      <c r="O136" s="32">
        <v>55</v>
      </c>
      <c r="P136" s="844" t="s">
        <v>279</v>
      </c>
      <c r="Q136" s="793"/>
      <c r="R136" s="793"/>
      <c r="S136" s="793"/>
      <c r="T136" s="794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89"/>
      <c r="B137" s="790"/>
      <c r="C137" s="790"/>
      <c r="D137" s="790"/>
      <c r="E137" s="790"/>
      <c r="F137" s="790"/>
      <c r="G137" s="790"/>
      <c r="H137" s="790"/>
      <c r="I137" s="790"/>
      <c r="J137" s="790"/>
      <c r="K137" s="790"/>
      <c r="L137" s="790"/>
      <c r="M137" s="790"/>
      <c r="N137" s="790"/>
      <c r="O137" s="791"/>
      <c r="P137" s="785" t="s">
        <v>71</v>
      </c>
      <c r="Q137" s="786"/>
      <c r="R137" s="786"/>
      <c r="S137" s="786"/>
      <c r="T137" s="786"/>
      <c r="U137" s="786"/>
      <c r="V137" s="787"/>
      <c r="W137" s="37" t="s">
        <v>72</v>
      </c>
      <c r="X137" s="779">
        <f>IFERROR(X132/H132,"0")+IFERROR(X133/H133,"0")+IFERROR(X134/H134,"0")+IFERROR(X135/H135,"0")+IFERROR(X136/H136,"0")</f>
        <v>4.5833333333333339</v>
      </c>
      <c r="Y137" s="779">
        <f>IFERROR(Y132/H132,"0")+IFERROR(Y133/H133,"0")+IFERROR(Y134/H134,"0")+IFERROR(Y135/H135,"0")+IFERROR(Y136/H136,"0")</f>
        <v>5</v>
      </c>
      <c r="Z137" s="779">
        <f>IFERROR(IF(Z132="",0,Z132),"0")+IFERROR(IF(Z133="",0,Z133),"0")+IFERROR(IF(Z134="",0,Z134),"0")+IFERROR(IF(Z135="",0,Z135),"0")+IFERROR(IF(Z136="",0,Z136),"0")</f>
        <v>2.5100000000000001E-2</v>
      </c>
      <c r="AA137" s="780"/>
      <c r="AB137" s="780"/>
      <c r="AC137" s="780"/>
    </row>
    <row r="138" spans="1:68" x14ac:dyDescent="0.2">
      <c r="A138" s="790"/>
      <c r="B138" s="790"/>
      <c r="C138" s="790"/>
      <c r="D138" s="790"/>
      <c r="E138" s="790"/>
      <c r="F138" s="790"/>
      <c r="G138" s="790"/>
      <c r="H138" s="790"/>
      <c r="I138" s="790"/>
      <c r="J138" s="790"/>
      <c r="K138" s="790"/>
      <c r="L138" s="790"/>
      <c r="M138" s="790"/>
      <c r="N138" s="790"/>
      <c r="O138" s="791"/>
      <c r="P138" s="785" t="s">
        <v>71</v>
      </c>
      <c r="Q138" s="786"/>
      <c r="R138" s="786"/>
      <c r="S138" s="786"/>
      <c r="T138" s="786"/>
      <c r="U138" s="786"/>
      <c r="V138" s="787"/>
      <c r="W138" s="37" t="s">
        <v>69</v>
      </c>
      <c r="X138" s="779">
        <f>IFERROR(SUM(X132:X136),"0")</f>
        <v>11</v>
      </c>
      <c r="Y138" s="779">
        <f>IFERROR(SUM(Y132:Y136),"0")</f>
        <v>12</v>
      </c>
      <c r="Z138" s="37"/>
      <c r="AA138" s="780"/>
      <c r="AB138" s="780"/>
      <c r="AC138" s="780"/>
    </row>
    <row r="139" spans="1:68" ht="14.25" customHeight="1" x14ac:dyDescent="0.25">
      <c r="A139" s="800" t="s">
        <v>73</v>
      </c>
      <c r="B139" s="790"/>
      <c r="C139" s="790"/>
      <c r="D139" s="790"/>
      <c r="E139" s="790"/>
      <c r="F139" s="790"/>
      <c r="G139" s="790"/>
      <c r="H139" s="790"/>
      <c r="I139" s="790"/>
      <c r="J139" s="790"/>
      <c r="K139" s="790"/>
      <c r="L139" s="790"/>
      <c r="M139" s="790"/>
      <c r="N139" s="790"/>
      <c r="O139" s="790"/>
      <c r="P139" s="790"/>
      <c r="Q139" s="790"/>
      <c r="R139" s="790"/>
      <c r="S139" s="790"/>
      <c r="T139" s="790"/>
      <c r="U139" s="790"/>
      <c r="V139" s="790"/>
      <c r="W139" s="790"/>
      <c r="X139" s="790"/>
      <c r="Y139" s="790"/>
      <c r="Z139" s="790"/>
      <c r="AA139" s="773"/>
      <c r="AB139" s="773"/>
      <c r="AC139" s="773"/>
    </row>
    <row r="140" spans="1:68" ht="27" customHeight="1" x14ac:dyDescent="0.25">
      <c r="A140" s="54" t="s">
        <v>280</v>
      </c>
      <c r="B140" s="54" t="s">
        <v>281</v>
      </c>
      <c r="C140" s="31">
        <v>4301051360</v>
      </c>
      <c r="D140" s="783">
        <v>4607091385168</v>
      </c>
      <c r="E140" s="784"/>
      <c r="F140" s="776">
        <v>1.35</v>
      </c>
      <c r="G140" s="32">
        <v>6</v>
      </c>
      <c r="H140" s="776">
        <v>8.1</v>
      </c>
      <c r="I140" s="776">
        <v>8.6579999999999995</v>
      </c>
      <c r="J140" s="32">
        <v>56</v>
      </c>
      <c r="K140" s="32" t="s">
        <v>117</v>
      </c>
      <c r="L140" s="32"/>
      <c r="M140" s="33" t="s">
        <v>121</v>
      </c>
      <c r="N140" s="33"/>
      <c r="O140" s="32">
        <v>45</v>
      </c>
      <c r="P140" s="105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customHeight="1" x14ac:dyDescent="0.25">
      <c r="A141" s="54" t="s">
        <v>280</v>
      </c>
      <c r="B141" s="54" t="s">
        <v>283</v>
      </c>
      <c r="C141" s="31">
        <v>4301051612</v>
      </c>
      <c r="D141" s="783">
        <v>4607091385168</v>
      </c>
      <c r="E141" s="784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117</v>
      </c>
      <c r="L141" s="32"/>
      <c r="M141" s="33" t="s">
        <v>68</v>
      </c>
      <c r="N141" s="33"/>
      <c r="O141" s="32">
        <v>45</v>
      </c>
      <c r="P141" s="10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285</v>
      </c>
      <c r="B142" s="54" t="s">
        <v>286</v>
      </c>
      <c r="C142" s="31">
        <v>4301051742</v>
      </c>
      <c r="D142" s="783">
        <v>4680115884540</v>
      </c>
      <c r="E142" s="784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121</v>
      </c>
      <c r="N142" s="33"/>
      <c r="O142" s="32">
        <v>45</v>
      </c>
      <c r="P142" s="1102" t="s">
        <v>287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289</v>
      </c>
      <c r="B143" s="54" t="s">
        <v>290</v>
      </c>
      <c r="C143" s="31">
        <v>4301051362</v>
      </c>
      <c r="D143" s="783">
        <v>4607091383256</v>
      </c>
      <c r="E143" s="784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27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3">
        <v>4607091385748</v>
      </c>
      <c r="E144" s="784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121</v>
      </c>
      <c r="N144" s="33"/>
      <c r="O144" s="32">
        <v>45</v>
      </c>
      <c r="P144" s="121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54</v>
      </c>
      <c r="Y144" s="778">
        <f t="shared" si="31"/>
        <v>54</v>
      </c>
      <c r="Z144" s="36">
        <f>IFERROR(IF(Y144=0,"",ROUNDUP(Y144/H144,0)*0.00753),"")</f>
        <v>0.15060000000000001</v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59.44</v>
      </c>
      <c r="BN144" s="64">
        <f t="shared" si="33"/>
        <v>59.44</v>
      </c>
      <c r="BO144" s="64">
        <f t="shared" si="34"/>
        <v>0.12820512820512819</v>
      </c>
      <c r="BP144" s="64">
        <f t="shared" si="35"/>
        <v>0.12820512820512819</v>
      </c>
    </row>
    <row r="145" spans="1:68" ht="16.5" customHeight="1" x14ac:dyDescent="0.25">
      <c r="A145" s="54" t="s">
        <v>294</v>
      </c>
      <c r="B145" s="54" t="s">
        <v>295</v>
      </c>
      <c r="C145" s="31">
        <v>4301051740</v>
      </c>
      <c r="D145" s="783">
        <v>4680115884533</v>
      </c>
      <c r="E145" s="784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121</v>
      </c>
      <c r="N145" s="33"/>
      <c r="O145" s="32">
        <v>45</v>
      </c>
      <c r="P145" s="11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93"/>
      <c r="R145" s="793"/>
      <c r="S145" s="793"/>
      <c r="T145" s="794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297</v>
      </c>
      <c r="B146" s="54" t="s">
        <v>298</v>
      </c>
      <c r="C146" s="31">
        <v>4301051480</v>
      </c>
      <c r="D146" s="783">
        <v>4680115882645</v>
      </c>
      <c r="E146" s="784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90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93"/>
      <c r="R146" s="793"/>
      <c r="S146" s="793"/>
      <c r="T146" s="794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789"/>
      <c r="B147" s="790"/>
      <c r="C147" s="790"/>
      <c r="D147" s="790"/>
      <c r="E147" s="790"/>
      <c r="F147" s="790"/>
      <c r="G147" s="790"/>
      <c r="H147" s="790"/>
      <c r="I147" s="790"/>
      <c r="J147" s="790"/>
      <c r="K147" s="790"/>
      <c r="L147" s="790"/>
      <c r="M147" s="790"/>
      <c r="N147" s="790"/>
      <c r="O147" s="791"/>
      <c r="P147" s="785" t="s">
        <v>71</v>
      </c>
      <c r="Q147" s="786"/>
      <c r="R147" s="786"/>
      <c r="S147" s="786"/>
      <c r="T147" s="786"/>
      <c r="U147" s="786"/>
      <c r="V147" s="787"/>
      <c r="W147" s="37" t="s">
        <v>72</v>
      </c>
      <c r="X147" s="779">
        <f>IFERROR(X140/H140,"0")+IFERROR(X141/H141,"0")+IFERROR(X142/H142,"0")+IFERROR(X143/H143,"0")+IFERROR(X144/H144,"0")+IFERROR(X145/H145,"0")+IFERROR(X146/H146,"0")</f>
        <v>20</v>
      </c>
      <c r="Y147" s="779">
        <f>IFERROR(Y140/H140,"0")+IFERROR(Y141/H141,"0")+IFERROR(Y142/H142,"0")+IFERROR(Y143/H143,"0")+IFERROR(Y144/H144,"0")+IFERROR(Y145/H145,"0")+IFERROR(Y146/H146,"0")</f>
        <v>20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0.15060000000000001</v>
      </c>
      <c r="AA147" s="780"/>
      <c r="AB147" s="780"/>
      <c r="AC147" s="780"/>
    </row>
    <row r="148" spans="1:68" x14ac:dyDescent="0.2">
      <c r="A148" s="790"/>
      <c r="B148" s="790"/>
      <c r="C148" s="790"/>
      <c r="D148" s="790"/>
      <c r="E148" s="790"/>
      <c r="F148" s="790"/>
      <c r="G148" s="790"/>
      <c r="H148" s="790"/>
      <c r="I148" s="790"/>
      <c r="J148" s="790"/>
      <c r="K148" s="790"/>
      <c r="L148" s="790"/>
      <c r="M148" s="790"/>
      <c r="N148" s="790"/>
      <c r="O148" s="791"/>
      <c r="P148" s="785" t="s">
        <v>71</v>
      </c>
      <c r="Q148" s="786"/>
      <c r="R148" s="786"/>
      <c r="S148" s="786"/>
      <c r="T148" s="786"/>
      <c r="U148" s="786"/>
      <c r="V148" s="787"/>
      <c r="W148" s="37" t="s">
        <v>69</v>
      </c>
      <c r="X148" s="779">
        <f>IFERROR(SUM(X140:X146),"0")</f>
        <v>54</v>
      </c>
      <c r="Y148" s="779">
        <f>IFERROR(SUM(Y140:Y146),"0")</f>
        <v>54</v>
      </c>
      <c r="Z148" s="37"/>
      <c r="AA148" s="780"/>
      <c r="AB148" s="780"/>
      <c r="AC148" s="780"/>
    </row>
    <row r="149" spans="1:68" ht="14.25" customHeight="1" x14ac:dyDescent="0.25">
      <c r="A149" s="800" t="s">
        <v>218</v>
      </c>
      <c r="B149" s="790"/>
      <c r="C149" s="790"/>
      <c r="D149" s="790"/>
      <c r="E149" s="790"/>
      <c r="F149" s="790"/>
      <c r="G149" s="790"/>
      <c r="H149" s="790"/>
      <c r="I149" s="790"/>
      <c r="J149" s="790"/>
      <c r="K149" s="790"/>
      <c r="L149" s="790"/>
      <c r="M149" s="790"/>
      <c r="N149" s="790"/>
      <c r="O149" s="790"/>
      <c r="P149" s="790"/>
      <c r="Q149" s="790"/>
      <c r="R149" s="790"/>
      <c r="S149" s="790"/>
      <c r="T149" s="790"/>
      <c r="U149" s="790"/>
      <c r="V149" s="790"/>
      <c r="W149" s="790"/>
      <c r="X149" s="790"/>
      <c r="Y149" s="790"/>
      <c r="Z149" s="790"/>
      <c r="AA149" s="773"/>
      <c r="AB149" s="773"/>
      <c r="AC149" s="773"/>
    </row>
    <row r="150" spans="1:68" ht="37.5" customHeight="1" x14ac:dyDescent="0.25">
      <c r="A150" s="54" t="s">
        <v>300</v>
      </c>
      <c r="B150" s="54" t="s">
        <v>301</v>
      </c>
      <c r="C150" s="31">
        <v>4301060356</v>
      </c>
      <c r="D150" s="783">
        <v>4680115882652</v>
      </c>
      <c r="E150" s="784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11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93"/>
      <c r="R150" s="793"/>
      <c r="S150" s="793"/>
      <c r="T150" s="794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303</v>
      </c>
      <c r="B151" s="54" t="s">
        <v>304</v>
      </c>
      <c r="C151" s="31">
        <v>4301060309</v>
      </c>
      <c r="D151" s="783">
        <v>4680115880238</v>
      </c>
      <c r="E151" s="784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796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93"/>
      <c r="R151" s="793"/>
      <c r="S151" s="793"/>
      <c r="T151" s="794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89"/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1"/>
      <c r="P152" s="785" t="s">
        <v>71</v>
      </c>
      <c r="Q152" s="786"/>
      <c r="R152" s="786"/>
      <c r="S152" s="786"/>
      <c r="T152" s="786"/>
      <c r="U152" s="786"/>
      <c r="V152" s="787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0"/>
      <c r="B153" s="790"/>
      <c r="C153" s="790"/>
      <c r="D153" s="790"/>
      <c r="E153" s="790"/>
      <c r="F153" s="790"/>
      <c r="G153" s="790"/>
      <c r="H153" s="790"/>
      <c r="I153" s="790"/>
      <c r="J153" s="790"/>
      <c r="K153" s="790"/>
      <c r="L153" s="790"/>
      <c r="M153" s="790"/>
      <c r="N153" s="790"/>
      <c r="O153" s="791"/>
      <c r="P153" s="785" t="s">
        <v>71</v>
      </c>
      <c r="Q153" s="786"/>
      <c r="R153" s="786"/>
      <c r="S153" s="786"/>
      <c r="T153" s="786"/>
      <c r="U153" s="786"/>
      <c r="V153" s="787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821" t="s">
        <v>306</v>
      </c>
      <c r="B154" s="790"/>
      <c r="C154" s="790"/>
      <c r="D154" s="790"/>
      <c r="E154" s="790"/>
      <c r="F154" s="790"/>
      <c r="G154" s="790"/>
      <c r="H154" s="790"/>
      <c r="I154" s="790"/>
      <c r="J154" s="790"/>
      <c r="K154" s="790"/>
      <c r="L154" s="790"/>
      <c r="M154" s="790"/>
      <c r="N154" s="790"/>
      <c r="O154" s="790"/>
      <c r="P154" s="790"/>
      <c r="Q154" s="790"/>
      <c r="R154" s="790"/>
      <c r="S154" s="790"/>
      <c r="T154" s="790"/>
      <c r="U154" s="790"/>
      <c r="V154" s="790"/>
      <c r="W154" s="790"/>
      <c r="X154" s="790"/>
      <c r="Y154" s="790"/>
      <c r="Z154" s="790"/>
      <c r="AA154" s="772"/>
      <c r="AB154" s="772"/>
      <c r="AC154" s="772"/>
    </row>
    <row r="155" spans="1:68" ht="14.25" customHeight="1" x14ac:dyDescent="0.25">
      <c r="A155" s="800" t="s">
        <v>114</v>
      </c>
      <c r="B155" s="790"/>
      <c r="C155" s="790"/>
      <c r="D155" s="790"/>
      <c r="E155" s="790"/>
      <c r="F155" s="790"/>
      <c r="G155" s="790"/>
      <c r="H155" s="790"/>
      <c r="I155" s="790"/>
      <c r="J155" s="790"/>
      <c r="K155" s="790"/>
      <c r="L155" s="790"/>
      <c r="M155" s="790"/>
      <c r="N155" s="790"/>
      <c r="O155" s="790"/>
      <c r="P155" s="790"/>
      <c r="Q155" s="790"/>
      <c r="R155" s="790"/>
      <c r="S155" s="790"/>
      <c r="T155" s="790"/>
      <c r="U155" s="790"/>
      <c r="V155" s="790"/>
      <c r="W155" s="790"/>
      <c r="X155" s="790"/>
      <c r="Y155" s="790"/>
      <c r="Z155" s="790"/>
      <c r="AA155" s="773"/>
      <c r="AB155" s="773"/>
      <c r="AC155" s="773"/>
    </row>
    <row r="156" spans="1:68" ht="27" customHeight="1" x14ac:dyDescent="0.25">
      <c r="A156" s="54" t="s">
        <v>307</v>
      </c>
      <c r="B156" s="54" t="s">
        <v>308</v>
      </c>
      <c r="C156" s="31">
        <v>4301011564</v>
      </c>
      <c r="D156" s="783">
        <v>4680115882577</v>
      </c>
      <c r="E156" s="784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8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93"/>
      <c r="R156" s="793"/>
      <c r="S156" s="793"/>
      <c r="T156" s="794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3">
        <v>4680115882577</v>
      </c>
      <c r="E157" s="784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12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93"/>
      <c r="R157" s="793"/>
      <c r="S157" s="793"/>
      <c r="T157" s="794"/>
      <c r="U157" s="34"/>
      <c r="V157" s="34"/>
      <c r="W157" s="35" t="s">
        <v>69</v>
      </c>
      <c r="X157" s="777">
        <v>5</v>
      </c>
      <c r="Y157" s="778">
        <f>IFERROR(IF(X157="",0,CEILING((X157/$H157),1)*$H157),"")</f>
        <v>6.4</v>
      </c>
      <c r="Z157" s="36">
        <f>IFERROR(IF(Y157=0,"",ROUNDUP(Y157/H157,0)*0.00753),"")</f>
        <v>1.506E-2</v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5.3125</v>
      </c>
      <c r="BN157" s="64">
        <f>IFERROR(Y157*I157/H157,"0")</f>
        <v>6.8</v>
      </c>
      <c r="BO157" s="64">
        <f>IFERROR(1/J157*(X157/H157),"0")</f>
        <v>1.001602564102564E-2</v>
      </c>
      <c r="BP157" s="64">
        <f>IFERROR(1/J157*(Y157/H157),"0")</f>
        <v>1.282051282051282E-2</v>
      </c>
    </row>
    <row r="158" spans="1:68" x14ac:dyDescent="0.2">
      <c r="A158" s="789"/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1"/>
      <c r="P158" s="785" t="s">
        <v>71</v>
      </c>
      <c r="Q158" s="786"/>
      <c r="R158" s="786"/>
      <c r="S158" s="786"/>
      <c r="T158" s="786"/>
      <c r="U158" s="786"/>
      <c r="V158" s="787"/>
      <c r="W158" s="37" t="s">
        <v>72</v>
      </c>
      <c r="X158" s="779">
        <f>IFERROR(X156/H156,"0")+IFERROR(X157/H157,"0")</f>
        <v>1.5625</v>
      </c>
      <c r="Y158" s="779">
        <f>IFERROR(Y156/H156,"0")+IFERROR(Y157/H157,"0")</f>
        <v>2</v>
      </c>
      <c r="Z158" s="779">
        <f>IFERROR(IF(Z156="",0,Z156),"0")+IFERROR(IF(Z157="",0,Z157),"0")</f>
        <v>1.506E-2</v>
      </c>
      <c r="AA158" s="780"/>
      <c r="AB158" s="780"/>
      <c r="AC158" s="780"/>
    </row>
    <row r="159" spans="1:68" x14ac:dyDescent="0.2">
      <c r="A159" s="790"/>
      <c r="B159" s="790"/>
      <c r="C159" s="790"/>
      <c r="D159" s="790"/>
      <c r="E159" s="790"/>
      <c r="F159" s="790"/>
      <c r="G159" s="790"/>
      <c r="H159" s="790"/>
      <c r="I159" s="790"/>
      <c r="J159" s="790"/>
      <c r="K159" s="790"/>
      <c r="L159" s="790"/>
      <c r="M159" s="790"/>
      <c r="N159" s="790"/>
      <c r="O159" s="791"/>
      <c r="P159" s="785" t="s">
        <v>71</v>
      </c>
      <c r="Q159" s="786"/>
      <c r="R159" s="786"/>
      <c r="S159" s="786"/>
      <c r="T159" s="786"/>
      <c r="U159" s="786"/>
      <c r="V159" s="787"/>
      <c r="W159" s="37" t="s">
        <v>69</v>
      </c>
      <c r="X159" s="779">
        <f>IFERROR(SUM(X156:X157),"0")</f>
        <v>5</v>
      </c>
      <c r="Y159" s="779">
        <f>IFERROR(SUM(Y156:Y157),"0")</f>
        <v>6.4</v>
      </c>
      <c r="Z159" s="37"/>
      <c r="AA159" s="780"/>
      <c r="AB159" s="780"/>
      <c r="AC159" s="780"/>
    </row>
    <row r="160" spans="1:68" ht="14.25" customHeight="1" x14ac:dyDescent="0.25">
      <c r="A160" s="800" t="s">
        <v>64</v>
      </c>
      <c r="B160" s="790"/>
      <c r="C160" s="790"/>
      <c r="D160" s="790"/>
      <c r="E160" s="790"/>
      <c r="F160" s="790"/>
      <c r="G160" s="790"/>
      <c r="H160" s="790"/>
      <c r="I160" s="790"/>
      <c r="J160" s="790"/>
      <c r="K160" s="790"/>
      <c r="L160" s="790"/>
      <c r="M160" s="790"/>
      <c r="N160" s="790"/>
      <c r="O160" s="790"/>
      <c r="P160" s="790"/>
      <c r="Q160" s="790"/>
      <c r="R160" s="790"/>
      <c r="S160" s="790"/>
      <c r="T160" s="790"/>
      <c r="U160" s="790"/>
      <c r="V160" s="790"/>
      <c r="W160" s="790"/>
      <c r="X160" s="790"/>
      <c r="Y160" s="790"/>
      <c r="Z160" s="790"/>
      <c r="AA160" s="773"/>
      <c r="AB160" s="773"/>
      <c r="AC160" s="773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3">
        <v>4680115883444</v>
      </c>
      <c r="E161" s="784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93"/>
      <c r="R161" s="793"/>
      <c r="S161" s="793"/>
      <c r="T161" s="794"/>
      <c r="U161" s="34"/>
      <c r="V161" s="34"/>
      <c r="W161" s="35" t="s">
        <v>69</v>
      </c>
      <c r="X161" s="777">
        <v>14</v>
      </c>
      <c r="Y161" s="778">
        <f>IFERROR(IF(X161="",0,CEILING((X161/$H161),1)*$H161),"")</f>
        <v>14</v>
      </c>
      <c r="Z161" s="36">
        <f>IFERROR(IF(Y161=0,"",ROUNDUP(Y161/H161,0)*0.00753),"")</f>
        <v>3.7650000000000003E-2</v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15.440000000000001</v>
      </c>
      <c r="BN161" s="64">
        <f>IFERROR(Y161*I161/H161,"0")</f>
        <v>15.440000000000001</v>
      </c>
      <c r="BO161" s="64">
        <f>IFERROR(1/J161*(X161/H161),"0")</f>
        <v>3.2051282051282048E-2</v>
      </c>
      <c r="BP161" s="64">
        <f>IFERROR(1/J161*(Y161/H161),"0")</f>
        <v>3.2051282051282048E-2</v>
      </c>
    </row>
    <row r="162" spans="1:68" ht="27" customHeight="1" x14ac:dyDescent="0.25">
      <c r="A162" s="54" t="s">
        <v>311</v>
      </c>
      <c r="B162" s="54" t="s">
        <v>314</v>
      </c>
      <c r="C162" s="31">
        <v>4301031235</v>
      </c>
      <c r="D162" s="783">
        <v>4680115883444</v>
      </c>
      <c r="E162" s="784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9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93"/>
      <c r="R162" s="793"/>
      <c r="S162" s="793"/>
      <c r="T162" s="794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89"/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1"/>
      <c r="P163" s="785" t="s">
        <v>71</v>
      </c>
      <c r="Q163" s="786"/>
      <c r="R163" s="786"/>
      <c r="S163" s="786"/>
      <c r="T163" s="786"/>
      <c r="U163" s="786"/>
      <c r="V163" s="787"/>
      <c r="W163" s="37" t="s">
        <v>72</v>
      </c>
      <c r="X163" s="779">
        <f>IFERROR(X161/H161,"0")+IFERROR(X162/H162,"0")</f>
        <v>5</v>
      </c>
      <c r="Y163" s="779">
        <f>IFERROR(Y161/H161,"0")+IFERROR(Y162/H162,"0")</f>
        <v>5</v>
      </c>
      <c r="Z163" s="779">
        <f>IFERROR(IF(Z161="",0,Z161),"0")+IFERROR(IF(Z162="",0,Z162),"0")</f>
        <v>3.7650000000000003E-2</v>
      </c>
      <c r="AA163" s="780"/>
      <c r="AB163" s="780"/>
      <c r="AC163" s="780"/>
    </row>
    <row r="164" spans="1:68" x14ac:dyDescent="0.2">
      <c r="A164" s="790"/>
      <c r="B164" s="790"/>
      <c r="C164" s="790"/>
      <c r="D164" s="790"/>
      <c r="E164" s="790"/>
      <c r="F164" s="790"/>
      <c r="G164" s="790"/>
      <c r="H164" s="790"/>
      <c r="I164" s="790"/>
      <c r="J164" s="790"/>
      <c r="K164" s="790"/>
      <c r="L164" s="790"/>
      <c r="M164" s="790"/>
      <c r="N164" s="790"/>
      <c r="O164" s="791"/>
      <c r="P164" s="785" t="s">
        <v>71</v>
      </c>
      <c r="Q164" s="786"/>
      <c r="R164" s="786"/>
      <c r="S164" s="786"/>
      <c r="T164" s="786"/>
      <c r="U164" s="786"/>
      <c r="V164" s="787"/>
      <c r="W164" s="37" t="s">
        <v>69</v>
      </c>
      <c r="X164" s="779">
        <f>IFERROR(SUM(X161:X162),"0")</f>
        <v>14</v>
      </c>
      <c r="Y164" s="779">
        <f>IFERROR(SUM(Y161:Y162),"0")</f>
        <v>14</v>
      </c>
      <c r="Z164" s="37"/>
      <c r="AA164" s="780"/>
      <c r="AB164" s="780"/>
      <c r="AC164" s="780"/>
    </row>
    <row r="165" spans="1:68" ht="14.25" customHeight="1" x14ac:dyDescent="0.25">
      <c r="A165" s="800" t="s">
        <v>73</v>
      </c>
      <c r="B165" s="790"/>
      <c r="C165" s="790"/>
      <c r="D165" s="790"/>
      <c r="E165" s="790"/>
      <c r="F165" s="790"/>
      <c r="G165" s="790"/>
      <c r="H165" s="790"/>
      <c r="I165" s="790"/>
      <c r="J165" s="790"/>
      <c r="K165" s="790"/>
      <c r="L165" s="790"/>
      <c r="M165" s="790"/>
      <c r="N165" s="790"/>
      <c r="O165" s="790"/>
      <c r="P165" s="790"/>
      <c r="Q165" s="790"/>
      <c r="R165" s="790"/>
      <c r="S165" s="790"/>
      <c r="T165" s="790"/>
      <c r="U165" s="790"/>
      <c r="V165" s="790"/>
      <c r="W165" s="790"/>
      <c r="X165" s="790"/>
      <c r="Y165" s="790"/>
      <c r="Z165" s="790"/>
      <c r="AA165" s="773"/>
      <c r="AB165" s="773"/>
      <c r="AC165" s="773"/>
    </row>
    <row r="166" spans="1:68" ht="16.5" customHeight="1" x14ac:dyDescent="0.25">
      <c r="A166" s="54" t="s">
        <v>315</v>
      </c>
      <c r="B166" s="54" t="s">
        <v>316</v>
      </c>
      <c r="C166" s="31">
        <v>4301051477</v>
      </c>
      <c r="D166" s="783">
        <v>4680115882584</v>
      </c>
      <c r="E166" s="784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7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93"/>
      <c r="R166" s="793"/>
      <c r="S166" s="793"/>
      <c r="T166" s="794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315</v>
      </c>
      <c r="B167" s="54" t="s">
        <v>317</v>
      </c>
      <c r="C167" s="31">
        <v>4301051476</v>
      </c>
      <c r="D167" s="783">
        <v>4680115882584</v>
      </c>
      <c r="E167" s="784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11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93"/>
      <c r="R167" s="793"/>
      <c r="S167" s="793"/>
      <c r="T167" s="794"/>
      <c r="U167" s="34"/>
      <c r="V167" s="34"/>
      <c r="W167" s="35" t="s">
        <v>69</v>
      </c>
      <c r="X167" s="777">
        <v>16</v>
      </c>
      <c r="Y167" s="778">
        <f>IFERROR(IF(X167="",0,CEILING((X167/$H167),1)*$H167),"")</f>
        <v>18.48</v>
      </c>
      <c r="Z167" s="36">
        <f>IFERROR(IF(Y167=0,"",ROUNDUP(Y167/H167,0)*0.00753),"")</f>
        <v>5.271E-2</v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17.745454545454542</v>
      </c>
      <c r="BN167" s="64">
        <f>IFERROR(Y167*I167/H167,"0")</f>
        <v>20.495999999999999</v>
      </c>
      <c r="BO167" s="64">
        <f>IFERROR(1/J167*(X167/H167),"0")</f>
        <v>3.8850038850038848E-2</v>
      </c>
      <c r="BP167" s="64">
        <f>IFERROR(1/J167*(Y167/H167),"0")</f>
        <v>4.4871794871794872E-2</v>
      </c>
    </row>
    <row r="168" spans="1:68" x14ac:dyDescent="0.2">
      <c r="A168" s="789"/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1"/>
      <c r="P168" s="785" t="s">
        <v>71</v>
      </c>
      <c r="Q168" s="786"/>
      <c r="R168" s="786"/>
      <c r="S168" s="786"/>
      <c r="T168" s="786"/>
      <c r="U168" s="786"/>
      <c r="V168" s="787"/>
      <c r="W168" s="37" t="s">
        <v>72</v>
      </c>
      <c r="X168" s="779">
        <f>IFERROR(X166/H166,"0")+IFERROR(X167/H167,"0")</f>
        <v>6.0606060606060606</v>
      </c>
      <c r="Y168" s="779">
        <f>IFERROR(Y166/H166,"0")+IFERROR(Y167/H167,"0")</f>
        <v>7</v>
      </c>
      <c r="Z168" s="779">
        <f>IFERROR(IF(Z166="",0,Z166),"0")+IFERROR(IF(Z167="",0,Z167),"0")</f>
        <v>5.271E-2</v>
      </c>
      <c r="AA168" s="780"/>
      <c r="AB168" s="780"/>
      <c r="AC168" s="780"/>
    </row>
    <row r="169" spans="1:68" x14ac:dyDescent="0.2">
      <c r="A169" s="790"/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1"/>
      <c r="P169" s="785" t="s">
        <v>71</v>
      </c>
      <c r="Q169" s="786"/>
      <c r="R169" s="786"/>
      <c r="S169" s="786"/>
      <c r="T169" s="786"/>
      <c r="U169" s="786"/>
      <c r="V169" s="787"/>
      <c r="W169" s="37" t="s">
        <v>69</v>
      </c>
      <c r="X169" s="779">
        <f>IFERROR(SUM(X166:X167),"0")</f>
        <v>16</v>
      </c>
      <c r="Y169" s="779">
        <f>IFERROR(SUM(Y166:Y167),"0")</f>
        <v>18.48</v>
      </c>
      <c r="Z169" s="37"/>
      <c r="AA169" s="780"/>
      <c r="AB169" s="780"/>
      <c r="AC169" s="780"/>
    </row>
    <row r="170" spans="1:68" ht="16.5" customHeight="1" x14ac:dyDescent="0.25">
      <c r="A170" s="821" t="s">
        <v>112</v>
      </c>
      <c r="B170" s="790"/>
      <c r="C170" s="790"/>
      <c r="D170" s="790"/>
      <c r="E170" s="790"/>
      <c r="F170" s="790"/>
      <c r="G170" s="790"/>
      <c r="H170" s="790"/>
      <c r="I170" s="790"/>
      <c r="J170" s="790"/>
      <c r="K170" s="790"/>
      <c r="L170" s="790"/>
      <c r="M170" s="790"/>
      <c r="N170" s="790"/>
      <c r="O170" s="790"/>
      <c r="P170" s="790"/>
      <c r="Q170" s="790"/>
      <c r="R170" s="790"/>
      <c r="S170" s="790"/>
      <c r="T170" s="790"/>
      <c r="U170" s="790"/>
      <c r="V170" s="790"/>
      <c r="W170" s="790"/>
      <c r="X170" s="790"/>
      <c r="Y170" s="790"/>
      <c r="Z170" s="790"/>
      <c r="AA170" s="772"/>
      <c r="AB170" s="772"/>
      <c r="AC170" s="772"/>
    </row>
    <row r="171" spans="1:68" ht="14.25" customHeight="1" x14ac:dyDescent="0.25">
      <c r="A171" s="800" t="s">
        <v>114</v>
      </c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0"/>
      <c r="P171" s="790"/>
      <c r="Q171" s="790"/>
      <c r="R171" s="790"/>
      <c r="S171" s="790"/>
      <c r="T171" s="790"/>
      <c r="U171" s="790"/>
      <c r="V171" s="790"/>
      <c r="W171" s="790"/>
      <c r="X171" s="790"/>
      <c r="Y171" s="790"/>
      <c r="Z171" s="790"/>
      <c r="AA171" s="773"/>
      <c r="AB171" s="773"/>
      <c r="AC171" s="773"/>
    </row>
    <row r="172" spans="1:68" ht="27" customHeight="1" x14ac:dyDescent="0.25">
      <c r="A172" s="54" t="s">
        <v>318</v>
      </c>
      <c r="B172" s="54" t="s">
        <v>319</v>
      </c>
      <c r="C172" s="31">
        <v>4301011705</v>
      </c>
      <c r="D172" s="783">
        <v>4607091384604</v>
      </c>
      <c r="E172" s="784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118</v>
      </c>
      <c r="N172" s="33"/>
      <c r="O172" s="32">
        <v>50</v>
      </c>
      <c r="P172" s="11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93"/>
      <c r="R172" s="793"/>
      <c r="S172" s="793"/>
      <c r="T172" s="794"/>
      <c r="U172" s="34"/>
      <c r="V172" s="34"/>
      <c r="W172" s="35" t="s">
        <v>69</v>
      </c>
      <c r="X172" s="777">
        <v>36</v>
      </c>
      <c r="Y172" s="778">
        <f>IFERROR(IF(X172="",0,CEILING((X172/$H172),1)*$H172),"")</f>
        <v>36</v>
      </c>
      <c r="Z172" s="36">
        <f>IFERROR(IF(Y172=0,"",ROUNDUP(Y172/H172,0)*0.00902),"")</f>
        <v>8.1180000000000002E-2</v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37.89</v>
      </c>
      <c r="BN172" s="64">
        <f>IFERROR(Y172*I172/H172,"0")</f>
        <v>37.89</v>
      </c>
      <c r="BO172" s="64">
        <f>IFERROR(1/J172*(X172/H172),"0")</f>
        <v>6.8181818181818177E-2</v>
      </c>
      <c r="BP172" s="64">
        <f>IFERROR(1/J172*(Y172/H172),"0")</f>
        <v>6.8181818181818177E-2</v>
      </c>
    </row>
    <row r="173" spans="1:68" x14ac:dyDescent="0.2">
      <c r="A173" s="789"/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1"/>
      <c r="P173" s="785" t="s">
        <v>71</v>
      </c>
      <c r="Q173" s="786"/>
      <c r="R173" s="786"/>
      <c r="S173" s="786"/>
      <c r="T173" s="786"/>
      <c r="U173" s="786"/>
      <c r="V173" s="787"/>
      <c r="W173" s="37" t="s">
        <v>72</v>
      </c>
      <c r="X173" s="779">
        <f>IFERROR(X172/H172,"0")</f>
        <v>9</v>
      </c>
      <c r="Y173" s="779">
        <f>IFERROR(Y172/H172,"0")</f>
        <v>9</v>
      </c>
      <c r="Z173" s="779">
        <f>IFERROR(IF(Z172="",0,Z172),"0")</f>
        <v>8.1180000000000002E-2</v>
      </c>
      <c r="AA173" s="780"/>
      <c r="AB173" s="780"/>
      <c r="AC173" s="780"/>
    </row>
    <row r="174" spans="1:68" x14ac:dyDescent="0.2">
      <c r="A174" s="790"/>
      <c r="B174" s="790"/>
      <c r="C174" s="790"/>
      <c r="D174" s="790"/>
      <c r="E174" s="790"/>
      <c r="F174" s="790"/>
      <c r="G174" s="790"/>
      <c r="H174" s="790"/>
      <c r="I174" s="790"/>
      <c r="J174" s="790"/>
      <c r="K174" s="790"/>
      <c r="L174" s="790"/>
      <c r="M174" s="790"/>
      <c r="N174" s="790"/>
      <c r="O174" s="791"/>
      <c r="P174" s="785" t="s">
        <v>71</v>
      </c>
      <c r="Q174" s="786"/>
      <c r="R174" s="786"/>
      <c r="S174" s="786"/>
      <c r="T174" s="786"/>
      <c r="U174" s="786"/>
      <c r="V174" s="787"/>
      <c r="W174" s="37" t="s">
        <v>69</v>
      </c>
      <c r="X174" s="779">
        <f>IFERROR(SUM(X172:X172),"0")</f>
        <v>36</v>
      </c>
      <c r="Y174" s="779">
        <f>IFERROR(SUM(Y172:Y172),"0")</f>
        <v>36</v>
      </c>
      <c r="Z174" s="37"/>
      <c r="AA174" s="780"/>
      <c r="AB174" s="780"/>
      <c r="AC174" s="780"/>
    </row>
    <row r="175" spans="1:68" ht="14.25" customHeight="1" x14ac:dyDescent="0.25">
      <c r="A175" s="800" t="s">
        <v>64</v>
      </c>
      <c r="B175" s="790"/>
      <c r="C175" s="790"/>
      <c r="D175" s="790"/>
      <c r="E175" s="790"/>
      <c r="F175" s="790"/>
      <c r="G175" s="790"/>
      <c r="H175" s="790"/>
      <c r="I175" s="790"/>
      <c r="J175" s="790"/>
      <c r="K175" s="790"/>
      <c r="L175" s="790"/>
      <c r="M175" s="790"/>
      <c r="N175" s="790"/>
      <c r="O175" s="790"/>
      <c r="P175" s="790"/>
      <c r="Q175" s="790"/>
      <c r="R175" s="790"/>
      <c r="S175" s="790"/>
      <c r="T175" s="790"/>
      <c r="U175" s="790"/>
      <c r="V175" s="790"/>
      <c r="W175" s="790"/>
      <c r="X175" s="790"/>
      <c r="Y175" s="790"/>
      <c r="Z175" s="790"/>
      <c r="AA175" s="773"/>
      <c r="AB175" s="773"/>
      <c r="AC175" s="773"/>
    </row>
    <row r="176" spans="1:68" ht="16.5" customHeight="1" x14ac:dyDescent="0.25">
      <c r="A176" s="54" t="s">
        <v>321</v>
      </c>
      <c r="B176" s="54" t="s">
        <v>322</v>
      </c>
      <c r="C176" s="31">
        <v>4301030895</v>
      </c>
      <c r="D176" s="783">
        <v>4607091387667</v>
      </c>
      <c r="E176" s="784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118</v>
      </c>
      <c r="N176" s="33"/>
      <c r="O176" s="32">
        <v>40</v>
      </c>
      <c r="P176" s="9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324</v>
      </c>
      <c r="B177" s="54" t="s">
        <v>325</v>
      </c>
      <c r="C177" s="31">
        <v>4301030961</v>
      </c>
      <c r="D177" s="783">
        <v>4607091387636</v>
      </c>
      <c r="E177" s="784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95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3">
        <v>4607091382426</v>
      </c>
      <c r="E178" s="784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9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330</v>
      </c>
      <c r="B179" s="54" t="s">
        <v>331</v>
      </c>
      <c r="C179" s="31">
        <v>4301030962</v>
      </c>
      <c r="D179" s="783">
        <v>4607091386547</v>
      </c>
      <c r="E179" s="784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93"/>
      <c r="R179" s="793"/>
      <c r="S179" s="793"/>
      <c r="T179" s="794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332</v>
      </c>
      <c r="B180" s="54" t="s">
        <v>333</v>
      </c>
      <c r="C180" s="31">
        <v>4301030964</v>
      </c>
      <c r="D180" s="783">
        <v>4607091382464</v>
      </c>
      <c r="E180" s="784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10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93"/>
      <c r="R180" s="793"/>
      <c r="S180" s="793"/>
      <c r="T180" s="794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789"/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1"/>
      <c r="P181" s="785" t="s">
        <v>71</v>
      </c>
      <c r="Q181" s="786"/>
      <c r="R181" s="786"/>
      <c r="S181" s="786"/>
      <c r="T181" s="786"/>
      <c r="U181" s="786"/>
      <c r="V181" s="787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x14ac:dyDescent="0.2">
      <c r="A182" s="790"/>
      <c r="B182" s="790"/>
      <c r="C182" s="790"/>
      <c r="D182" s="790"/>
      <c r="E182" s="790"/>
      <c r="F182" s="790"/>
      <c r="G182" s="790"/>
      <c r="H182" s="790"/>
      <c r="I182" s="790"/>
      <c r="J182" s="790"/>
      <c r="K182" s="790"/>
      <c r="L182" s="790"/>
      <c r="M182" s="790"/>
      <c r="N182" s="790"/>
      <c r="O182" s="791"/>
      <c r="P182" s="785" t="s">
        <v>71</v>
      </c>
      <c r="Q182" s="786"/>
      <c r="R182" s="786"/>
      <c r="S182" s="786"/>
      <c r="T182" s="786"/>
      <c r="U182" s="786"/>
      <c r="V182" s="787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customHeight="1" x14ac:dyDescent="0.25">
      <c r="A183" s="800" t="s">
        <v>73</v>
      </c>
      <c r="B183" s="790"/>
      <c r="C183" s="790"/>
      <c r="D183" s="790"/>
      <c r="E183" s="790"/>
      <c r="F183" s="790"/>
      <c r="G183" s="790"/>
      <c r="H183" s="790"/>
      <c r="I183" s="790"/>
      <c r="J183" s="790"/>
      <c r="K183" s="790"/>
      <c r="L183" s="790"/>
      <c r="M183" s="790"/>
      <c r="N183" s="790"/>
      <c r="O183" s="790"/>
      <c r="P183" s="790"/>
      <c r="Q183" s="790"/>
      <c r="R183" s="790"/>
      <c r="S183" s="790"/>
      <c r="T183" s="790"/>
      <c r="U183" s="790"/>
      <c r="V183" s="790"/>
      <c r="W183" s="790"/>
      <c r="X183" s="790"/>
      <c r="Y183" s="790"/>
      <c r="Z183" s="790"/>
      <c r="AA183" s="773"/>
      <c r="AB183" s="773"/>
      <c r="AC183" s="773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3">
        <v>4607091385304</v>
      </c>
      <c r="E184" s="784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11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93"/>
      <c r="R184" s="793"/>
      <c r="S184" s="793"/>
      <c r="T184" s="794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337</v>
      </c>
      <c r="B185" s="54" t="s">
        <v>338</v>
      </c>
      <c r="C185" s="31">
        <v>4301051653</v>
      </c>
      <c r="D185" s="783">
        <v>4607091386264</v>
      </c>
      <c r="E185" s="784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121</v>
      </c>
      <c r="N185" s="33"/>
      <c r="O185" s="32">
        <v>31</v>
      </c>
      <c r="P18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93"/>
      <c r="R185" s="793"/>
      <c r="S185" s="793"/>
      <c r="T185" s="794"/>
      <c r="U185" s="34"/>
      <c r="V185" s="34"/>
      <c r="W185" s="35" t="s">
        <v>69</v>
      </c>
      <c r="X185" s="777">
        <v>6</v>
      </c>
      <c r="Y185" s="778">
        <f>IFERROR(IF(X185="",0,CEILING((X185/$H185),1)*$H185),"")</f>
        <v>6</v>
      </c>
      <c r="Z185" s="36">
        <f>IFERROR(IF(Y185=0,"",ROUNDUP(Y185/H185,0)*0.00753),"")</f>
        <v>1.506E-2</v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6.556</v>
      </c>
      <c r="BN185" s="64">
        <f>IFERROR(Y185*I185/H185,"0")</f>
        <v>6.556</v>
      </c>
      <c r="BO185" s="64">
        <f>IFERROR(1/J185*(X185/H185),"0")</f>
        <v>1.282051282051282E-2</v>
      </c>
      <c r="BP185" s="64">
        <f>IFERROR(1/J185*(Y185/H185),"0")</f>
        <v>1.282051282051282E-2</v>
      </c>
    </row>
    <row r="186" spans="1:68" ht="16.5" customHeight="1" x14ac:dyDescent="0.25">
      <c r="A186" s="54" t="s">
        <v>340</v>
      </c>
      <c r="B186" s="54" t="s">
        <v>341</v>
      </c>
      <c r="C186" s="31">
        <v>4301051313</v>
      </c>
      <c r="D186" s="783">
        <v>4607091385427</v>
      </c>
      <c r="E186" s="784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87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93"/>
      <c r="R186" s="793"/>
      <c r="S186" s="793"/>
      <c r="T186" s="794"/>
      <c r="U186" s="34"/>
      <c r="V186" s="34"/>
      <c r="W186" s="35" t="s">
        <v>69</v>
      </c>
      <c r="X186" s="777">
        <v>6</v>
      </c>
      <c r="Y186" s="778">
        <f>IFERROR(IF(X186="",0,CEILING((X186/$H186),1)*$H186),"")</f>
        <v>6</v>
      </c>
      <c r="Z186" s="36">
        <f>IFERROR(IF(Y186=0,"",ROUNDUP(Y186/H186,0)*0.00753),"")</f>
        <v>1.506E-2</v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6.5439999999999996</v>
      </c>
      <c r="BN186" s="64">
        <f>IFERROR(Y186*I186/H186,"0")</f>
        <v>6.5439999999999996</v>
      </c>
      <c r="BO186" s="64">
        <f>IFERROR(1/J186*(X186/H186),"0")</f>
        <v>1.282051282051282E-2</v>
      </c>
      <c r="BP186" s="64">
        <f>IFERROR(1/J186*(Y186/H186),"0")</f>
        <v>1.282051282051282E-2</v>
      </c>
    </row>
    <row r="187" spans="1:68" x14ac:dyDescent="0.2">
      <c r="A187" s="789"/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1"/>
      <c r="P187" s="785" t="s">
        <v>71</v>
      </c>
      <c r="Q187" s="786"/>
      <c r="R187" s="786"/>
      <c r="S187" s="786"/>
      <c r="T187" s="786"/>
      <c r="U187" s="786"/>
      <c r="V187" s="787"/>
      <c r="W187" s="37" t="s">
        <v>72</v>
      </c>
      <c r="X187" s="779">
        <f>IFERROR(X184/H184,"0")+IFERROR(X185/H185,"0")+IFERROR(X186/H186,"0")</f>
        <v>4</v>
      </c>
      <c r="Y187" s="779">
        <f>IFERROR(Y184/H184,"0")+IFERROR(Y185/H185,"0")+IFERROR(Y186/H186,"0")</f>
        <v>4</v>
      </c>
      <c r="Z187" s="779">
        <f>IFERROR(IF(Z184="",0,Z184),"0")+IFERROR(IF(Z185="",0,Z185),"0")+IFERROR(IF(Z186="",0,Z186),"0")</f>
        <v>3.0120000000000001E-2</v>
      </c>
      <c r="AA187" s="780"/>
      <c r="AB187" s="780"/>
      <c r="AC187" s="780"/>
    </row>
    <row r="188" spans="1:68" x14ac:dyDescent="0.2">
      <c r="A188" s="790"/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1"/>
      <c r="P188" s="785" t="s">
        <v>71</v>
      </c>
      <c r="Q188" s="786"/>
      <c r="R188" s="786"/>
      <c r="S188" s="786"/>
      <c r="T188" s="786"/>
      <c r="U188" s="786"/>
      <c r="V188" s="787"/>
      <c r="W188" s="37" t="s">
        <v>69</v>
      </c>
      <c r="X188" s="779">
        <f>IFERROR(SUM(X184:X186),"0")</f>
        <v>12</v>
      </c>
      <c r="Y188" s="779">
        <f>IFERROR(SUM(Y184:Y186),"0")</f>
        <v>12</v>
      </c>
      <c r="Z188" s="37"/>
      <c r="AA188" s="780"/>
      <c r="AB188" s="780"/>
      <c r="AC188" s="780"/>
    </row>
    <row r="189" spans="1:68" ht="27.75" customHeight="1" x14ac:dyDescent="0.2">
      <c r="A189" s="810" t="s">
        <v>342</v>
      </c>
      <c r="B189" s="811"/>
      <c r="C189" s="811"/>
      <c r="D189" s="811"/>
      <c r="E189" s="811"/>
      <c r="F189" s="811"/>
      <c r="G189" s="811"/>
      <c r="H189" s="811"/>
      <c r="I189" s="811"/>
      <c r="J189" s="811"/>
      <c r="K189" s="811"/>
      <c r="L189" s="811"/>
      <c r="M189" s="811"/>
      <c r="N189" s="811"/>
      <c r="O189" s="811"/>
      <c r="P189" s="811"/>
      <c r="Q189" s="811"/>
      <c r="R189" s="811"/>
      <c r="S189" s="811"/>
      <c r="T189" s="811"/>
      <c r="U189" s="811"/>
      <c r="V189" s="811"/>
      <c r="W189" s="811"/>
      <c r="X189" s="811"/>
      <c r="Y189" s="811"/>
      <c r="Z189" s="811"/>
      <c r="AA189" s="48"/>
      <c r="AB189" s="48"/>
      <c r="AC189" s="48"/>
    </row>
    <row r="190" spans="1:68" ht="16.5" customHeight="1" x14ac:dyDescent="0.25">
      <c r="A190" s="821" t="s">
        <v>343</v>
      </c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0"/>
      <c r="P190" s="790"/>
      <c r="Q190" s="790"/>
      <c r="R190" s="790"/>
      <c r="S190" s="790"/>
      <c r="T190" s="790"/>
      <c r="U190" s="790"/>
      <c r="V190" s="790"/>
      <c r="W190" s="790"/>
      <c r="X190" s="790"/>
      <c r="Y190" s="790"/>
      <c r="Z190" s="790"/>
      <c r="AA190" s="772"/>
      <c r="AB190" s="772"/>
      <c r="AC190" s="772"/>
    </row>
    <row r="191" spans="1:68" ht="14.25" customHeight="1" x14ac:dyDescent="0.25">
      <c r="A191" s="800" t="s">
        <v>172</v>
      </c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0"/>
      <c r="P191" s="790"/>
      <c r="Q191" s="790"/>
      <c r="R191" s="790"/>
      <c r="S191" s="790"/>
      <c r="T191" s="790"/>
      <c r="U191" s="790"/>
      <c r="V191" s="790"/>
      <c r="W191" s="790"/>
      <c r="X191" s="790"/>
      <c r="Y191" s="790"/>
      <c r="Z191" s="790"/>
      <c r="AA191" s="773"/>
      <c r="AB191" s="773"/>
      <c r="AC191" s="773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3">
        <v>4680115886223</v>
      </c>
      <c r="E192" s="784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1128" t="s">
        <v>346</v>
      </c>
      <c r="Q192" s="793"/>
      <c r="R192" s="793"/>
      <c r="S192" s="793"/>
      <c r="T192" s="794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789"/>
      <c r="B193" s="790"/>
      <c r="C193" s="790"/>
      <c r="D193" s="790"/>
      <c r="E193" s="790"/>
      <c r="F193" s="790"/>
      <c r="G193" s="790"/>
      <c r="H193" s="790"/>
      <c r="I193" s="790"/>
      <c r="J193" s="790"/>
      <c r="K193" s="790"/>
      <c r="L193" s="790"/>
      <c r="M193" s="790"/>
      <c r="N193" s="790"/>
      <c r="O193" s="791"/>
      <c r="P193" s="785" t="s">
        <v>71</v>
      </c>
      <c r="Q193" s="786"/>
      <c r="R193" s="786"/>
      <c r="S193" s="786"/>
      <c r="T193" s="786"/>
      <c r="U193" s="786"/>
      <c r="V193" s="787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x14ac:dyDescent="0.2">
      <c r="A194" s="790"/>
      <c r="B194" s="790"/>
      <c r="C194" s="790"/>
      <c r="D194" s="790"/>
      <c r="E194" s="790"/>
      <c r="F194" s="790"/>
      <c r="G194" s="790"/>
      <c r="H194" s="790"/>
      <c r="I194" s="790"/>
      <c r="J194" s="790"/>
      <c r="K194" s="790"/>
      <c r="L194" s="790"/>
      <c r="M194" s="790"/>
      <c r="N194" s="790"/>
      <c r="O194" s="791"/>
      <c r="P194" s="785" t="s">
        <v>71</v>
      </c>
      <c r="Q194" s="786"/>
      <c r="R194" s="786"/>
      <c r="S194" s="786"/>
      <c r="T194" s="786"/>
      <c r="U194" s="786"/>
      <c r="V194" s="787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customHeight="1" x14ac:dyDescent="0.25">
      <c r="A195" s="800" t="s">
        <v>64</v>
      </c>
      <c r="B195" s="790"/>
      <c r="C195" s="790"/>
      <c r="D195" s="790"/>
      <c r="E195" s="790"/>
      <c r="F195" s="790"/>
      <c r="G195" s="790"/>
      <c r="H195" s="790"/>
      <c r="I195" s="790"/>
      <c r="J195" s="790"/>
      <c r="K195" s="790"/>
      <c r="L195" s="790"/>
      <c r="M195" s="790"/>
      <c r="N195" s="790"/>
      <c r="O195" s="790"/>
      <c r="P195" s="790"/>
      <c r="Q195" s="790"/>
      <c r="R195" s="790"/>
      <c r="S195" s="790"/>
      <c r="T195" s="790"/>
      <c r="U195" s="790"/>
      <c r="V195" s="790"/>
      <c r="W195" s="790"/>
      <c r="X195" s="790"/>
      <c r="Y195" s="790"/>
      <c r="Z195" s="790"/>
      <c r="AA195" s="773"/>
      <c r="AB195" s="773"/>
      <c r="AC195" s="773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3">
        <v>4680115880993</v>
      </c>
      <c r="E196" s="784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9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customHeight="1" x14ac:dyDescent="0.25">
      <c r="A197" s="54" t="s">
        <v>351</v>
      </c>
      <c r="B197" s="54" t="s">
        <v>352</v>
      </c>
      <c r="C197" s="31">
        <v>4301031204</v>
      </c>
      <c r="D197" s="783">
        <v>4680115881761</v>
      </c>
      <c r="E197" s="784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10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3">
        <v>4680115881563</v>
      </c>
      <c r="E198" s="784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8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3">
        <v>4680115880986</v>
      </c>
      <c r="E199" s="784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14</v>
      </c>
      <c r="Y199" s="778">
        <f t="shared" si="36"/>
        <v>14.700000000000001</v>
      </c>
      <c r="Z199" s="36">
        <f>IFERROR(IF(Y199=0,"",ROUNDUP(Y199/H199,0)*0.00502),"")</f>
        <v>3.5140000000000005E-2</v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14.866666666666665</v>
      </c>
      <c r="BN199" s="64">
        <f t="shared" si="38"/>
        <v>15.61</v>
      </c>
      <c r="BO199" s="64">
        <f t="shared" si="39"/>
        <v>2.8490028490028491E-2</v>
      </c>
      <c r="BP199" s="64">
        <f t="shared" si="40"/>
        <v>2.9914529914529919E-2</v>
      </c>
    </row>
    <row r="200" spans="1:68" ht="27" customHeight="1" x14ac:dyDescent="0.25">
      <c r="A200" s="54" t="s">
        <v>359</v>
      </c>
      <c r="B200" s="54" t="s">
        <v>360</v>
      </c>
      <c r="C200" s="31">
        <v>4301031205</v>
      </c>
      <c r="D200" s="783">
        <v>4680115881785</v>
      </c>
      <c r="E200" s="784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3">
        <v>4680115881679</v>
      </c>
      <c r="E201" s="784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9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93"/>
      <c r="R201" s="793"/>
      <c r="S201" s="793"/>
      <c r="T201" s="794"/>
      <c r="U201" s="34"/>
      <c r="V201" s="34"/>
      <c r="W201" s="35" t="s">
        <v>69</v>
      </c>
      <c r="X201" s="777">
        <v>21</v>
      </c>
      <c r="Y201" s="778">
        <f t="shared" si="36"/>
        <v>21</v>
      </c>
      <c r="Z201" s="36">
        <f>IFERROR(IF(Y201=0,"",ROUNDUP(Y201/H201,0)*0.00502),"")</f>
        <v>5.0200000000000002E-2</v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22</v>
      </c>
      <c r="BN201" s="64">
        <f t="shared" si="38"/>
        <v>22</v>
      </c>
      <c r="BO201" s="64">
        <f t="shared" si="39"/>
        <v>4.2735042735042736E-2</v>
      </c>
      <c r="BP201" s="64">
        <f t="shared" si="40"/>
        <v>4.2735042735042736E-2</v>
      </c>
    </row>
    <row r="202" spans="1:68" ht="27" customHeight="1" x14ac:dyDescent="0.25">
      <c r="A202" s="54" t="s">
        <v>363</v>
      </c>
      <c r="B202" s="54" t="s">
        <v>364</v>
      </c>
      <c r="C202" s="31">
        <v>4301031158</v>
      </c>
      <c r="D202" s="783">
        <v>4680115880191</v>
      </c>
      <c r="E202" s="784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8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93"/>
      <c r="R202" s="793"/>
      <c r="S202" s="793"/>
      <c r="T202" s="794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365</v>
      </c>
      <c r="B203" s="54" t="s">
        <v>366</v>
      </c>
      <c r="C203" s="31">
        <v>4301031245</v>
      </c>
      <c r="D203" s="783">
        <v>4680115883963</v>
      </c>
      <c r="E203" s="784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93"/>
      <c r="R203" s="793"/>
      <c r="S203" s="793"/>
      <c r="T203" s="794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789"/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1"/>
      <c r="P204" s="785" t="s">
        <v>71</v>
      </c>
      <c r="Q204" s="786"/>
      <c r="R204" s="786"/>
      <c r="S204" s="786"/>
      <c r="T204" s="786"/>
      <c r="U204" s="786"/>
      <c r="V204" s="787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16.666666666666664</v>
      </c>
      <c r="Y204" s="779">
        <f>IFERROR(Y196/H196,"0")+IFERROR(Y197/H197,"0")+IFERROR(Y198/H198,"0")+IFERROR(Y199/H199,"0")+IFERROR(Y200/H200,"0")+IFERROR(Y201/H201,"0")+IFERROR(Y202/H202,"0")+IFERROR(Y203/H203,"0")</f>
        <v>17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8.5339999999999999E-2</v>
      </c>
      <c r="AA204" s="780"/>
      <c r="AB204" s="780"/>
      <c r="AC204" s="780"/>
    </row>
    <row r="205" spans="1:68" x14ac:dyDescent="0.2">
      <c r="A205" s="790"/>
      <c r="B205" s="790"/>
      <c r="C205" s="790"/>
      <c r="D205" s="790"/>
      <c r="E205" s="790"/>
      <c r="F205" s="790"/>
      <c r="G205" s="790"/>
      <c r="H205" s="790"/>
      <c r="I205" s="790"/>
      <c r="J205" s="790"/>
      <c r="K205" s="790"/>
      <c r="L205" s="790"/>
      <c r="M205" s="790"/>
      <c r="N205" s="790"/>
      <c r="O205" s="791"/>
      <c r="P205" s="785" t="s">
        <v>71</v>
      </c>
      <c r="Q205" s="786"/>
      <c r="R205" s="786"/>
      <c r="S205" s="786"/>
      <c r="T205" s="786"/>
      <c r="U205" s="786"/>
      <c r="V205" s="787"/>
      <c r="W205" s="37" t="s">
        <v>69</v>
      </c>
      <c r="X205" s="779">
        <f>IFERROR(SUM(X196:X203),"0")</f>
        <v>35</v>
      </c>
      <c r="Y205" s="779">
        <f>IFERROR(SUM(Y196:Y203),"0")</f>
        <v>35.700000000000003</v>
      </c>
      <c r="Z205" s="37"/>
      <c r="AA205" s="780"/>
      <c r="AB205" s="780"/>
      <c r="AC205" s="780"/>
    </row>
    <row r="206" spans="1:68" ht="16.5" customHeight="1" x14ac:dyDescent="0.25">
      <c r="A206" s="821" t="s">
        <v>368</v>
      </c>
      <c r="B206" s="790"/>
      <c r="C206" s="790"/>
      <c r="D206" s="790"/>
      <c r="E206" s="790"/>
      <c r="F206" s="790"/>
      <c r="G206" s="790"/>
      <c r="H206" s="790"/>
      <c r="I206" s="790"/>
      <c r="J206" s="790"/>
      <c r="K206" s="790"/>
      <c r="L206" s="790"/>
      <c r="M206" s="790"/>
      <c r="N206" s="790"/>
      <c r="O206" s="790"/>
      <c r="P206" s="790"/>
      <c r="Q206" s="790"/>
      <c r="R206" s="790"/>
      <c r="S206" s="790"/>
      <c r="T206" s="790"/>
      <c r="U206" s="790"/>
      <c r="V206" s="790"/>
      <c r="W206" s="790"/>
      <c r="X206" s="790"/>
      <c r="Y206" s="790"/>
      <c r="Z206" s="790"/>
      <c r="AA206" s="772"/>
      <c r="AB206" s="772"/>
      <c r="AC206" s="772"/>
    </row>
    <row r="207" spans="1:68" ht="14.25" customHeight="1" x14ac:dyDescent="0.25">
      <c r="A207" s="800" t="s">
        <v>114</v>
      </c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0"/>
      <c r="P207" s="790"/>
      <c r="Q207" s="790"/>
      <c r="R207" s="790"/>
      <c r="S207" s="790"/>
      <c r="T207" s="790"/>
      <c r="U207" s="790"/>
      <c r="V207" s="790"/>
      <c r="W207" s="790"/>
      <c r="X207" s="790"/>
      <c r="Y207" s="790"/>
      <c r="Z207" s="790"/>
      <c r="AA207" s="773"/>
      <c r="AB207" s="773"/>
      <c r="AC207" s="773"/>
    </row>
    <row r="208" spans="1:68" ht="27" customHeight="1" x14ac:dyDescent="0.25">
      <c r="A208" s="54" t="s">
        <v>369</v>
      </c>
      <c r="B208" s="54" t="s">
        <v>370</v>
      </c>
      <c r="C208" s="31">
        <v>4301011450</v>
      </c>
      <c r="D208" s="783">
        <v>4680115881402</v>
      </c>
      <c r="E208" s="784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118</v>
      </c>
      <c r="N208" s="33"/>
      <c r="O208" s="32">
        <v>55</v>
      </c>
      <c r="P208" s="10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93"/>
      <c r="R208" s="793"/>
      <c r="S208" s="793"/>
      <c r="T208" s="794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372</v>
      </c>
      <c r="B209" s="54" t="s">
        <v>373</v>
      </c>
      <c r="C209" s="31">
        <v>4301011767</v>
      </c>
      <c r="D209" s="783">
        <v>4680115881396</v>
      </c>
      <c r="E209" s="784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11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93"/>
      <c r="R209" s="793"/>
      <c r="S209" s="793"/>
      <c r="T209" s="794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789"/>
      <c r="B210" s="790"/>
      <c r="C210" s="790"/>
      <c r="D210" s="790"/>
      <c r="E210" s="790"/>
      <c r="F210" s="790"/>
      <c r="G210" s="790"/>
      <c r="H210" s="790"/>
      <c r="I210" s="790"/>
      <c r="J210" s="790"/>
      <c r="K210" s="790"/>
      <c r="L210" s="790"/>
      <c r="M210" s="790"/>
      <c r="N210" s="790"/>
      <c r="O210" s="791"/>
      <c r="P210" s="785" t="s">
        <v>71</v>
      </c>
      <c r="Q210" s="786"/>
      <c r="R210" s="786"/>
      <c r="S210" s="786"/>
      <c r="T210" s="786"/>
      <c r="U210" s="786"/>
      <c r="V210" s="787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0"/>
      <c r="B211" s="790"/>
      <c r="C211" s="790"/>
      <c r="D211" s="790"/>
      <c r="E211" s="790"/>
      <c r="F211" s="790"/>
      <c r="G211" s="790"/>
      <c r="H211" s="790"/>
      <c r="I211" s="790"/>
      <c r="J211" s="790"/>
      <c r="K211" s="790"/>
      <c r="L211" s="790"/>
      <c r="M211" s="790"/>
      <c r="N211" s="790"/>
      <c r="O211" s="791"/>
      <c r="P211" s="785" t="s">
        <v>71</v>
      </c>
      <c r="Q211" s="786"/>
      <c r="R211" s="786"/>
      <c r="S211" s="786"/>
      <c r="T211" s="786"/>
      <c r="U211" s="786"/>
      <c r="V211" s="787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00" t="s">
        <v>172</v>
      </c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0"/>
      <c r="P212" s="790"/>
      <c r="Q212" s="790"/>
      <c r="R212" s="790"/>
      <c r="S212" s="790"/>
      <c r="T212" s="790"/>
      <c r="U212" s="790"/>
      <c r="V212" s="790"/>
      <c r="W212" s="790"/>
      <c r="X212" s="790"/>
      <c r="Y212" s="790"/>
      <c r="Z212" s="790"/>
      <c r="AA212" s="773"/>
      <c r="AB212" s="773"/>
      <c r="AC212" s="773"/>
    </row>
    <row r="213" spans="1:68" ht="16.5" customHeight="1" x14ac:dyDescent="0.25">
      <c r="A213" s="54" t="s">
        <v>374</v>
      </c>
      <c r="B213" s="54" t="s">
        <v>375</v>
      </c>
      <c r="C213" s="31">
        <v>4301020262</v>
      </c>
      <c r="D213" s="783">
        <v>4680115882935</v>
      </c>
      <c r="E213" s="784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121</v>
      </c>
      <c r="N213" s="33"/>
      <c r="O213" s="32">
        <v>50</v>
      </c>
      <c r="P213" s="12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93"/>
      <c r="R213" s="793"/>
      <c r="S213" s="793"/>
      <c r="T213" s="794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3">
        <v>4680115880764</v>
      </c>
      <c r="E214" s="784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118</v>
      </c>
      <c r="N214" s="33"/>
      <c r="O214" s="32">
        <v>50</v>
      </c>
      <c r="P214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93"/>
      <c r="R214" s="793"/>
      <c r="S214" s="793"/>
      <c r="T214" s="794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789"/>
      <c r="B215" s="790"/>
      <c r="C215" s="790"/>
      <c r="D215" s="790"/>
      <c r="E215" s="790"/>
      <c r="F215" s="790"/>
      <c r="G215" s="790"/>
      <c r="H215" s="790"/>
      <c r="I215" s="790"/>
      <c r="J215" s="790"/>
      <c r="K215" s="790"/>
      <c r="L215" s="790"/>
      <c r="M215" s="790"/>
      <c r="N215" s="790"/>
      <c r="O215" s="791"/>
      <c r="P215" s="785" t="s">
        <v>71</v>
      </c>
      <c r="Q215" s="786"/>
      <c r="R215" s="786"/>
      <c r="S215" s="786"/>
      <c r="T215" s="786"/>
      <c r="U215" s="786"/>
      <c r="V215" s="787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0"/>
      <c r="B216" s="790"/>
      <c r="C216" s="790"/>
      <c r="D216" s="790"/>
      <c r="E216" s="790"/>
      <c r="F216" s="790"/>
      <c r="G216" s="790"/>
      <c r="H216" s="790"/>
      <c r="I216" s="790"/>
      <c r="J216" s="790"/>
      <c r="K216" s="790"/>
      <c r="L216" s="790"/>
      <c r="M216" s="790"/>
      <c r="N216" s="790"/>
      <c r="O216" s="791"/>
      <c r="P216" s="785" t="s">
        <v>71</v>
      </c>
      <c r="Q216" s="786"/>
      <c r="R216" s="786"/>
      <c r="S216" s="786"/>
      <c r="T216" s="786"/>
      <c r="U216" s="786"/>
      <c r="V216" s="787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00" t="s">
        <v>64</v>
      </c>
      <c r="B217" s="790"/>
      <c r="C217" s="790"/>
      <c r="D217" s="790"/>
      <c r="E217" s="790"/>
      <c r="F217" s="790"/>
      <c r="G217" s="790"/>
      <c r="H217" s="790"/>
      <c r="I217" s="790"/>
      <c r="J217" s="790"/>
      <c r="K217" s="790"/>
      <c r="L217" s="790"/>
      <c r="M217" s="790"/>
      <c r="N217" s="790"/>
      <c r="O217" s="790"/>
      <c r="P217" s="790"/>
      <c r="Q217" s="790"/>
      <c r="R217" s="790"/>
      <c r="S217" s="790"/>
      <c r="T217" s="790"/>
      <c r="U217" s="790"/>
      <c r="V217" s="790"/>
      <c r="W217" s="790"/>
      <c r="X217" s="790"/>
      <c r="Y217" s="790"/>
      <c r="Z217" s="790"/>
      <c r="AA217" s="773"/>
      <c r="AB217" s="773"/>
      <c r="AC217" s="773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3">
        <v>4680115882683</v>
      </c>
      <c r="E218" s="784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8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3">
        <v>4680115882690</v>
      </c>
      <c r="E219" s="784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10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20</v>
      </c>
      <c r="Y219" s="778">
        <f t="shared" si="41"/>
        <v>21.6</v>
      </c>
      <c r="Z219" s="36">
        <f>IFERROR(IF(Y219=0,"",ROUNDUP(Y219/H219,0)*0.00902),"")</f>
        <v>3.6080000000000001E-2</v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20.777777777777779</v>
      </c>
      <c r="BN219" s="64">
        <f t="shared" si="43"/>
        <v>22.44</v>
      </c>
      <c r="BO219" s="64">
        <f t="shared" si="44"/>
        <v>2.8058361391694722E-2</v>
      </c>
      <c r="BP219" s="64">
        <f t="shared" si="45"/>
        <v>3.0303030303030304E-2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3">
        <v>4680115882669</v>
      </c>
      <c r="E220" s="784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19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3">
        <v>4680115882676</v>
      </c>
      <c r="E221" s="784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11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3">
        <v>4680115884014</v>
      </c>
      <c r="E222" s="784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8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3">
        <v>4680115884007</v>
      </c>
      <c r="E223" s="784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11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93"/>
      <c r="R223" s="793"/>
      <c r="S223" s="793"/>
      <c r="T223" s="794"/>
      <c r="U223" s="34"/>
      <c r="V223" s="34"/>
      <c r="W223" s="35" t="s">
        <v>69</v>
      </c>
      <c r="X223" s="777">
        <v>9</v>
      </c>
      <c r="Y223" s="778">
        <f t="shared" si="41"/>
        <v>9</v>
      </c>
      <c r="Z223" s="36">
        <f>IFERROR(IF(Y223=0,"",ROUNDUP(Y223/H223,0)*0.00502),"")</f>
        <v>2.5100000000000001E-2</v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9.4999999999999982</v>
      </c>
      <c r="BN223" s="64">
        <f t="shared" si="43"/>
        <v>9.4999999999999982</v>
      </c>
      <c r="BO223" s="64">
        <f t="shared" si="44"/>
        <v>2.1367521367521368E-2</v>
      </c>
      <c r="BP223" s="64">
        <f t="shared" si="45"/>
        <v>2.1367521367521368E-2</v>
      </c>
    </row>
    <row r="224" spans="1:68" ht="27" customHeight="1" x14ac:dyDescent="0.25">
      <c r="A224" s="54" t="s">
        <v>395</v>
      </c>
      <c r="B224" s="54" t="s">
        <v>396</v>
      </c>
      <c r="C224" s="31">
        <v>4301031229</v>
      </c>
      <c r="D224" s="783">
        <v>4680115884038</v>
      </c>
      <c r="E224" s="784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93"/>
      <c r="R224" s="793"/>
      <c r="S224" s="793"/>
      <c r="T224" s="794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3">
        <v>4680115884021</v>
      </c>
      <c r="E225" s="784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9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93"/>
      <c r="R225" s="793"/>
      <c r="S225" s="793"/>
      <c r="T225" s="794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789"/>
      <c r="B226" s="790"/>
      <c r="C226" s="790"/>
      <c r="D226" s="790"/>
      <c r="E226" s="790"/>
      <c r="F226" s="790"/>
      <c r="G226" s="790"/>
      <c r="H226" s="790"/>
      <c r="I226" s="790"/>
      <c r="J226" s="790"/>
      <c r="K226" s="790"/>
      <c r="L226" s="790"/>
      <c r="M226" s="790"/>
      <c r="N226" s="790"/>
      <c r="O226" s="791"/>
      <c r="P226" s="785" t="s">
        <v>71</v>
      </c>
      <c r="Q226" s="786"/>
      <c r="R226" s="786"/>
      <c r="S226" s="786"/>
      <c r="T226" s="786"/>
      <c r="U226" s="786"/>
      <c r="V226" s="787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8.7037037037037024</v>
      </c>
      <c r="Y226" s="779">
        <f>IFERROR(Y218/H218,"0")+IFERROR(Y219/H219,"0")+IFERROR(Y220/H220,"0")+IFERROR(Y221/H221,"0")+IFERROR(Y222/H222,"0")+IFERROR(Y223/H223,"0")+IFERROR(Y224/H224,"0")+IFERROR(Y225/H225,"0")</f>
        <v>9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6.1179999999999998E-2</v>
      </c>
      <c r="AA226" s="780"/>
      <c r="AB226" s="780"/>
      <c r="AC226" s="780"/>
    </row>
    <row r="227" spans="1:68" x14ac:dyDescent="0.2">
      <c r="A227" s="790"/>
      <c r="B227" s="790"/>
      <c r="C227" s="790"/>
      <c r="D227" s="790"/>
      <c r="E227" s="790"/>
      <c r="F227" s="790"/>
      <c r="G227" s="790"/>
      <c r="H227" s="790"/>
      <c r="I227" s="790"/>
      <c r="J227" s="790"/>
      <c r="K227" s="790"/>
      <c r="L227" s="790"/>
      <c r="M227" s="790"/>
      <c r="N227" s="790"/>
      <c r="O227" s="791"/>
      <c r="P227" s="785" t="s">
        <v>71</v>
      </c>
      <c r="Q227" s="786"/>
      <c r="R227" s="786"/>
      <c r="S227" s="786"/>
      <c r="T227" s="786"/>
      <c r="U227" s="786"/>
      <c r="V227" s="787"/>
      <c r="W227" s="37" t="s">
        <v>69</v>
      </c>
      <c r="X227" s="779">
        <f>IFERROR(SUM(X218:X225),"0")</f>
        <v>29</v>
      </c>
      <c r="Y227" s="779">
        <f>IFERROR(SUM(Y218:Y225),"0")</f>
        <v>30.6</v>
      </c>
      <c r="Z227" s="37"/>
      <c r="AA227" s="780"/>
      <c r="AB227" s="780"/>
      <c r="AC227" s="780"/>
    </row>
    <row r="228" spans="1:68" ht="14.25" customHeight="1" x14ac:dyDescent="0.25">
      <c r="A228" s="800" t="s">
        <v>73</v>
      </c>
      <c r="B228" s="790"/>
      <c r="C228" s="790"/>
      <c r="D228" s="790"/>
      <c r="E228" s="790"/>
      <c r="F228" s="790"/>
      <c r="G228" s="790"/>
      <c r="H228" s="790"/>
      <c r="I228" s="790"/>
      <c r="J228" s="790"/>
      <c r="K228" s="790"/>
      <c r="L228" s="790"/>
      <c r="M228" s="790"/>
      <c r="N228" s="790"/>
      <c r="O228" s="790"/>
      <c r="P228" s="790"/>
      <c r="Q228" s="790"/>
      <c r="R228" s="790"/>
      <c r="S228" s="790"/>
      <c r="T228" s="790"/>
      <c r="U228" s="790"/>
      <c r="V228" s="790"/>
      <c r="W228" s="790"/>
      <c r="X228" s="790"/>
      <c r="Y228" s="790"/>
      <c r="Z228" s="790"/>
      <c r="AA228" s="773"/>
      <c r="AB228" s="773"/>
      <c r="AC228" s="773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3">
        <v>4680115881594</v>
      </c>
      <c r="E229" s="784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10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3">
        <v>4680115880962</v>
      </c>
      <c r="E230" s="784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114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3">
        <v>4680115881617</v>
      </c>
      <c r="E231" s="784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121</v>
      </c>
      <c r="N231" s="33"/>
      <c r="O231" s="32">
        <v>40</v>
      </c>
      <c r="P231" s="1216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3">
        <v>4680115880573</v>
      </c>
      <c r="E232" s="784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3">
        <v>4680115882195</v>
      </c>
      <c r="E233" s="784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121</v>
      </c>
      <c r="N233" s="33"/>
      <c r="O233" s="32">
        <v>40</v>
      </c>
      <c r="P233" s="10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413</v>
      </c>
      <c r="B234" s="54" t="s">
        <v>414</v>
      </c>
      <c r="C234" s="31">
        <v>4301051752</v>
      </c>
      <c r="D234" s="783">
        <v>4680115882607</v>
      </c>
      <c r="E234" s="784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158</v>
      </c>
      <c r="N234" s="33"/>
      <c r="O234" s="32">
        <v>45</v>
      </c>
      <c r="P234" s="11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3">
        <v>4680115880092</v>
      </c>
      <c r="E235" s="784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36</v>
      </c>
      <c r="Y235" s="778">
        <f t="shared" si="46"/>
        <v>36</v>
      </c>
      <c r="Z235" s="36">
        <f t="shared" si="51"/>
        <v>0.11295000000000001</v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40.080000000000005</v>
      </c>
      <c r="BN235" s="64">
        <f t="shared" si="48"/>
        <v>40.080000000000005</v>
      </c>
      <c r="BO235" s="64">
        <f t="shared" si="49"/>
        <v>9.6153846153846145E-2</v>
      </c>
      <c r="BP235" s="64">
        <f t="shared" si="50"/>
        <v>9.6153846153846145E-2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3">
        <v>4680115880221</v>
      </c>
      <c r="E236" s="784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117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36</v>
      </c>
      <c r="Y236" s="778">
        <f t="shared" si="46"/>
        <v>36</v>
      </c>
      <c r="Z236" s="36">
        <f t="shared" si="51"/>
        <v>0.11295000000000001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40.080000000000005</v>
      </c>
      <c r="BN236" s="64">
        <f t="shared" si="48"/>
        <v>40.080000000000005</v>
      </c>
      <c r="BO236" s="64">
        <f t="shared" si="49"/>
        <v>9.6153846153846145E-2</v>
      </c>
      <c r="BP236" s="64">
        <f t="shared" si="50"/>
        <v>9.6153846153846145E-2</v>
      </c>
    </row>
    <row r="237" spans="1:68" ht="27" customHeight="1" x14ac:dyDescent="0.25">
      <c r="A237" s="54" t="s">
        <v>421</v>
      </c>
      <c r="B237" s="54" t="s">
        <v>422</v>
      </c>
      <c r="C237" s="31">
        <v>4301051749</v>
      </c>
      <c r="D237" s="783">
        <v>4680115882942</v>
      </c>
      <c r="E237" s="784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11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93"/>
      <c r="R237" s="793"/>
      <c r="S237" s="793"/>
      <c r="T237" s="794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3">
        <v>4680115880504</v>
      </c>
      <c r="E238" s="784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93"/>
      <c r="R238" s="793"/>
      <c r="S238" s="793"/>
      <c r="T238" s="794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3">
        <v>4680115882164</v>
      </c>
      <c r="E239" s="784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121</v>
      </c>
      <c r="N239" s="33"/>
      <c r="O239" s="32">
        <v>40</v>
      </c>
      <c r="P239" s="10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93"/>
      <c r="R239" s="793"/>
      <c r="S239" s="793"/>
      <c r="T239" s="794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x14ac:dyDescent="0.2">
      <c r="A240" s="789"/>
      <c r="B240" s="790"/>
      <c r="C240" s="790"/>
      <c r="D240" s="790"/>
      <c r="E240" s="790"/>
      <c r="F240" s="790"/>
      <c r="G240" s="790"/>
      <c r="H240" s="790"/>
      <c r="I240" s="790"/>
      <c r="J240" s="790"/>
      <c r="K240" s="790"/>
      <c r="L240" s="790"/>
      <c r="M240" s="790"/>
      <c r="N240" s="790"/>
      <c r="O240" s="791"/>
      <c r="P240" s="785" t="s">
        <v>71</v>
      </c>
      <c r="Q240" s="786"/>
      <c r="R240" s="786"/>
      <c r="S240" s="786"/>
      <c r="T240" s="786"/>
      <c r="U240" s="786"/>
      <c r="V240" s="787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30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30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0.22590000000000002</v>
      </c>
      <c r="AA240" s="780"/>
      <c r="AB240" s="780"/>
      <c r="AC240" s="780"/>
    </row>
    <row r="241" spans="1:68" x14ac:dyDescent="0.2">
      <c r="A241" s="790"/>
      <c r="B241" s="790"/>
      <c r="C241" s="790"/>
      <c r="D241" s="790"/>
      <c r="E241" s="790"/>
      <c r="F241" s="790"/>
      <c r="G241" s="790"/>
      <c r="H241" s="790"/>
      <c r="I241" s="790"/>
      <c r="J241" s="790"/>
      <c r="K241" s="790"/>
      <c r="L241" s="790"/>
      <c r="M241" s="790"/>
      <c r="N241" s="790"/>
      <c r="O241" s="791"/>
      <c r="P241" s="785" t="s">
        <v>71</v>
      </c>
      <c r="Q241" s="786"/>
      <c r="R241" s="786"/>
      <c r="S241" s="786"/>
      <c r="T241" s="786"/>
      <c r="U241" s="786"/>
      <c r="V241" s="787"/>
      <c r="W241" s="37" t="s">
        <v>69</v>
      </c>
      <c r="X241" s="779">
        <f>IFERROR(SUM(X229:X239),"0")</f>
        <v>72</v>
      </c>
      <c r="Y241" s="779">
        <f>IFERROR(SUM(Y229:Y239),"0")</f>
        <v>72</v>
      </c>
      <c r="Z241" s="37"/>
      <c r="AA241" s="780"/>
      <c r="AB241" s="780"/>
      <c r="AC241" s="780"/>
    </row>
    <row r="242" spans="1:68" ht="14.25" customHeight="1" x14ac:dyDescent="0.25">
      <c r="A242" s="800" t="s">
        <v>218</v>
      </c>
      <c r="B242" s="790"/>
      <c r="C242" s="790"/>
      <c r="D242" s="790"/>
      <c r="E242" s="790"/>
      <c r="F242" s="790"/>
      <c r="G242" s="790"/>
      <c r="H242" s="790"/>
      <c r="I242" s="790"/>
      <c r="J242" s="790"/>
      <c r="K242" s="790"/>
      <c r="L242" s="790"/>
      <c r="M242" s="790"/>
      <c r="N242" s="790"/>
      <c r="O242" s="790"/>
      <c r="P242" s="790"/>
      <c r="Q242" s="790"/>
      <c r="R242" s="790"/>
      <c r="S242" s="790"/>
      <c r="T242" s="790"/>
      <c r="U242" s="790"/>
      <c r="V242" s="790"/>
      <c r="W242" s="790"/>
      <c r="X242" s="790"/>
      <c r="Y242" s="790"/>
      <c r="Z242" s="790"/>
      <c r="AA242" s="773"/>
      <c r="AB242" s="773"/>
      <c r="AC242" s="773"/>
    </row>
    <row r="243" spans="1:68" ht="16.5" customHeight="1" x14ac:dyDescent="0.25">
      <c r="A243" s="54" t="s">
        <v>428</v>
      </c>
      <c r="B243" s="54" t="s">
        <v>429</v>
      </c>
      <c r="C243" s="31">
        <v>4301060360</v>
      </c>
      <c r="D243" s="783">
        <v>4680115882874</v>
      </c>
      <c r="E243" s="784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8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428</v>
      </c>
      <c r="B244" s="54" t="s">
        <v>431</v>
      </c>
      <c r="C244" s="31">
        <v>4301060404</v>
      </c>
      <c r="D244" s="783">
        <v>4680115882874</v>
      </c>
      <c r="E244" s="784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12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433</v>
      </c>
      <c r="B245" s="54" t="s">
        <v>434</v>
      </c>
      <c r="C245" s="31">
        <v>4301060359</v>
      </c>
      <c r="D245" s="783">
        <v>4680115884434</v>
      </c>
      <c r="E245" s="784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3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3">
        <v>4680115880818</v>
      </c>
      <c r="E246" s="784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11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93"/>
      <c r="R246" s="793"/>
      <c r="S246" s="793"/>
      <c r="T246" s="794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3">
        <v>4680115880801</v>
      </c>
      <c r="E247" s="784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121</v>
      </c>
      <c r="N247" s="33"/>
      <c r="O247" s="32">
        <v>40</v>
      </c>
      <c r="P247" s="93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93"/>
      <c r="R247" s="793"/>
      <c r="S247" s="793"/>
      <c r="T247" s="794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789"/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1"/>
      <c r="P248" s="785" t="s">
        <v>71</v>
      </c>
      <c r="Q248" s="786"/>
      <c r="R248" s="786"/>
      <c r="S248" s="786"/>
      <c r="T248" s="786"/>
      <c r="U248" s="786"/>
      <c r="V248" s="787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x14ac:dyDescent="0.2">
      <c r="A249" s="790"/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1"/>
      <c r="P249" s="785" t="s">
        <v>71</v>
      </c>
      <c r="Q249" s="786"/>
      <c r="R249" s="786"/>
      <c r="S249" s="786"/>
      <c r="T249" s="786"/>
      <c r="U249" s="786"/>
      <c r="V249" s="787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customHeight="1" x14ac:dyDescent="0.25">
      <c r="A250" s="821" t="s">
        <v>442</v>
      </c>
      <c r="B250" s="790"/>
      <c r="C250" s="790"/>
      <c r="D250" s="790"/>
      <c r="E250" s="790"/>
      <c r="F250" s="790"/>
      <c r="G250" s="790"/>
      <c r="H250" s="790"/>
      <c r="I250" s="790"/>
      <c r="J250" s="790"/>
      <c r="K250" s="790"/>
      <c r="L250" s="790"/>
      <c r="M250" s="790"/>
      <c r="N250" s="790"/>
      <c r="O250" s="790"/>
      <c r="P250" s="790"/>
      <c r="Q250" s="790"/>
      <c r="R250" s="790"/>
      <c r="S250" s="790"/>
      <c r="T250" s="790"/>
      <c r="U250" s="790"/>
      <c r="V250" s="790"/>
      <c r="W250" s="790"/>
      <c r="X250" s="790"/>
      <c r="Y250" s="790"/>
      <c r="Z250" s="790"/>
      <c r="AA250" s="772"/>
      <c r="AB250" s="772"/>
      <c r="AC250" s="772"/>
    </row>
    <row r="251" spans="1:68" ht="14.25" customHeight="1" x14ac:dyDescent="0.25">
      <c r="A251" s="800" t="s">
        <v>114</v>
      </c>
      <c r="B251" s="790"/>
      <c r="C251" s="790"/>
      <c r="D251" s="790"/>
      <c r="E251" s="790"/>
      <c r="F251" s="790"/>
      <c r="G251" s="790"/>
      <c r="H251" s="790"/>
      <c r="I251" s="790"/>
      <c r="J251" s="790"/>
      <c r="K251" s="790"/>
      <c r="L251" s="790"/>
      <c r="M251" s="790"/>
      <c r="N251" s="790"/>
      <c r="O251" s="790"/>
      <c r="P251" s="790"/>
      <c r="Q251" s="790"/>
      <c r="R251" s="790"/>
      <c r="S251" s="790"/>
      <c r="T251" s="790"/>
      <c r="U251" s="790"/>
      <c r="V251" s="790"/>
      <c r="W251" s="790"/>
      <c r="X251" s="790"/>
      <c r="Y251" s="790"/>
      <c r="Z251" s="790"/>
      <c r="AA251" s="773"/>
      <c r="AB251" s="773"/>
      <c r="AC251" s="773"/>
    </row>
    <row r="252" spans="1:68" ht="27" customHeight="1" x14ac:dyDescent="0.25">
      <c r="A252" s="54" t="s">
        <v>443</v>
      </c>
      <c r="B252" s="54" t="s">
        <v>444</v>
      </c>
      <c r="C252" s="31">
        <v>4301011717</v>
      </c>
      <c r="D252" s="783">
        <v>4680115884274</v>
      </c>
      <c r="E252" s="784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118</v>
      </c>
      <c r="N252" s="33"/>
      <c r="O252" s="32">
        <v>55</v>
      </c>
      <c r="P252" s="118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443</v>
      </c>
      <c r="B253" s="54" t="s">
        <v>446</v>
      </c>
      <c r="C253" s="31">
        <v>4301011945</v>
      </c>
      <c r="D253" s="783">
        <v>4680115884274</v>
      </c>
      <c r="E253" s="784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88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448</v>
      </c>
      <c r="B254" s="54" t="s">
        <v>449</v>
      </c>
      <c r="C254" s="31">
        <v>4301011719</v>
      </c>
      <c r="D254" s="783">
        <v>4680115884298</v>
      </c>
      <c r="E254" s="784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97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451</v>
      </c>
      <c r="B255" s="54" t="s">
        <v>452</v>
      </c>
      <c r="C255" s="31">
        <v>4301011733</v>
      </c>
      <c r="D255" s="783">
        <v>4680115884250</v>
      </c>
      <c r="E255" s="784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121</v>
      </c>
      <c r="N255" s="33"/>
      <c r="O255" s="32">
        <v>55</v>
      </c>
      <c r="P255" s="112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451</v>
      </c>
      <c r="B256" s="54" t="s">
        <v>454</v>
      </c>
      <c r="C256" s="31">
        <v>4301011944</v>
      </c>
      <c r="D256" s="783">
        <v>4680115884250</v>
      </c>
      <c r="E256" s="784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9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455</v>
      </c>
      <c r="B257" s="54" t="s">
        <v>456</v>
      </c>
      <c r="C257" s="31">
        <v>4301011718</v>
      </c>
      <c r="D257" s="783">
        <v>4680115884281</v>
      </c>
      <c r="E257" s="784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95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457</v>
      </c>
      <c r="B258" s="54" t="s">
        <v>458</v>
      </c>
      <c r="C258" s="31">
        <v>4301011720</v>
      </c>
      <c r="D258" s="783">
        <v>4680115884199</v>
      </c>
      <c r="E258" s="784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114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93"/>
      <c r="R258" s="793"/>
      <c r="S258" s="793"/>
      <c r="T258" s="794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459</v>
      </c>
      <c r="B259" s="54" t="s">
        <v>460</v>
      </c>
      <c r="C259" s="31">
        <v>4301011716</v>
      </c>
      <c r="D259" s="783">
        <v>4680115884267</v>
      </c>
      <c r="E259" s="784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118</v>
      </c>
      <c r="N259" s="33"/>
      <c r="O259" s="32">
        <v>55</v>
      </c>
      <c r="P259" s="11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93"/>
      <c r="R259" s="793"/>
      <c r="S259" s="793"/>
      <c r="T259" s="794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789"/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1"/>
      <c r="P260" s="785" t="s">
        <v>71</v>
      </c>
      <c r="Q260" s="786"/>
      <c r="R260" s="786"/>
      <c r="S260" s="786"/>
      <c r="T260" s="786"/>
      <c r="U260" s="786"/>
      <c r="V260" s="787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0"/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1"/>
      <c r="P261" s="785" t="s">
        <v>71</v>
      </c>
      <c r="Q261" s="786"/>
      <c r="R261" s="786"/>
      <c r="S261" s="786"/>
      <c r="T261" s="786"/>
      <c r="U261" s="786"/>
      <c r="V261" s="787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821" t="s">
        <v>462</v>
      </c>
      <c r="B262" s="790"/>
      <c r="C262" s="790"/>
      <c r="D262" s="790"/>
      <c r="E262" s="790"/>
      <c r="F262" s="790"/>
      <c r="G262" s="790"/>
      <c r="H262" s="790"/>
      <c r="I262" s="790"/>
      <c r="J262" s="790"/>
      <c r="K262" s="790"/>
      <c r="L262" s="790"/>
      <c r="M262" s="790"/>
      <c r="N262" s="790"/>
      <c r="O262" s="790"/>
      <c r="P262" s="790"/>
      <c r="Q262" s="790"/>
      <c r="R262" s="790"/>
      <c r="S262" s="790"/>
      <c r="T262" s="790"/>
      <c r="U262" s="790"/>
      <c r="V262" s="790"/>
      <c r="W262" s="790"/>
      <c r="X262" s="790"/>
      <c r="Y262" s="790"/>
      <c r="Z262" s="790"/>
      <c r="AA262" s="772"/>
      <c r="AB262" s="772"/>
      <c r="AC262" s="772"/>
    </row>
    <row r="263" spans="1:68" ht="14.25" customHeight="1" x14ac:dyDescent="0.25">
      <c r="A263" s="800" t="s">
        <v>114</v>
      </c>
      <c r="B263" s="790"/>
      <c r="C263" s="790"/>
      <c r="D263" s="790"/>
      <c r="E263" s="790"/>
      <c r="F263" s="790"/>
      <c r="G263" s="790"/>
      <c r="H263" s="790"/>
      <c r="I263" s="790"/>
      <c r="J263" s="790"/>
      <c r="K263" s="790"/>
      <c r="L263" s="790"/>
      <c r="M263" s="790"/>
      <c r="N263" s="790"/>
      <c r="O263" s="790"/>
      <c r="P263" s="790"/>
      <c r="Q263" s="790"/>
      <c r="R263" s="790"/>
      <c r="S263" s="790"/>
      <c r="T263" s="790"/>
      <c r="U263" s="790"/>
      <c r="V263" s="790"/>
      <c r="W263" s="790"/>
      <c r="X263" s="790"/>
      <c r="Y263" s="790"/>
      <c r="Z263" s="790"/>
      <c r="AA263" s="773"/>
      <c r="AB263" s="773"/>
      <c r="AC263" s="773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3">
        <v>4680115884137</v>
      </c>
      <c r="E264" s="784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10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463</v>
      </c>
      <c r="B265" s="54" t="s">
        <v>466</v>
      </c>
      <c r="C265" s="31">
        <v>4301011942</v>
      </c>
      <c r="D265" s="783">
        <v>4680115884137</v>
      </c>
      <c r="E265" s="784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118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467</v>
      </c>
      <c r="B266" s="54" t="s">
        <v>468</v>
      </c>
      <c r="C266" s="31">
        <v>4301011724</v>
      </c>
      <c r="D266" s="783">
        <v>4680115884236</v>
      </c>
      <c r="E266" s="784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11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470</v>
      </c>
      <c r="B267" s="54" t="s">
        <v>471</v>
      </c>
      <c r="C267" s="31">
        <v>4301011721</v>
      </c>
      <c r="D267" s="783">
        <v>4680115884175</v>
      </c>
      <c r="E267" s="784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118</v>
      </c>
      <c r="N267" s="33"/>
      <c r="O267" s="32">
        <v>55</v>
      </c>
      <c r="P267" s="10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470</v>
      </c>
      <c r="B268" s="54" t="s">
        <v>473</v>
      </c>
      <c r="C268" s="31">
        <v>4301011941</v>
      </c>
      <c r="D268" s="783">
        <v>4680115884175</v>
      </c>
      <c r="E268" s="784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1138" t="s">
        <v>474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3">
        <v>4680115884144</v>
      </c>
      <c r="E269" s="784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4</v>
      </c>
      <c r="Y269" s="778">
        <f t="shared" si="57"/>
        <v>4</v>
      </c>
      <c r="Z269" s="36">
        <f>IFERROR(IF(Y269=0,"",ROUNDUP(Y269/H269,0)*0.00902),"")</f>
        <v>9.0200000000000002E-3</v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4.21</v>
      </c>
      <c r="BN269" s="64">
        <f t="shared" si="59"/>
        <v>4.21</v>
      </c>
      <c r="BO269" s="64">
        <f t="shared" si="60"/>
        <v>7.575757575757576E-3</v>
      </c>
      <c r="BP269" s="64">
        <f t="shared" si="61"/>
        <v>7.575757575757576E-3</v>
      </c>
    </row>
    <row r="270" spans="1:68" ht="27" customHeight="1" x14ac:dyDescent="0.25">
      <c r="A270" s="54" t="s">
        <v>477</v>
      </c>
      <c r="B270" s="54" t="s">
        <v>478</v>
      </c>
      <c r="C270" s="31">
        <v>4301011963</v>
      </c>
      <c r="D270" s="783">
        <v>4680115885288</v>
      </c>
      <c r="E270" s="784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91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480</v>
      </c>
      <c r="B271" s="54" t="s">
        <v>481</v>
      </c>
      <c r="C271" s="31">
        <v>4301011726</v>
      </c>
      <c r="D271" s="783">
        <v>4680115884182</v>
      </c>
      <c r="E271" s="784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11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93"/>
      <c r="R271" s="793"/>
      <c r="S271" s="793"/>
      <c r="T271" s="794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482</v>
      </c>
      <c r="B272" s="54" t="s">
        <v>483</v>
      </c>
      <c r="C272" s="31">
        <v>4301011722</v>
      </c>
      <c r="D272" s="783">
        <v>4680115884205</v>
      </c>
      <c r="E272" s="784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118</v>
      </c>
      <c r="N272" s="33"/>
      <c r="O272" s="32">
        <v>55</v>
      </c>
      <c r="P272" s="106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93"/>
      <c r="R272" s="793"/>
      <c r="S272" s="793"/>
      <c r="T272" s="794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89"/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1"/>
      <c r="P273" s="785" t="s">
        <v>71</v>
      </c>
      <c r="Q273" s="786"/>
      <c r="R273" s="786"/>
      <c r="S273" s="786"/>
      <c r="T273" s="786"/>
      <c r="U273" s="786"/>
      <c r="V273" s="787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1</v>
      </c>
      <c r="Y273" s="779">
        <f>IFERROR(Y264/H264,"0")+IFERROR(Y265/H265,"0")+IFERROR(Y266/H266,"0")+IFERROR(Y267/H267,"0")+IFERROR(Y268/H268,"0")+IFERROR(Y269/H269,"0")+IFERROR(Y270/H270,"0")+IFERROR(Y271/H271,"0")+IFERROR(Y272/H272,"0")</f>
        <v>1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9.0200000000000002E-3</v>
      </c>
      <c r="AA273" s="780"/>
      <c r="AB273" s="780"/>
      <c r="AC273" s="780"/>
    </row>
    <row r="274" spans="1:68" x14ac:dyDescent="0.2">
      <c r="A274" s="790"/>
      <c r="B274" s="790"/>
      <c r="C274" s="790"/>
      <c r="D274" s="790"/>
      <c r="E274" s="790"/>
      <c r="F274" s="790"/>
      <c r="G274" s="790"/>
      <c r="H274" s="790"/>
      <c r="I274" s="790"/>
      <c r="J274" s="790"/>
      <c r="K274" s="790"/>
      <c r="L274" s="790"/>
      <c r="M274" s="790"/>
      <c r="N274" s="790"/>
      <c r="O274" s="791"/>
      <c r="P274" s="785" t="s">
        <v>71</v>
      </c>
      <c r="Q274" s="786"/>
      <c r="R274" s="786"/>
      <c r="S274" s="786"/>
      <c r="T274" s="786"/>
      <c r="U274" s="786"/>
      <c r="V274" s="787"/>
      <c r="W274" s="37" t="s">
        <v>69</v>
      </c>
      <c r="X274" s="779">
        <f>IFERROR(SUM(X264:X272),"0")</f>
        <v>4</v>
      </c>
      <c r="Y274" s="779">
        <f>IFERROR(SUM(Y264:Y272),"0")</f>
        <v>4</v>
      </c>
      <c r="Z274" s="37"/>
      <c r="AA274" s="780"/>
      <c r="AB274" s="780"/>
      <c r="AC274" s="780"/>
    </row>
    <row r="275" spans="1:68" ht="14.25" customHeight="1" x14ac:dyDescent="0.25">
      <c r="A275" s="800" t="s">
        <v>172</v>
      </c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0"/>
      <c r="P275" s="790"/>
      <c r="Q275" s="790"/>
      <c r="R275" s="790"/>
      <c r="S275" s="790"/>
      <c r="T275" s="790"/>
      <c r="U275" s="790"/>
      <c r="V275" s="790"/>
      <c r="W275" s="790"/>
      <c r="X275" s="790"/>
      <c r="Y275" s="790"/>
      <c r="Z275" s="790"/>
      <c r="AA275" s="773"/>
      <c r="AB275" s="773"/>
      <c r="AC275" s="773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3">
        <v>4680115885721</v>
      </c>
      <c r="E276" s="784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121</v>
      </c>
      <c r="N276" s="33"/>
      <c r="O276" s="32">
        <v>50</v>
      </c>
      <c r="P276" s="917" t="s">
        <v>486</v>
      </c>
      <c r="Q276" s="793"/>
      <c r="R276" s="793"/>
      <c r="S276" s="793"/>
      <c r="T276" s="794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89"/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1"/>
      <c r="P277" s="785" t="s">
        <v>71</v>
      </c>
      <c r="Q277" s="786"/>
      <c r="R277" s="786"/>
      <c r="S277" s="786"/>
      <c r="T277" s="786"/>
      <c r="U277" s="786"/>
      <c r="V277" s="787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x14ac:dyDescent="0.2">
      <c r="A278" s="790"/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1"/>
      <c r="P278" s="785" t="s">
        <v>71</v>
      </c>
      <c r="Q278" s="786"/>
      <c r="R278" s="786"/>
      <c r="S278" s="786"/>
      <c r="T278" s="786"/>
      <c r="U278" s="786"/>
      <c r="V278" s="787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customHeight="1" x14ac:dyDescent="0.25">
      <c r="A279" s="821" t="s">
        <v>488</v>
      </c>
      <c r="B279" s="790"/>
      <c r="C279" s="790"/>
      <c r="D279" s="790"/>
      <c r="E279" s="790"/>
      <c r="F279" s="790"/>
      <c r="G279" s="790"/>
      <c r="H279" s="790"/>
      <c r="I279" s="790"/>
      <c r="J279" s="790"/>
      <c r="K279" s="790"/>
      <c r="L279" s="790"/>
      <c r="M279" s="790"/>
      <c r="N279" s="790"/>
      <c r="O279" s="790"/>
      <c r="P279" s="790"/>
      <c r="Q279" s="790"/>
      <c r="R279" s="790"/>
      <c r="S279" s="790"/>
      <c r="T279" s="790"/>
      <c r="U279" s="790"/>
      <c r="V279" s="790"/>
      <c r="W279" s="790"/>
      <c r="X279" s="790"/>
      <c r="Y279" s="790"/>
      <c r="Z279" s="790"/>
      <c r="AA279" s="772"/>
      <c r="AB279" s="772"/>
      <c r="AC279" s="772"/>
    </row>
    <row r="280" spans="1:68" ht="14.25" customHeight="1" x14ac:dyDescent="0.25">
      <c r="A280" s="800" t="s">
        <v>114</v>
      </c>
      <c r="B280" s="790"/>
      <c r="C280" s="790"/>
      <c r="D280" s="790"/>
      <c r="E280" s="790"/>
      <c r="F280" s="790"/>
      <c r="G280" s="790"/>
      <c r="H280" s="790"/>
      <c r="I280" s="790"/>
      <c r="J280" s="790"/>
      <c r="K280" s="790"/>
      <c r="L280" s="790"/>
      <c r="M280" s="790"/>
      <c r="N280" s="790"/>
      <c r="O280" s="790"/>
      <c r="P280" s="790"/>
      <c r="Q280" s="790"/>
      <c r="R280" s="790"/>
      <c r="S280" s="790"/>
      <c r="T280" s="790"/>
      <c r="U280" s="790"/>
      <c r="V280" s="790"/>
      <c r="W280" s="790"/>
      <c r="X280" s="790"/>
      <c r="Y280" s="790"/>
      <c r="Z280" s="790"/>
      <c r="AA280" s="773"/>
      <c r="AB280" s="773"/>
      <c r="AC280" s="773"/>
    </row>
    <row r="281" spans="1:68" ht="27" customHeight="1" x14ac:dyDescent="0.25">
      <c r="A281" s="54" t="s">
        <v>489</v>
      </c>
      <c r="B281" s="54" t="s">
        <v>490</v>
      </c>
      <c r="C281" s="31">
        <v>4301011322</v>
      </c>
      <c r="D281" s="783">
        <v>4607091387452</v>
      </c>
      <c r="E281" s="784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111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492</v>
      </c>
      <c r="B282" s="54" t="s">
        <v>493</v>
      </c>
      <c r="C282" s="31">
        <v>4301011855</v>
      </c>
      <c r="D282" s="783">
        <v>4680115885837</v>
      </c>
      <c r="E282" s="784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93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495</v>
      </c>
      <c r="B283" s="54" t="s">
        <v>496</v>
      </c>
      <c r="C283" s="31">
        <v>4301011910</v>
      </c>
      <c r="D283" s="783">
        <v>4680115885806</v>
      </c>
      <c r="E283" s="784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1071" t="s">
        <v>497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495</v>
      </c>
      <c r="B284" s="54" t="s">
        <v>499</v>
      </c>
      <c r="C284" s="31">
        <v>4301011850</v>
      </c>
      <c r="D284" s="783">
        <v>4680115885806</v>
      </c>
      <c r="E284" s="784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113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501</v>
      </c>
      <c r="B285" s="54" t="s">
        <v>502</v>
      </c>
      <c r="C285" s="31">
        <v>4301011313</v>
      </c>
      <c r="D285" s="783">
        <v>4607091385984</v>
      </c>
      <c r="E285" s="784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108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504</v>
      </c>
      <c r="B286" s="54" t="s">
        <v>505</v>
      </c>
      <c r="C286" s="31">
        <v>4301011853</v>
      </c>
      <c r="D286" s="783">
        <v>4680115885851</v>
      </c>
      <c r="E286" s="784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118</v>
      </c>
      <c r="N286" s="33"/>
      <c r="O286" s="32">
        <v>55</v>
      </c>
      <c r="P286" s="11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507</v>
      </c>
      <c r="B287" s="54" t="s">
        <v>508</v>
      </c>
      <c r="C287" s="31">
        <v>4301011319</v>
      </c>
      <c r="D287" s="783">
        <v>4607091387469</v>
      </c>
      <c r="E287" s="784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11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510</v>
      </c>
      <c r="B288" s="54" t="s">
        <v>511</v>
      </c>
      <c r="C288" s="31">
        <v>4301011852</v>
      </c>
      <c r="D288" s="783">
        <v>4680115885844</v>
      </c>
      <c r="E288" s="784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84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512</v>
      </c>
      <c r="B289" s="54" t="s">
        <v>513</v>
      </c>
      <c r="C289" s="31">
        <v>4301011316</v>
      </c>
      <c r="D289" s="783">
        <v>4607091387438</v>
      </c>
      <c r="E289" s="784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108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93"/>
      <c r="R289" s="793"/>
      <c r="S289" s="793"/>
      <c r="T289" s="794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515</v>
      </c>
      <c r="B290" s="54" t="s">
        <v>516</v>
      </c>
      <c r="C290" s="31">
        <v>4301011851</v>
      </c>
      <c r="D290" s="783">
        <v>4680115885820</v>
      </c>
      <c r="E290" s="784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118</v>
      </c>
      <c r="N290" s="33"/>
      <c r="O290" s="32">
        <v>55</v>
      </c>
      <c r="P290" s="11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93"/>
      <c r="R290" s="793"/>
      <c r="S290" s="793"/>
      <c r="T290" s="794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789"/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1"/>
      <c r="P291" s="785" t="s">
        <v>71</v>
      </c>
      <c r="Q291" s="786"/>
      <c r="R291" s="786"/>
      <c r="S291" s="786"/>
      <c r="T291" s="786"/>
      <c r="U291" s="786"/>
      <c r="V291" s="787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0"/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1"/>
      <c r="P292" s="785" t="s">
        <v>71</v>
      </c>
      <c r="Q292" s="786"/>
      <c r="R292" s="786"/>
      <c r="S292" s="786"/>
      <c r="T292" s="786"/>
      <c r="U292" s="786"/>
      <c r="V292" s="787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821" t="s">
        <v>517</v>
      </c>
      <c r="B293" s="790"/>
      <c r="C293" s="790"/>
      <c r="D293" s="790"/>
      <c r="E293" s="790"/>
      <c r="F293" s="790"/>
      <c r="G293" s="790"/>
      <c r="H293" s="790"/>
      <c r="I293" s="790"/>
      <c r="J293" s="790"/>
      <c r="K293" s="790"/>
      <c r="L293" s="790"/>
      <c r="M293" s="790"/>
      <c r="N293" s="790"/>
      <c r="O293" s="790"/>
      <c r="P293" s="790"/>
      <c r="Q293" s="790"/>
      <c r="R293" s="790"/>
      <c r="S293" s="790"/>
      <c r="T293" s="790"/>
      <c r="U293" s="790"/>
      <c r="V293" s="790"/>
      <c r="W293" s="790"/>
      <c r="X293" s="790"/>
      <c r="Y293" s="790"/>
      <c r="Z293" s="790"/>
      <c r="AA293" s="772"/>
      <c r="AB293" s="772"/>
      <c r="AC293" s="772"/>
    </row>
    <row r="294" spans="1:68" ht="14.25" customHeight="1" x14ac:dyDescent="0.25">
      <c r="A294" s="800" t="s">
        <v>114</v>
      </c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0"/>
      <c r="P294" s="790"/>
      <c r="Q294" s="790"/>
      <c r="R294" s="790"/>
      <c r="S294" s="790"/>
      <c r="T294" s="790"/>
      <c r="U294" s="790"/>
      <c r="V294" s="790"/>
      <c r="W294" s="790"/>
      <c r="X294" s="790"/>
      <c r="Y294" s="790"/>
      <c r="Z294" s="790"/>
      <c r="AA294" s="773"/>
      <c r="AB294" s="773"/>
      <c r="AC294" s="773"/>
    </row>
    <row r="295" spans="1:68" ht="27" customHeight="1" x14ac:dyDescent="0.25">
      <c r="A295" s="54" t="s">
        <v>518</v>
      </c>
      <c r="B295" s="54" t="s">
        <v>519</v>
      </c>
      <c r="C295" s="31">
        <v>4301011876</v>
      </c>
      <c r="D295" s="783">
        <v>4680115885707</v>
      </c>
      <c r="E295" s="784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118</v>
      </c>
      <c r="N295" s="33"/>
      <c r="O295" s="32">
        <v>31</v>
      </c>
      <c r="P295" s="9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93"/>
      <c r="R295" s="793"/>
      <c r="S295" s="793"/>
      <c r="T295" s="794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789"/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1"/>
      <c r="P296" s="785" t="s">
        <v>71</v>
      </c>
      <c r="Q296" s="786"/>
      <c r="R296" s="786"/>
      <c r="S296" s="786"/>
      <c r="T296" s="786"/>
      <c r="U296" s="786"/>
      <c r="V296" s="787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0"/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1"/>
      <c r="P297" s="785" t="s">
        <v>71</v>
      </c>
      <c r="Q297" s="786"/>
      <c r="R297" s="786"/>
      <c r="S297" s="786"/>
      <c r="T297" s="786"/>
      <c r="U297" s="786"/>
      <c r="V297" s="787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821" t="s">
        <v>520</v>
      </c>
      <c r="B298" s="790"/>
      <c r="C298" s="790"/>
      <c r="D298" s="790"/>
      <c r="E298" s="790"/>
      <c r="F298" s="790"/>
      <c r="G298" s="790"/>
      <c r="H298" s="790"/>
      <c r="I298" s="790"/>
      <c r="J298" s="790"/>
      <c r="K298" s="790"/>
      <c r="L298" s="790"/>
      <c r="M298" s="790"/>
      <c r="N298" s="790"/>
      <c r="O298" s="790"/>
      <c r="P298" s="790"/>
      <c r="Q298" s="790"/>
      <c r="R298" s="790"/>
      <c r="S298" s="790"/>
      <c r="T298" s="790"/>
      <c r="U298" s="790"/>
      <c r="V298" s="790"/>
      <c r="W298" s="790"/>
      <c r="X298" s="790"/>
      <c r="Y298" s="790"/>
      <c r="Z298" s="790"/>
      <c r="AA298" s="772"/>
      <c r="AB298" s="772"/>
      <c r="AC298" s="772"/>
    </row>
    <row r="299" spans="1:68" ht="14.25" customHeight="1" x14ac:dyDescent="0.25">
      <c r="A299" s="800" t="s">
        <v>114</v>
      </c>
      <c r="B299" s="790"/>
      <c r="C299" s="790"/>
      <c r="D299" s="790"/>
      <c r="E299" s="790"/>
      <c r="F299" s="790"/>
      <c r="G299" s="790"/>
      <c r="H299" s="790"/>
      <c r="I299" s="790"/>
      <c r="J299" s="790"/>
      <c r="K299" s="790"/>
      <c r="L299" s="790"/>
      <c r="M299" s="790"/>
      <c r="N299" s="790"/>
      <c r="O299" s="790"/>
      <c r="P299" s="790"/>
      <c r="Q299" s="790"/>
      <c r="R299" s="790"/>
      <c r="S299" s="790"/>
      <c r="T299" s="790"/>
      <c r="U299" s="790"/>
      <c r="V299" s="790"/>
      <c r="W299" s="790"/>
      <c r="X299" s="790"/>
      <c r="Y299" s="790"/>
      <c r="Z299" s="790"/>
      <c r="AA299" s="773"/>
      <c r="AB299" s="773"/>
      <c r="AC299" s="773"/>
    </row>
    <row r="300" spans="1:68" ht="27" customHeight="1" x14ac:dyDescent="0.25">
      <c r="A300" s="54" t="s">
        <v>521</v>
      </c>
      <c r="B300" s="54" t="s">
        <v>522</v>
      </c>
      <c r="C300" s="31">
        <v>4301011223</v>
      </c>
      <c r="D300" s="783">
        <v>4607091383423</v>
      </c>
      <c r="E300" s="784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121</v>
      </c>
      <c r="N300" s="33"/>
      <c r="O300" s="32">
        <v>35</v>
      </c>
      <c r="P300" s="109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119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523</v>
      </c>
      <c r="B301" s="54" t="s">
        <v>524</v>
      </c>
      <c r="C301" s="31">
        <v>4301011879</v>
      </c>
      <c r="D301" s="783">
        <v>4680115885691</v>
      </c>
      <c r="E301" s="784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9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93"/>
      <c r="R301" s="793"/>
      <c r="S301" s="793"/>
      <c r="T301" s="794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526</v>
      </c>
      <c r="B302" s="54" t="s">
        <v>527</v>
      </c>
      <c r="C302" s="31">
        <v>4301011878</v>
      </c>
      <c r="D302" s="783">
        <v>4680115885660</v>
      </c>
      <c r="E302" s="784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121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93"/>
      <c r="R302" s="793"/>
      <c r="S302" s="793"/>
      <c r="T302" s="794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789"/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1"/>
      <c r="P303" s="785" t="s">
        <v>71</v>
      </c>
      <c r="Q303" s="786"/>
      <c r="R303" s="786"/>
      <c r="S303" s="786"/>
      <c r="T303" s="786"/>
      <c r="U303" s="786"/>
      <c r="V303" s="787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0"/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1"/>
      <c r="P304" s="785" t="s">
        <v>71</v>
      </c>
      <c r="Q304" s="786"/>
      <c r="R304" s="786"/>
      <c r="S304" s="786"/>
      <c r="T304" s="786"/>
      <c r="U304" s="786"/>
      <c r="V304" s="787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821" t="s">
        <v>529</v>
      </c>
      <c r="B305" s="790"/>
      <c r="C305" s="790"/>
      <c r="D305" s="790"/>
      <c r="E305" s="790"/>
      <c r="F305" s="790"/>
      <c r="G305" s="790"/>
      <c r="H305" s="790"/>
      <c r="I305" s="790"/>
      <c r="J305" s="790"/>
      <c r="K305" s="790"/>
      <c r="L305" s="790"/>
      <c r="M305" s="790"/>
      <c r="N305" s="790"/>
      <c r="O305" s="790"/>
      <c r="P305" s="790"/>
      <c r="Q305" s="790"/>
      <c r="R305" s="790"/>
      <c r="S305" s="790"/>
      <c r="T305" s="790"/>
      <c r="U305" s="790"/>
      <c r="V305" s="790"/>
      <c r="W305" s="790"/>
      <c r="X305" s="790"/>
      <c r="Y305" s="790"/>
      <c r="Z305" s="790"/>
      <c r="AA305" s="772"/>
      <c r="AB305" s="772"/>
      <c r="AC305" s="772"/>
    </row>
    <row r="306" spans="1:68" ht="14.25" customHeight="1" x14ac:dyDescent="0.25">
      <c r="A306" s="800" t="s">
        <v>73</v>
      </c>
      <c r="B306" s="790"/>
      <c r="C306" s="790"/>
      <c r="D306" s="790"/>
      <c r="E306" s="790"/>
      <c r="F306" s="790"/>
      <c r="G306" s="790"/>
      <c r="H306" s="790"/>
      <c r="I306" s="790"/>
      <c r="J306" s="790"/>
      <c r="K306" s="790"/>
      <c r="L306" s="790"/>
      <c r="M306" s="790"/>
      <c r="N306" s="790"/>
      <c r="O306" s="790"/>
      <c r="P306" s="790"/>
      <c r="Q306" s="790"/>
      <c r="R306" s="790"/>
      <c r="S306" s="790"/>
      <c r="T306" s="790"/>
      <c r="U306" s="790"/>
      <c r="V306" s="790"/>
      <c r="W306" s="790"/>
      <c r="X306" s="790"/>
      <c r="Y306" s="790"/>
      <c r="Z306" s="790"/>
      <c r="AA306" s="773"/>
      <c r="AB306" s="773"/>
      <c r="AC306" s="773"/>
    </row>
    <row r="307" spans="1:68" ht="27" customHeight="1" x14ac:dyDescent="0.25">
      <c r="A307" s="54" t="s">
        <v>530</v>
      </c>
      <c r="B307" s="54" t="s">
        <v>531</v>
      </c>
      <c r="C307" s="31">
        <v>4301051409</v>
      </c>
      <c r="D307" s="783">
        <v>4680115881556</v>
      </c>
      <c r="E307" s="784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121</v>
      </c>
      <c r="N307" s="33"/>
      <c r="O307" s="32">
        <v>45</v>
      </c>
      <c r="P307" s="83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533</v>
      </c>
      <c r="B308" s="54" t="s">
        <v>534</v>
      </c>
      <c r="C308" s="31">
        <v>4301051506</v>
      </c>
      <c r="D308" s="783">
        <v>4680115881037</v>
      </c>
      <c r="E308" s="784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106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536</v>
      </c>
      <c r="B309" s="54" t="s">
        <v>537</v>
      </c>
      <c r="C309" s="31">
        <v>4301051893</v>
      </c>
      <c r="D309" s="783">
        <v>4680115886186</v>
      </c>
      <c r="E309" s="784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121</v>
      </c>
      <c r="N309" s="33"/>
      <c r="O309" s="32">
        <v>45</v>
      </c>
      <c r="P309" s="1034" t="s">
        <v>538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3">
        <v>4680115881228</v>
      </c>
      <c r="E310" s="784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4</v>
      </c>
      <c r="Y310" s="778">
        <f t="shared" si="67"/>
        <v>4.8</v>
      </c>
      <c r="Z310" s="36">
        <f>IFERROR(IF(Y310=0,"",ROUNDUP(Y310/H310,0)*0.00753),"")</f>
        <v>1.506E-2</v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4.453333333333334</v>
      </c>
      <c r="BN310" s="64">
        <f t="shared" si="69"/>
        <v>5.3440000000000003</v>
      </c>
      <c r="BO310" s="64">
        <f t="shared" si="70"/>
        <v>1.0683760683760684E-2</v>
      </c>
      <c r="BP310" s="64">
        <f t="shared" si="71"/>
        <v>1.282051282051282E-2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3">
        <v>4680115881211</v>
      </c>
      <c r="E311" s="784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128</v>
      </c>
      <c r="M311" s="33" t="s">
        <v>68</v>
      </c>
      <c r="N311" s="33"/>
      <c r="O311" s="32">
        <v>45</v>
      </c>
      <c r="P311" s="104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93"/>
      <c r="R311" s="793"/>
      <c r="S311" s="793"/>
      <c r="T311" s="794"/>
      <c r="U311" s="34"/>
      <c r="V311" s="34"/>
      <c r="W311" s="35" t="s">
        <v>69</v>
      </c>
      <c r="X311" s="777">
        <v>24</v>
      </c>
      <c r="Y311" s="778">
        <f t="shared" si="67"/>
        <v>24</v>
      </c>
      <c r="Z311" s="36">
        <f>IFERROR(IF(Y311=0,"",ROUNDUP(Y311/H311,0)*0.00753),"")</f>
        <v>7.5300000000000006E-2</v>
      </c>
      <c r="AA311" s="56"/>
      <c r="AB311" s="57"/>
      <c r="AC311" s="399" t="s">
        <v>532</v>
      </c>
      <c r="AG311" s="64"/>
      <c r="AJ311" s="68" t="s">
        <v>129</v>
      </c>
      <c r="AK311" s="68">
        <v>28.8</v>
      </c>
      <c r="BB311" s="400" t="s">
        <v>1</v>
      </c>
      <c r="BM311" s="64">
        <f t="shared" si="68"/>
        <v>26.000000000000004</v>
      </c>
      <c r="BN311" s="64">
        <f t="shared" si="69"/>
        <v>26.000000000000004</v>
      </c>
      <c r="BO311" s="64">
        <f t="shared" si="70"/>
        <v>6.4102564102564097E-2</v>
      </c>
      <c r="BP311" s="64">
        <f t="shared" si="71"/>
        <v>6.4102564102564097E-2</v>
      </c>
    </row>
    <row r="312" spans="1:68" ht="27" customHeight="1" x14ac:dyDescent="0.25">
      <c r="A312" s="54" t="s">
        <v>544</v>
      </c>
      <c r="B312" s="54" t="s">
        <v>545</v>
      </c>
      <c r="C312" s="31">
        <v>4301051378</v>
      </c>
      <c r="D312" s="783">
        <v>4680115881020</v>
      </c>
      <c r="E312" s="784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11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93"/>
      <c r="R312" s="793"/>
      <c r="S312" s="793"/>
      <c r="T312" s="794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789"/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1"/>
      <c r="P313" s="785" t="s">
        <v>71</v>
      </c>
      <c r="Q313" s="786"/>
      <c r="R313" s="786"/>
      <c r="S313" s="786"/>
      <c r="T313" s="786"/>
      <c r="U313" s="786"/>
      <c r="V313" s="787"/>
      <c r="W313" s="37" t="s">
        <v>72</v>
      </c>
      <c r="X313" s="779">
        <f>IFERROR(X307/H307,"0")+IFERROR(X308/H308,"0")+IFERROR(X309/H309,"0")+IFERROR(X310/H310,"0")+IFERROR(X311/H311,"0")+IFERROR(X312/H312,"0")</f>
        <v>11.666666666666666</v>
      </c>
      <c r="Y313" s="779">
        <f>IFERROR(Y307/H307,"0")+IFERROR(Y308/H308,"0")+IFERROR(Y309/H309,"0")+IFERROR(Y310/H310,"0")+IFERROR(Y311/H311,"0")+IFERROR(Y312/H312,"0")</f>
        <v>12</v>
      </c>
      <c r="Z313" s="779">
        <f>IFERROR(IF(Z307="",0,Z307),"0")+IFERROR(IF(Z308="",0,Z308),"0")+IFERROR(IF(Z309="",0,Z309),"0")+IFERROR(IF(Z310="",0,Z310),"0")+IFERROR(IF(Z311="",0,Z311),"0")+IFERROR(IF(Z312="",0,Z312),"0")</f>
        <v>9.036000000000001E-2</v>
      </c>
      <c r="AA313" s="780"/>
      <c r="AB313" s="780"/>
      <c r="AC313" s="780"/>
    </row>
    <row r="314" spans="1:68" x14ac:dyDescent="0.2">
      <c r="A314" s="790"/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1"/>
      <c r="P314" s="785" t="s">
        <v>71</v>
      </c>
      <c r="Q314" s="786"/>
      <c r="R314" s="786"/>
      <c r="S314" s="786"/>
      <c r="T314" s="786"/>
      <c r="U314" s="786"/>
      <c r="V314" s="787"/>
      <c r="W314" s="37" t="s">
        <v>69</v>
      </c>
      <c r="X314" s="779">
        <f>IFERROR(SUM(X307:X312),"0")</f>
        <v>28</v>
      </c>
      <c r="Y314" s="779">
        <f>IFERROR(SUM(Y307:Y312),"0")</f>
        <v>28.8</v>
      </c>
      <c r="Z314" s="37"/>
      <c r="AA314" s="780"/>
      <c r="AB314" s="780"/>
      <c r="AC314" s="780"/>
    </row>
    <row r="315" spans="1:68" ht="16.5" customHeight="1" x14ac:dyDescent="0.25">
      <c r="A315" s="821" t="s">
        <v>547</v>
      </c>
      <c r="B315" s="790"/>
      <c r="C315" s="790"/>
      <c r="D315" s="790"/>
      <c r="E315" s="790"/>
      <c r="F315" s="790"/>
      <c r="G315" s="790"/>
      <c r="H315" s="790"/>
      <c r="I315" s="790"/>
      <c r="J315" s="790"/>
      <c r="K315" s="790"/>
      <c r="L315" s="790"/>
      <c r="M315" s="790"/>
      <c r="N315" s="790"/>
      <c r="O315" s="790"/>
      <c r="P315" s="790"/>
      <c r="Q315" s="790"/>
      <c r="R315" s="790"/>
      <c r="S315" s="790"/>
      <c r="T315" s="790"/>
      <c r="U315" s="790"/>
      <c r="V315" s="790"/>
      <c r="W315" s="790"/>
      <c r="X315" s="790"/>
      <c r="Y315" s="790"/>
      <c r="Z315" s="790"/>
      <c r="AA315" s="772"/>
      <c r="AB315" s="772"/>
      <c r="AC315" s="772"/>
    </row>
    <row r="316" spans="1:68" ht="14.25" customHeight="1" x14ac:dyDescent="0.25">
      <c r="A316" s="800" t="s">
        <v>114</v>
      </c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0"/>
      <c r="P316" s="790"/>
      <c r="Q316" s="790"/>
      <c r="R316" s="790"/>
      <c r="S316" s="790"/>
      <c r="T316" s="790"/>
      <c r="U316" s="790"/>
      <c r="V316" s="790"/>
      <c r="W316" s="790"/>
      <c r="X316" s="790"/>
      <c r="Y316" s="790"/>
      <c r="Z316" s="790"/>
      <c r="AA316" s="773"/>
      <c r="AB316" s="773"/>
      <c r="AC316" s="773"/>
    </row>
    <row r="317" spans="1:68" ht="27" customHeight="1" x14ac:dyDescent="0.25">
      <c r="A317" s="54" t="s">
        <v>548</v>
      </c>
      <c r="B317" s="54" t="s">
        <v>549</v>
      </c>
      <c r="C317" s="31">
        <v>4301011306</v>
      </c>
      <c r="D317" s="783">
        <v>4607091389296</v>
      </c>
      <c r="E317" s="784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121</v>
      </c>
      <c r="N317" s="33"/>
      <c r="O317" s="32">
        <v>45</v>
      </c>
      <c r="P317" s="9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93"/>
      <c r="R317" s="793"/>
      <c r="S317" s="793"/>
      <c r="T317" s="794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89"/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1"/>
      <c r="P318" s="785" t="s">
        <v>71</v>
      </c>
      <c r="Q318" s="786"/>
      <c r="R318" s="786"/>
      <c r="S318" s="786"/>
      <c r="T318" s="786"/>
      <c r="U318" s="786"/>
      <c r="V318" s="787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0"/>
      <c r="B319" s="790"/>
      <c r="C319" s="790"/>
      <c r="D319" s="790"/>
      <c r="E319" s="790"/>
      <c r="F319" s="790"/>
      <c r="G319" s="790"/>
      <c r="H319" s="790"/>
      <c r="I319" s="790"/>
      <c r="J319" s="790"/>
      <c r="K319" s="790"/>
      <c r="L319" s="790"/>
      <c r="M319" s="790"/>
      <c r="N319" s="790"/>
      <c r="O319" s="791"/>
      <c r="P319" s="785" t="s">
        <v>71</v>
      </c>
      <c r="Q319" s="786"/>
      <c r="R319" s="786"/>
      <c r="S319" s="786"/>
      <c r="T319" s="786"/>
      <c r="U319" s="786"/>
      <c r="V319" s="787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00" t="s">
        <v>64</v>
      </c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0"/>
      <c r="P320" s="790"/>
      <c r="Q320" s="790"/>
      <c r="R320" s="790"/>
      <c r="S320" s="790"/>
      <c r="T320" s="790"/>
      <c r="U320" s="790"/>
      <c r="V320" s="790"/>
      <c r="W320" s="790"/>
      <c r="X320" s="790"/>
      <c r="Y320" s="790"/>
      <c r="Z320" s="790"/>
      <c r="AA320" s="773"/>
      <c r="AB320" s="773"/>
      <c r="AC320" s="773"/>
    </row>
    <row r="321" spans="1:68" ht="27" customHeight="1" x14ac:dyDescent="0.25">
      <c r="A321" s="54" t="s">
        <v>551</v>
      </c>
      <c r="B321" s="54" t="s">
        <v>552</v>
      </c>
      <c r="C321" s="31">
        <v>4301031163</v>
      </c>
      <c r="D321" s="783">
        <v>4680115880344</v>
      </c>
      <c r="E321" s="784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98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93"/>
      <c r="R321" s="793"/>
      <c r="S321" s="793"/>
      <c r="T321" s="794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89"/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1"/>
      <c r="P322" s="785" t="s">
        <v>71</v>
      </c>
      <c r="Q322" s="786"/>
      <c r="R322" s="786"/>
      <c r="S322" s="786"/>
      <c r="T322" s="786"/>
      <c r="U322" s="786"/>
      <c r="V322" s="787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0"/>
      <c r="B323" s="790"/>
      <c r="C323" s="790"/>
      <c r="D323" s="790"/>
      <c r="E323" s="790"/>
      <c r="F323" s="790"/>
      <c r="G323" s="790"/>
      <c r="H323" s="790"/>
      <c r="I323" s="790"/>
      <c r="J323" s="790"/>
      <c r="K323" s="790"/>
      <c r="L323" s="790"/>
      <c r="M323" s="790"/>
      <c r="N323" s="790"/>
      <c r="O323" s="791"/>
      <c r="P323" s="785" t="s">
        <v>71</v>
      </c>
      <c r="Q323" s="786"/>
      <c r="R323" s="786"/>
      <c r="S323" s="786"/>
      <c r="T323" s="786"/>
      <c r="U323" s="786"/>
      <c r="V323" s="787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00" t="s">
        <v>73</v>
      </c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0"/>
      <c r="P324" s="790"/>
      <c r="Q324" s="790"/>
      <c r="R324" s="790"/>
      <c r="S324" s="790"/>
      <c r="T324" s="790"/>
      <c r="U324" s="790"/>
      <c r="V324" s="790"/>
      <c r="W324" s="790"/>
      <c r="X324" s="790"/>
      <c r="Y324" s="790"/>
      <c r="Z324" s="790"/>
      <c r="AA324" s="773"/>
      <c r="AB324" s="773"/>
      <c r="AC324" s="773"/>
    </row>
    <row r="325" spans="1:68" ht="27" customHeight="1" x14ac:dyDescent="0.25">
      <c r="A325" s="54" t="s">
        <v>554</v>
      </c>
      <c r="B325" s="54" t="s">
        <v>555</v>
      </c>
      <c r="C325" s="31">
        <v>4301051731</v>
      </c>
      <c r="D325" s="783">
        <v>4680115884618</v>
      </c>
      <c r="E325" s="784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9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93"/>
      <c r="R325" s="793"/>
      <c r="S325" s="793"/>
      <c r="T325" s="794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89"/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1"/>
      <c r="P326" s="785" t="s">
        <v>71</v>
      </c>
      <c r="Q326" s="786"/>
      <c r="R326" s="786"/>
      <c r="S326" s="786"/>
      <c r="T326" s="786"/>
      <c r="U326" s="786"/>
      <c r="V326" s="787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0"/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1"/>
      <c r="P327" s="785" t="s">
        <v>71</v>
      </c>
      <c r="Q327" s="786"/>
      <c r="R327" s="786"/>
      <c r="S327" s="786"/>
      <c r="T327" s="786"/>
      <c r="U327" s="786"/>
      <c r="V327" s="787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821" t="s">
        <v>557</v>
      </c>
      <c r="B328" s="790"/>
      <c r="C328" s="790"/>
      <c r="D328" s="790"/>
      <c r="E328" s="790"/>
      <c r="F328" s="790"/>
      <c r="G328" s="790"/>
      <c r="H328" s="790"/>
      <c r="I328" s="790"/>
      <c r="J328" s="790"/>
      <c r="K328" s="790"/>
      <c r="L328" s="790"/>
      <c r="M328" s="790"/>
      <c r="N328" s="790"/>
      <c r="O328" s="790"/>
      <c r="P328" s="790"/>
      <c r="Q328" s="790"/>
      <c r="R328" s="790"/>
      <c r="S328" s="790"/>
      <c r="T328" s="790"/>
      <c r="U328" s="790"/>
      <c r="V328" s="790"/>
      <c r="W328" s="790"/>
      <c r="X328" s="790"/>
      <c r="Y328" s="790"/>
      <c r="Z328" s="790"/>
      <c r="AA328" s="772"/>
      <c r="AB328" s="772"/>
      <c r="AC328" s="772"/>
    </row>
    <row r="329" spans="1:68" ht="14.25" customHeight="1" x14ac:dyDescent="0.25">
      <c r="A329" s="800" t="s">
        <v>114</v>
      </c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0"/>
      <c r="P329" s="790"/>
      <c r="Q329" s="790"/>
      <c r="R329" s="790"/>
      <c r="S329" s="790"/>
      <c r="T329" s="790"/>
      <c r="U329" s="790"/>
      <c r="V329" s="790"/>
      <c r="W329" s="790"/>
      <c r="X329" s="790"/>
      <c r="Y329" s="790"/>
      <c r="Z329" s="790"/>
      <c r="AA329" s="773"/>
      <c r="AB329" s="773"/>
      <c r="AC329" s="773"/>
    </row>
    <row r="330" spans="1:68" ht="27" customHeight="1" x14ac:dyDescent="0.25">
      <c r="A330" s="54" t="s">
        <v>558</v>
      </c>
      <c r="B330" s="54" t="s">
        <v>559</v>
      </c>
      <c r="C330" s="31">
        <v>4301011353</v>
      </c>
      <c r="D330" s="783">
        <v>4607091389807</v>
      </c>
      <c r="E330" s="784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99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93"/>
      <c r="R330" s="793"/>
      <c r="S330" s="793"/>
      <c r="T330" s="794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89"/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1"/>
      <c r="P331" s="785" t="s">
        <v>71</v>
      </c>
      <c r="Q331" s="786"/>
      <c r="R331" s="786"/>
      <c r="S331" s="786"/>
      <c r="T331" s="786"/>
      <c r="U331" s="786"/>
      <c r="V331" s="787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0"/>
      <c r="B332" s="790"/>
      <c r="C332" s="790"/>
      <c r="D332" s="790"/>
      <c r="E332" s="790"/>
      <c r="F332" s="790"/>
      <c r="G332" s="790"/>
      <c r="H332" s="790"/>
      <c r="I332" s="790"/>
      <c r="J332" s="790"/>
      <c r="K332" s="790"/>
      <c r="L332" s="790"/>
      <c r="M332" s="790"/>
      <c r="N332" s="790"/>
      <c r="O332" s="791"/>
      <c r="P332" s="785" t="s">
        <v>71</v>
      </c>
      <c r="Q332" s="786"/>
      <c r="R332" s="786"/>
      <c r="S332" s="786"/>
      <c r="T332" s="786"/>
      <c r="U332" s="786"/>
      <c r="V332" s="787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00" t="s">
        <v>64</v>
      </c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0"/>
      <c r="P333" s="790"/>
      <c r="Q333" s="790"/>
      <c r="R333" s="790"/>
      <c r="S333" s="790"/>
      <c r="T333" s="790"/>
      <c r="U333" s="790"/>
      <c r="V333" s="790"/>
      <c r="W333" s="790"/>
      <c r="X333" s="790"/>
      <c r="Y333" s="790"/>
      <c r="Z333" s="790"/>
      <c r="AA333" s="773"/>
      <c r="AB333" s="773"/>
      <c r="AC333" s="773"/>
    </row>
    <row r="334" spans="1:68" ht="27" customHeight="1" x14ac:dyDescent="0.25">
      <c r="A334" s="54" t="s">
        <v>561</v>
      </c>
      <c r="B334" s="54" t="s">
        <v>562</v>
      </c>
      <c r="C334" s="31">
        <v>4301031164</v>
      </c>
      <c r="D334" s="783">
        <v>4680115880481</v>
      </c>
      <c r="E334" s="784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117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93"/>
      <c r="R334" s="793"/>
      <c r="S334" s="793"/>
      <c r="T334" s="794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89"/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1"/>
      <c r="P335" s="785" t="s">
        <v>71</v>
      </c>
      <c r="Q335" s="786"/>
      <c r="R335" s="786"/>
      <c r="S335" s="786"/>
      <c r="T335" s="786"/>
      <c r="U335" s="786"/>
      <c r="V335" s="787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0"/>
      <c r="B336" s="790"/>
      <c r="C336" s="790"/>
      <c r="D336" s="790"/>
      <c r="E336" s="790"/>
      <c r="F336" s="790"/>
      <c r="G336" s="790"/>
      <c r="H336" s="790"/>
      <c r="I336" s="790"/>
      <c r="J336" s="790"/>
      <c r="K336" s="790"/>
      <c r="L336" s="790"/>
      <c r="M336" s="790"/>
      <c r="N336" s="790"/>
      <c r="O336" s="791"/>
      <c r="P336" s="785" t="s">
        <v>71</v>
      </c>
      <c r="Q336" s="786"/>
      <c r="R336" s="786"/>
      <c r="S336" s="786"/>
      <c r="T336" s="786"/>
      <c r="U336" s="786"/>
      <c r="V336" s="787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00" t="s">
        <v>73</v>
      </c>
      <c r="B337" s="790"/>
      <c r="C337" s="790"/>
      <c r="D337" s="790"/>
      <c r="E337" s="790"/>
      <c r="F337" s="790"/>
      <c r="G337" s="790"/>
      <c r="H337" s="790"/>
      <c r="I337" s="790"/>
      <c r="J337" s="790"/>
      <c r="K337" s="790"/>
      <c r="L337" s="790"/>
      <c r="M337" s="790"/>
      <c r="N337" s="790"/>
      <c r="O337" s="790"/>
      <c r="P337" s="790"/>
      <c r="Q337" s="790"/>
      <c r="R337" s="790"/>
      <c r="S337" s="790"/>
      <c r="T337" s="790"/>
      <c r="U337" s="790"/>
      <c r="V337" s="790"/>
      <c r="W337" s="790"/>
      <c r="X337" s="790"/>
      <c r="Y337" s="790"/>
      <c r="Z337" s="790"/>
      <c r="AA337" s="773"/>
      <c r="AB337" s="773"/>
      <c r="AC337" s="773"/>
    </row>
    <row r="338" spans="1:68" ht="27" customHeight="1" x14ac:dyDescent="0.25">
      <c r="A338" s="54" t="s">
        <v>564</v>
      </c>
      <c r="B338" s="54" t="s">
        <v>565</v>
      </c>
      <c r="C338" s="31">
        <v>4301051344</v>
      </c>
      <c r="D338" s="783">
        <v>4680115880412</v>
      </c>
      <c r="E338" s="784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45</v>
      </c>
      <c r="P338" s="82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93"/>
      <c r="R338" s="793"/>
      <c r="S338" s="793"/>
      <c r="T338" s="794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567</v>
      </c>
      <c r="B339" s="54" t="s">
        <v>568</v>
      </c>
      <c r="C339" s="31">
        <v>4301051277</v>
      </c>
      <c r="D339" s="783">
        <v>4680115880511</v>
      </c>
      <c r="E339" s="784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121</v>
      </c>
      <c r="N339" s="33"/>
      <c r="O339" s="32">
        <v>40</v>
      </c>
      <c r="P339" s="113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93"/>
      <c r="R339" s="793"/>
      <c r="S339" s="793"/>
      <c r="T339" s="794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789"/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1"/>
      <c r="P340" s="785" t="s">
        <v>71</v>
      </c>
      <c r="Q340" s="786"/>
      <c r="R340" s="786"/>
      <c r="S340" s="786"/>
      <c r="T340" s="786"/>
      <c r="U340" s="786"/>
      <c r="V340" s="787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0"/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1"/>
      <c r="P341" s="785" t="s">
        <v>71</v>
      </c>
      <c r="Q341" s="786"/>
      <c r="R341" s="786"/>
      <c r="S341" s="786"/>
      <c r="T341" s="786"/>
      <c r="U341" s="786"/>
      <c r="V341" s="787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821" t="s">
        <v>570</v>
      </c>
      <c r="B342" s="790"/>
      <c r="C342" s="790"/>
      <c r="D342" s="790"/>
      <c r="E342" s="790"/>
      <c r="F342" s="790"/>
      <c r="G342" s="790"/>
      <c r="H342" s="790"/>
      <c r="I342" s="790"/>
      <c r="J342" s="790"/>
      <c r="K342" s="790"/>
      <c r="L342" s="790"/>
      <c r="M342" s="790"/>
      <c r="N342" s="790"/>
      <c r="O342" s="790"/>
      <c r="P342" s="790"/>
      <c r="Q342" s="790"/>
      <c r="R342" s="790"/>
      <c r="S342" s="790"/>
      <c r="T342" s="790"/>
      <c r="U342" s="790"/>
      <c r="V342" s="790"/>
      <c r="W342" s="790"/>
      <c r="X342" s="790"/>
      <c r="Y342" s="790"/>
      <c r="Z342" s="790"/>
      <c r="AA342" s="772"/>
      <c r="AB342" s="772"/>
      <c r="AC342" s="772"/>
    </row>
    <row r="343" spans="1:68" ht="14.25" customHeight="1" x14ac:dyDescent="0.25">
      <c r="A343" s="800" t="s">
        <v>114</v>
      </c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0"/>
      <c r="P343" s="790"/>
      <c r="Q343" s="790"/>
      <c r="R343" s="790"/>
      <c r="S343" s="790"/>
      <c r="T343" s="790"/>
      <c r="U343" s="790"/>
      <c r="V343" s="790"/>
      <c r="W343" s="790"/>
      <c r="X343" s="790"/>
      <c r="Y343" s="790"/>
      <c r="Z343" s="790"/>
      <c r="AA343" s="773"/>
      <c r="AB343" s="773"/>
      <c r="AC343" s="773"/>
    </row>
    <row r="344" spans="1:68" ht="27" customHeight="1" x14ac:dyDescent="0.25">
      <c r="A344" s="54" t="s">
        <v>571</v>
      </c>
      <c r="B344" s="54" t="s">
        <v>572</v>
      </c>
      <c r="C344" s="31">
        <v>4301011593</v>
      </c>
      <c r="D344" s="783">
        <v>4680115882973</v>
      </c>
      <c r="E344" s="784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118</v>
      </c>
      <c r="N344" s="33"/>
      <c r="O344" s="32">
        <v>55</v>
      </c>
      <c r="P344" s="85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93"/>
      <c r="R344" s="793"/>
      <c r="S344" s="793"/>
      <c r="T344" s="794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789"/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1"/>
      <c r="P345" s="785" t="s">
        <v>71</v>
      </c>
      <c r="Q345" s="786"/>
      <c r="R345" s="786"/>
      <c r="S345" s="786"/>
      <c r="T345" s="786"/>
      <c r="U345" s="786"/>
      <c r="V345" s="787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0"/>
      <c r="B346" s="790"/>
      <c r="C346" s="790"/>
      <c r="D346" s="790"/>
      <c r="E346" s="790"/>
      <c r="F346" s="790"/>
      <c r="G346" s="790"/>
      <c r="H346" s="790"/>
      <c r="I346" s="790"/>
      <c r="J346" s="790"/>
      <c r="K346" s="790"/>
      <c r="L346" s="790"/>
      <c r="M346" s="790"/>
      <c r="N346" s="790"/>
      <c r="O346" s="791"/>
      <c r="P346" s="785" t="s">
        <v>71</v>
      </c>
      <c r="Q346" s="786"/>
      <c r="R346" s="786"/>
      <c r="S346" s="786"/>
      <c r="T346" s="786"/>
      <c r="U346" s="786"/>
      <c r="V346" s="787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00" t="s">
        <v>64</v>
      </c>
      <c r="B347" s="790"/>
      <c r="C347" s="790"/>
      <c r="D347" s="790"/>
      <c r="E347" s="790"/>
      <c r="F347" s="790"/>
      <c r="G347" s="790"/>
      <c r="H347" s="790"/>
      <c r="I347" s="790"/>
      <c r="J347" s="790"/>
      <c r="K347" s="790"/>
      <c r="L347" s="790"/>
      <c r="M347" s="790"/>
      <c r="N347" s="790"/>
      <c r="O347" s="790"/>
      <c r="P347" s="790"/>
      <c r="Q347" s="790"/>
      <c r="R347" s="790"/>
      <c r="S347" s="790"/>
      <c r="T347" s="790"/>
      <c r="U347" s="790"/>
      <c r="V347" s="790"/>
      <c r="W347" s="790"/>
      <c r="X347" s="790"/>
      <c r="Y347" s="790"/>
      <c r="Z347" s="790"/>
      <c r="AA347" s="773"/>
      <c r="AB347" s="773"/>
      <c r="AC347" s="773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3">
        <v>4607091389845</v>
      </c>
      <c r="E348" s="784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9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93"/>
      <c r="R348" s="793"/>
      <c r="S348" s="793"/>
      <c r="T348" s="794"/>
      <c r="U348" s="34"/>
      <c r="V348" s="34"/>
      <c r="W348" s="35" t="s">
        <v>69</v>
      </c>
      <c r="X348" s="777">
        <v>16</v>
      </c>
      <c r="Y348" s="778">
        <f>IFERROR(IF(X348="",0,CEILING((X348/$H348),1)*$H348),"")</f>
        <v>16.8</v>
      </c>
      <c r="Z348" s="36">
        <f>IFERROR(IF(Y348=0,"",ROUNDUP(Y348/H348,0)*0.00502),"")</f>
        <v>4.0160000000000001E-2</v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16.761904761904763</v>
      </c>
      <c r="BN348" s="64">
        <f>IFERROR(Y348*I348/H348,"0")</f>
        <v>17.600000000000001</v>
      </c>
      <c r="BO348" s="64">
        <f>IFERROR(1/J348*(X348/H348),"0")</f>
        <v>3.2560032560032565E-2</v>
      </c>
      <c r="BP348" s="64">
        <f>IFERROR(1/J348*(Y348/H348),"0")</f>
        <v>3.4188034188034191E-2</v>
      </c>
    </row>
    <row r="349" spans="1:68" ht="27" customHeight="1" x14ac:dyDescent="0.25">
      <c r="A349" s="54" t="s">
        <v>576</v>
      </c>
      <c r="B349" s="54" t="s">
        <v>577</v>
      </c>
      <c r="C349" s="31">
        <v>4301031306</v>
      </c>
      <c r="D349" s="783">
        <v>4680115882881</v>
      </c>
      <c r="E349" s="784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89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93"/>
      <c r="R349" s="793"/>
      <c r="S349" s="793"/>
      <c r="T349" s="794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89"/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1"/>
      <c r="P350" s="785" t="s">
        <v>71</v>
      </c>
      <c r="Q350" s="786"/>
      <c r="R350" s="786"/>
      <c r="S350" s="786"/>
      <c r="T350" s="786"/>
      <c r="U350" s="786"/>
      <c r="V350" s="787"/>
      <c r="W350" s="37" t="s">
        <v>72</v>
      </c>
      <c r="X350" s="779">
        <f>IFERROR(X348/H348,"0")+IFERROR(X349/H349,"0")</f>
        <v>7.6190476190476186</v>
      </c>
      <c r="Y350" s="779">
        <f>IFERROR(Y348/H348,"0")+IFERROR(Y349/H349,"0")</f>
        <v>8</v>
      </c>
      <c r="Z350" s="779">
        <f>IFERROR(IF(Z348="",0,Z348),"0")+IFERROR(IF(Z349="",0,Z349),"0")</f>
        <v>4.0160000000000001E-2</v>
      </c>
      <c r="AA350" s="780"/>
      <c r="AB350" s="780"/>
      <c r="AC350" s="780"/>
    </row>
    <row r="351" spans="1:68" x14ac:dyDescent="0.2">
      <c r="A351" s="790"/>
      <c r="B351" s="790"/>
      <c r="C351" s="790"/>
      <c r="D351" s="790"/>
      <c r="E351" s="790"/>
      <c r="F351" s="790"/>
      <c r="G351" s="790"/>
      <c r="H351" s="790"/>
      <c r="I351" s="790"/>
      <c r="J351" s="790"/>
      <c r="K351" s="790"/>
      <c r="L351" s="790"/>
      <c r="M351" s="790"/>
      <c r="N351" s="790"/>
      <c r="O351" s="791"/>
      <c r="P351" s="785" t="s">
        <v>71</v>
      </c>
      <c r="Q351" s="786"/>
      <c r="R351" s="786"/>
      <c r="S351" s="786"/>
      <c r="T351" s="786"/>
      <c r="U351" s="786"/>
      <c r="V351" s="787"/>
      <c r="W351" s="37" t="s">
        <v>69</v>
      </c>
      <c r="X351" s="779">
        <f>IFERROR(SUM(X348:X349),"0")</f>
        <v>16</v>
      </c>
      <c r="Y351" s="779">
        <f>IFERROR(SUM(Y348:Y349),"0")</f>
        <v>16.8</v>
      </c>
      <c r="Z351" s="37"/>
      <c r="AA351" s="780"/>
      <c r="AB351" s="780"/>
      <c r="AC351" s="780"/>
    </row>
    <row r="352" spans="1:68" ht="16.5" customHeight="1" x14ac:dyDescent="0.25">
      <c r="A352" s="821" t="s">
        <v>578</v>
      </c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0"/>
      <c r="P352" s="790"/>
      <c r="Q352" s="790"/>
      <c r="R352" s="790"/>
      <c r="S352" s="790"/>
      <c r="T352" s="790"/>
      <c r="U352" s="790"/>
      <c r="V352" s="790"/>
      <c r="W352" s="790"/>
      <c r="X352" s="790"/>
      <c r="Y352" s="790"/>
      <c r="Z352" s="790"/>
      <c r="AA352" s="772"/>
      <c r="AB352" s="772"/>
      <c r="AC352" s="772"/>
    </row>
    <row r="353" spans="1:68" ht="14.25" customHeight="1" x14ac:dyDescent="0.25">
      <c r="A353" s="800" t="s">
        <v>114</v>
      </c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0"/>
      <c r="P353" s="790"/>
      <c r="Q353" s="790"/>
      <c r="R353" s="790"/>
      <c r="S353" s="790"/>
      <c r="T353" s="790"/>
      <c r="U353" s="790"/>
      <c r="V353" s="790"/>
      <c r="W353" s="790"/>
      <c r="X353" s="790"/>
      <c r="Y353" s="790"/>
      <c r="Z353" s="790"/>
      <c r="AA353" s="773"/>
      <c r="AB353" s="773"/>
      <c r="AC353" s="773"/>
    </row>
    <row r="354" spans="1:68" ht="27" customHeight="1" x14ac:dyDescent="0.25">
      <c r="A354" s="54" t="s">
        <v>579</v>
      </c>
      <c r="B354" s="54" t="s">
        <v>580</v>
      </c>
      <c r="C354" s="31">
        <v>4301012024</v>
      </c>
      <c r="D354" s="783">
        <v>4680115885615</v>
      </c>
      <c r="E354" s="784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121</v>
      </c>
      <c r="N354" s="33"/>
      <c r="O354" s="32">
        <v>55</v>
      </c>
      <c r="P354" s="90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93"/>
      <c r="R354" s="793"/>
      <c r="S354" s="793"/>
      <c r="T354" s="794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582</v>
      </c>
      <c r="B355" s="54" t="s">
        <v>583</v>
      </c>
      <c r="C355" s="31">
        <v>4301011911</v>
      </c>
      <c r="D355" s="783">
        <v>4680115885554</v>
      </c>
      <c r="E355" s="784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848" t="s">
        <v>584</v>
      </c>
      <c r="Q355" s="793"/>
      <c r="R355" s="793"/>
      <c r="S355" s="793"/>
      <c r="T355" s="794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3">
        <v>4680115885554</v>
      </c>
      <c r="E356" s="784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 t="s">
        <v>150</v>
      </c>
      <c r="M356" s="33" t="s">
        <v>121</v>
      </c>
      <c r="N356" s="33"/>
      <c r="O356" s="32">
        <v>55</v>
      </c>
      <c r="P356" s="10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 t="s">
        <v>152</v>
      </c>
      <c r="AK356" s="68">
        <v>604.79999999999995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3">
        <v>4680115885646</v>
      </c>
      <c r="E357" s="784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118</v>
      </c>
      <c r="N357" s="33"/>
      <c r="O357" s="32">
        <v>55</v>
      </c>
      <c r="P357" s="85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3">
        <v>4680115885622</v>
      </c>
      <c r="E358" s="784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55</v>
      </c>
      <c r="P358" s="10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3">
        <v>4680115881938</v>
      </c>
      <c r="E359" s="784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90</v>
      </c>
      <c r="P359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3">
        <v>4607091387346</v>
      </c>
      <c r="E360" s="784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118</v>
      </c>
      <c r="N360" s="33"/>
      <c r="O360" s="32">
        <v>55</v>
      </c>
      <c r="P360" s="7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4301011328</v>
      </c>
      <c r="D361" s="783">
        <v>4607091386011</v>
      </c>
      <c r="E361" s="784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10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602</v>
      </c>
      <c r="B362" s="54" t="s">
        <v>603</v>
      </c>
      <c r="C362" s="31">
        <v>4301011859</v>
      </c>
      <c r="D362" s="783">
        <v>4680115885608</v>
      </c>
      <c r="E362" s="784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118</v>
      </c>
      <c r="N362" s="33"/>
      <c r="O362" s="32">
        <v>55</v>
      </c>
      <c r="P36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789"/>
      <c r="B363" s="790"/>
      <c r="C363" s="790"/>
      <c r="D363" s="790"/>
      <c r="E363" s="790"/>
      <c r="F363" s="790"/>
      <c r="G363" s="790"/>
      <c r="H363" s="790"/>
      <c r="I363" s="790"/>
      <c r="J363" s="790"/>
      <c r="K363" s="790"/>
      <c r="L363" s="790"/>
      <c r="M363" s="790"/>
      <c r="N363" s="790"/>
      <c r="O363" s="791"/>
      <c r="P363" s="785" t="s">
        <v>71</v>
      </c>
      <c r="Q363" s="786"/>
      <c r="R363" s="786"/>
      <c r="S363" s="786"/>
      <c r="T363" s="786"/>
      <c r="U363" s="786"/>
      <c r="V363" s="787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x14ac:dyDescent="0.2">
      <c r="A364" s="790"/>
      <c r="B364" s="790"/>
      <c r="C364" s="790"/>
      <c r="D364" s="790"/>
      <c r="E364" s="790"/>
      <c r="F364" s="790"/>
      <c r="G364" s="790"/>
      <c r="H364" s="790"/>
      <c r="I364" s="790"/>
      <c r="J364" s="790"/>
      <c r="K364" s="790"/>
      <c r="L364" s="790"/>
      <c r="M364" s="790"/>
      <c r="N364" s="790"/>
      <c r="O364" s="791"/>
      <c r="P364" s="785" t="s">
        <v>71</v>
      </c>
      <c r="Q364" s="786"/>
      <c r="R364" s="786"/>
      <c r="S364" s="786"/>
      <c r="T364" s="786"/>
      <c r="U364" s="786"/>
      <c r="V364" s="787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customHeight="1" x14ac:dyDescent="0.25">
      <c r="A365" s="800" t="s">
        <v>64</v>
      </c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0"/>
      <c r="P365" s="790"/>
      <c r="Q365" s="790"/>
      <c r="R365" s="790"/>
      <c r="S365" s="790"/>
      <c r="T365" s="790"/>
      <c r="U365" s="790"/>
      <c r="V365" s="790"/>
      <c r="W365" s="790"/>
      <c r="X365" s="790"/>
      <c r="Y365" s="790"/>
      <c r="Z365" s="790"/>
      <c r="AA365" s="773"/>
      <c r="AB365" s="773"/>
      <c r="AC365" s="773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3">
        <v>4607091387193</v>
      </c>
      <c r="E366" s="784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11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93"/>
      <c r="R366" s="793"/>
      <c r="S366" s="793"/>
      <c r="T366" s="794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3">
        <v>4607091387230</v>
      </c>
      <c r="E367" s="784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8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93"/>
      <c r="R367" s="793"/>
      <c r="S367" s="793"/>
      <c r="T367" s="794"/>
      <c r="U367" s="34"/>
      <c r="V367" s="34"/>
      <c r="W367" s="35" t="s">
        <v>69</v>
      </c>
      <c r="X367" s="777">
        <v>100</v>
      </c>
      <c r="Y367" s="778">
        <f>IFERROR(IF(X367="",0,CEILING((X367/$H367),1)*$H367),"")</f>
        <v>100.80000000000001</v>
      </c>
      <c r="Z367" s="36">
        <f>IFERROR(IF(Y367=0,"",ROUNDUP(Y367/H367,0)*0.00753),"")</f>
        <v>0.18071999999999999</v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106.19047619047619</v>
      </c>
      <c r="BN367" s="64">
        <f>IFERROR(Y367*I367/H367,"0")</f>
        <v>107.04</v>
      </c>
      <c r="BO367" s="64">
        <f>IFERROR(1/J367*(X367/H367),"0")</f>
        <v>0.15262515262515264</v>
      </c>
      <c r="BP367" s="64">
        <f>IFERROR(1/J367*(Y367/H367),"0")</f>
        <v>0.15384615384615385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3">
        <v>4607091387292</v>
      </c>
      <c r="E368" s="784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80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3">
        <v>4607091387285</v>
      </c>
      <c r="E369" s="784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8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14</v>
      </c>
      <c r="Y369" s="778">
        <f>IFERROR(IF(X369="",0,CEILING((X369/$H369),1)*$H369),"")</f>
        <v>14.700000000000001</v>
      </c>
      <c r="Z369" s="36">
        <f>IFERROR(IF(Y369=0,"",ROUNDUP(Y369/H369,0)*0.00502),"")</f>
        <v>3.5140000000000005E-2</v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14.866666666666665</v>
      </c>
      <c r="BN369" s="64">
        <f>IFERROR(Y369*I369/H369,"0")</f>
        <v>15.61</v>
      </c>
      <c r="BO369" s="64">
        <f>IFERROR(1/J369*(X369/H369),"0")</f>
        <v>2.8490028490028491E-2</v>
      </c>
      <c r="BP369" s="64">
        <f>IFERROR(1/J369*(Y369/H369),"0")</f>
        <v>2.9914529914529919E-2</v>
      </c>
    </row>
    <row r="370" spans="1:68" x14ac:dyDescent="0.2">
      <c r="A370" s="789"/>
      <c r="B370" s="790"/>
      <c r="C370" s="790"/>
      <c r="D370" s="790"/>
      <c r="E370" s="790"/>
      <c r="F370" s="790"/>
      <c r="G370" s="790"/>
      <c r="H370" s="790"/>
      <c r="I370" s="790"/>
      <c r="J370" s="790"/>
      <c r="K370" s="790"/>
      <c r="L370" s="790"/>
      <c r="M370" s="790"/>
      <c r="N370" s="790"/>
      <c r="O370" s="791"/>
      <c r="P370" s="785" t="s">
        <v>71</v>
      </c>
      <c r="Q370" s="786"/>
      <c r="R370" s="786"/>
      <c r="S370" s="786"/>
      <c r="T370" s="786"/>
      <c r="U370" s="786"/>
      <c r="V370" s="787"/>
      <c r="W370" s="37" t="s">
        <v>72</v>
      </c>
      <c r="X370" s="779">
        <f>IFERROR(X366/H366,"0")+IFERROR(X367/H367,"0")+IFERROR(X368/H368,"0")+IFERROR(X369/H369,"0")</f>
        <v>30.476190476190474</v>
      </c>
      <c r="Y370" s="779">
        <f>IFERROR(Y366/H366,"0")+IFERROR(Y367/H367,"0")+IFERROR(Y368/H368,"0")+IFERROR(Y369/H369,"0")</f>
        <v>31</v>
      </c>
      <c r="Z370" s="779">
        <f>IFERROR(IF(Z366="",0,Z366),"0")+IFERROR(IF(Z367="",0,Z367),"0")+IFERROR(IF(Z368="",0,Z368),"0")+IFERROR(IF(Z369="",0,Z369),"0")</f>
        <v>0.21586</v>
      </c>
      <c r="AA370" s="780"/>
      <c r="AB370" s="780"/>
      <c r="AC370" s="780"/>
    </row>
    <row r="371" spans="1:68" x14ac:dyDescent="0.2">
      <c r="A371" s="790"/>
      <c r="B371" s="790"/>
      <c r="C371" s="790"/>
      <c r="D371" s="790"/>
      <c r="E371" s="790"/>
      <c r="F371" s="790"/>
      <c r="G371" s="790"/>
      <c r="H371" s="790"/>
      <c r="I371" s="790"/>
      <c r="J371" s="790"/>
      <c r="K371" s="790"/>
      <c r="L371" s="790"/>
      <c r="M371" s="790"/>
      <c r="N371" s="790"/>
      <c r="O371" s="791"/>
      <c r="P371" s="785" t="s">
        <v>71</v>
      </c>
      <c r="Q371" s="786"/>
      <c r="R371" s="786"/>
      <c r="S371" s="786"/>
      <c r="T371" s="786"/>
      <c r="U371" s="786"/>
      <c r="V371" s="787"/>
      <c r="W371" s="37" t="s">
        <v>69</v>
      </c>
      <c r="X371" s="779">
        <f>IFERROR(SUM(X366:X369),"0")</f>
        <v>114</v>
      </c>
      <c r="Y371" s="779">
        <f>IFERROR(SUM(Y366:Y369),"0")</f>
        <v>115.50000000000001</v>
      </c>
      <c r="Z371" s="37"/>
      <c r="AA371" s="780"/>
      <c r="AB371" s="780"/>
      <c r="AC371" s="780"/>
    </row>
    <row r="372" spans="1:68" ht="14.25" customHeight="1" x14ac:dyDescent="0.25">
      <c r="A372" s="800" t="s">
        <v>73</v>
      </c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0"/>
      <c r="P372" s="790"/>
      <c r="Q372" s="790"/>
      <c r="R372" s="790"/>
      <c r="S372" s="790"/>
      <c r="T372" s="790"/>
      <c r="U372" s="790"/>
      <c r="V372" s="790"/>
      <c r="W372" s="790"/>
      <c r="X372" s="790"/>
      <c r="Y372" s="790"/>
      <c r="Z372" s="790"/>
      <c r="AA372" s="773"/>
      <c r="AB372" s="773"/>
      <c r="AC372" s="773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3">
        <v>4607091387766</v>
      </c>
      <c r="E373" s="784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121</v>
      </c>
      <c r="N373" s="33"/>
      <c r="O373" s="32">
        <v>40</v>
      </c>
      <c r="P373" s="8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93"/>
      <c r="R373" s="793"/>
      <c r="S373" s="793"/>
      <c r="T373" s="794"/>
      <c r="U373" s="34"/>
      <c r="V373" s="34"/>
      <c r="W373" s="35" t="s">
        <v>69</v>
      </c>
      <c r="X373" s="777">
        <v>200</v>
      </c>
      <c r="Y373" s="778">
        <f t="shared" ref="Y373:Y378" si="77">IFERROR(IF(X373="",0,CEILING((X373/$H373),1)*$H373),"")</f>
        <v>202.79999999999998</v>
      </c>
      <c r="Z373" s="36">
        <f>IFERROR(IF(Y373=0,"",ROUNDUP(Y373/H373,0)*0.02175),"")</f>
        <v>0.5655</v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214.30769230769232</v>
      </c>
      <c r="BN373" s="64">
        <f t="shared" ref="BN373:BN378" si="79">IFERROR(Y373*I373/H373,"0")</f>
        <v>217.30800000000002</v>
      </c>
      <c r="BO373" s="64">
        <f t="shared" ref="BO373:BO378" si="80">IFERROR(1/J373*(X373/H373),"0")</f>
        <v>0.45787545787545786</v>
      </c>
      <c r="BP373" s="64">
        <f t="shared" ref="BP373:BP378" si="81">IFERROR(1/J373*(Y373/H373),"0")</f>
        <v>0.46428571428571425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3">
        <v>4607091387957</v>
      </c>
      <c r="E374" s="784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10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93"/>
      <c r="R374" s="793"/>
      <c r="S374" s="793"/>
      <c r="T374" s="794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3">
        <v>4607091387964</v>
      </c>
      <c r="E375" s="784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3">
        <v>4680115884588</v>
      </c>
      <c r="E376" s="784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11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30</v>
      </c>
      <c r="Y376" s="778">
        <f t="shared" si="77"/>
        <v>30</v>
      </c>
      <c r="Z376" s="36">
        <f>IFERROR(IF(Y376=0,"",ROUNDUP(Y376/H376,0)*0.00753),"")</f>
        <v>7.5300000000000006E-2</v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32.660000000000004</v>
      </c>
      <c r="BN376" s="64">
        <f t="shared" si="79"/>
        <v>32.660000000000004</v>
      </c>
      <c r="BO376" s="64">
        <f t="shared" si="80"/>
        <v>6.4102564102564097E-2</v>
      </c>
      <c r="BP376" s="64">
        <f t="shared" si="81"/>
        <v>6.4102564102564097E-2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3">
        <v>4607091387537</v>
      </c>
      <c r="E377" s="784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3">
        <v>4607091387513</v>
      </c>
      <c r="E378" s="784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11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789"/>
      <c r="B379" s="790"/>
      <c r="C379" s="790"/>
      <c r="D379" s="790"/>
      <c r="E379" s="790"/>
      <c r="F379" s="790"/>
      <c r="G379" s="790"/>
      <c r="H379" s="790"/>
      <c r="I379" s="790"/>
      <c r="J379" s="790"/>
      <c r="K379" s="790"/>
      <c r="L379" s="790"/>
      <c r="M379" s="790"/>
      <c r="N379" s="790"/>
      <c r="O379" s="791"/>
      <c r="P379" s="785" t="s">
        <v>71</v>
      </c>
      <c r="Q379" s="786"/>
      <c r="R379" s="786"/>
      <c r="S379" s="786"/>
      <c r="T379" s="786"/>
      <c r="U379" s="786"/>
      <c r="V379" s="787"/>
      <c r="W379" s="37" t="s">
        <v>72</v>
      </c>
      <c r="X379" s="779">
        <f>IFERROR(X373/H373,"0")+IFERROR(X374/H374,"0")+IFERROR(X375/H375,"0")+IFERROR(X376/H376,"0")+IFERROR(X377/H377,"0")+IFERROR(X378/H378,"0")</f>
        <v>35.641025641025642</v>
      </c>
      <c r="Y379" s="779">
        <f>IFERROR(Y373/H373,"0")+IFERROR(Y374/H374,"0")+IFERROR(Y375/H375,"0")+IFERROR(Y376/H376,"0")+IFERROR(Y377/H377,"0")+IFERROR(Y378/H378,"0")</f>
        <v>36</v>
      </c>
      <c r="Z379" s="779">
        <f>IFERROR(IF(Z373="",0,Z373),"0")+IFERROR(IF(Z374="",0,Z374),"0")+IFERROR(IF(Z375="",0,Z375),"0")+IFERROR(IF(Z376="",0,Z376),"0")+IFERROR(IF(Z377="",0,Z377),"0")+IFERROR(IF(Z378="",0,Z378),"0")</f>
        <v>0.64080000000000004</v>
      </c>
      <c r="AA379" s="780"/>
      <c r="AB379" s="780"/>
      <c r="AC379" s="780"/>
    </row>
    <row r="380" spans="1:68" x14ac:dyDescent="0.2">
      <c r="A380" s="790"/>
      <c r="B380" s="790"/>
      <c r="C380" s="790"/>
      <c r="D380" s="790"/>
      <c r="E380" s="790"/>
      <c r="F380" s="790"/>
      <c r="G380" s="790"/>
      <c r="H380" s="790"/>
      <c r="I380" s="790"/>
      <c r="J380" s="790"/>
      <c r="K380" s="790"/>
      <c r="L380" s="790"/>
      <c r="M380" s="790"/>
      <c r="N380" s="790"/>
      <c r="O380" s="791"/>
      <c r="P380" s="785" t="s">
        <v>71</v>
      </c>
      <c r="Q380" s="786"/>
      <c r="R380" s="786"/>
      <c r="S380" s="786"/>
      <c r="T380" s="786"/>
      <c r="U380" s="786"/>
      <c r="V380" s="787"/>
      <c r="W380" s="37" t="s">
        <v>69</v>
      </c>
      <c r="X380" s="779">
        <f>IFERROR(SUM(X373:X378),"0")</f>
        <v>230</v>
      </c>
      <c r="Y380" s="779">
        <f>IFERROR(SUM(Y373:Y378),"0")</f>
        <v>232.79999999999998</v>
      </c>
      <c r="Z380" s="37"/>
      <c r="AA380" s="780"/>
      <c r="AB380" s="780"/>
      <c r="AC380" s="780"/>
    </row>
    <row r="381" spans="1:68" ht="14.25" customHeight="1" x14ac:dyDescent="0.25">
      <c r="A381" s="800" t="s">
        <v>218</v>
      </c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0"/>
      <c r="P381" s="790"/>
      <c r="Q381" s="790"/>
      <c r="R381" s="790"/>
      <c r="S381" s="790"/>
      <c r="T381" s="790"/>
      <c r="U381" s="790"/>
      <c r="V381" s="790"/>
      <c r="W381" s="790"/>
      <c r="X381" s="790"/>
      <c r="Y381" s="790"/>
      <c r="Z381" s="790"/>
      <c r="AA381" s="773"/>
      <c r="AB381" s="773"/>
      <c r="AC381" s="773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3">
        <v>4607091380880</v>
      </c>
      <c r="E382" s="784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115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93"/>
      <c r="R382" s="793"/>
      <c r="S382" s="793"/>
      <c r="T382" s="794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3">
        <v>4607091384482</v>
      </c>
      <c r="E383" s="784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8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93"/>
      <c r="R383" s="793"/>
      <c r="S383" s="793"/>
      <c r="T383" s="794"/>
      <c r="U383" s="34"/>
      <c r="V383" s="34"/>
      <c r="W383" s="35" t="s">
        <v>69</v>
      </c>
      <c r="X383" s="777">
        <v>40</v>
      </c>
      <c r="Y383" s="778">
        <f>IFERROR(IF(X383="",0,CEILING((X383/$H383),1)*$H383),"")</f>
        <v>46.8</v>
      </c>
      <c r="Z383" s="36">
        <f>IFERROR(IF(Y383=0,"",ROUNDUP(Y383/H383,0)*0.02175),"")</f>
        <v>0.1305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42.892307692307703</v>
      </c>
      <c r="BN383" s="64">
        <f>IFERROR(Y383*I383/H383,"0")</f>
        <v>50.184000000000005</v>
      </c>
      <c r="BO383" s="64">
        <f>IFERROR(1/J383*(X383/H383),"0")</f>
        <v>9.1575091575091583E-2</v>
      </c>
      <c r="BP383" s="64">
        <f>IFERROR(1/J383*(Y383/H383),"0")</f>
        <v>0.10714285714285714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3">
        <v>4607091380897</v>
      </c>
      <c r="E384" s="784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120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789"/>
      <c r="B385" s="790"/>
      <c r="C385" s="790"/>
      <c r="D385" s="790"/>
      <c r="E385" s="790"/>
      <c r="F385" s="790"/>
      <c r="G385" s="790"/>
      <c r="H385" s="790"/>
      <c r="I385" s="790"/>
      <c r="J385" s="790"/>
      <c r="K385" s="790"/>
      <c r="L385" s="790"/>
      <c r="M385" s="790"/>
      <c r="N385" s="790"/>
      <c r="O385" s="791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79">
        <f>IFERROR(X382/H382,"0")+IFERROR(X383/H383,"0")+IFERROR(X384/H384,"0")</f>
        <v>5.1282051282051286</v>
      </c>
      <c r="Y385" s="779">
        <f>IFERROR(Y382/H382,"0")+IFERROR(Y383/H383,"0")+IFERROR(Y384/H384,"0")</f>
        <v>6</v>
      </c>
      <c r="Z385" s="779">
        <f>IFERROR(IF(Z382="",0,Z382),"0")+IFERROR(IF(Z383="",0,Z383),"0")+IFERROR(IF(Z384="",0,Z384),"0")</f>
        <v>0.1305</v>
      </c>
      <c r="AA385" s="780"/>
      <c r="AB385" s="780"/>
      <c r="AC385" s="780"/>
    </row>
    <row r="386" spans="1:68" x14ac:dyDescent="0.2">
      <c r="A386" s="790"/>
      <c r="B386" s="790"/>
      <c r="C386" s="790"/>
      <c r="D386" s="790"/>
      <c r="E386" s="790"/>
      <c r="F386" s="790"/>
      <c r="G386" s="790"/>
      <c r="H386" s="790"/>
      <c r="I386" s="790"/>
      <c r="J386" s="790"/>
      <c r="K386" s="790"/>
      <c r="L386" s="790"/>
      <c r="M386" s="790"/>
      <c r="N386" s="790"/>
      <c r="O386" s="791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79">
        <f>IFERROR(SUM(X382:X384),"0")</f>
        <v>40</v>
      </c>
      <c r="Y386" s="779">
        <f>IFERROR(SUM(Y382:Y384),"0")</f>
        <v>46.8</v>
      </c>
      <c r="Z386" s="37"/>
      <c r="AA386" s="780"/>
      <c r="AB386" s="780"/>
      <c r="AC386" s="780"/>
    </row>
    <row r="387" spans="1:68" ht="14.25" customHeight="1" x14ac:dyDescent="0.25">
      <c r="A387" s="800" t="s">
        <v>103</v>
      </c>
      <c r="B387" s="790"/>
      <c r="C387" s="790"/>
      <c r="D387" s="790"/>
      <c r="E387" s="790"/>
      <c r="F387" s="790"/>
      <c r="G387" s="790"/>
      <c r="H387" s="790"/>
      <c r="I387" s="790"/>
      <c r="J387" s="790"/>
      <c r="K387" s="790"/>
      <c r="L387" s="790"/>
      <c r="M387" s="790"/>
      <c r="N387" s="790"/>
      <c r="O387" s="790"/>
      <c r="P387" s="790"/>
      <c r="Q387" s="790"/>
      <c r="R387" s="790"/>
      <c r="S387" s="790"/>
      <c r="T387" s="790"/>
      <c r="U387" s="790"/>
      <c r="V387" s="790"/>
      <c r="W387" s="790"/>
      <c r="X387" s="790"/>
      <c r="Y387" s="790"/>
      <c r="Z387" s="790"/>
      <c r="AA387" s="773"/>
      <c r="AB387" s="773"/>
      <c r="AC387" s="773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3">
        <v>4607091388374</v>
      </c>
      <c r="E388" s="784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00" t="s">
        <v>644</v>
      </c>
      <c r="Q388" s="793"/>
      <c r="R388" s="793"/>
      <c r="S388" s="793"/>
      <c r="T388" s="794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3">
        <v>4607091388381</v>
      </c>
      <c r="E389" s="784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1218" t="s">
        <v>648</v>
      </c>
      <c r="Q389" s="793"/>
      <c r="R389" s="793"/>
      <c r="S389" s="793"/>
      <c r="T389" s="794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3">
        <v>4607091383102</v>
      </c>
      <c r="E390" s="784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98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93"/>
      <c r="R390" s="793"/>
      <c r="S390" s="793"/>
      <c r="T390" s="794"/>
      <c r="U390" s="34"/>
      <c r="V390" s="34"/>
      <c r="W390" s="35" t="s">
        <v>69</v>
      </c>
      <c r="X390" s="777">
        <v>3</v>
      </c>
      <c r="Y390" s="778">
        <f>IFERROR(IF(X390="",0,CEILING((X390/$H390),1)*$H390),"")</f>
        <v>5.0999999999999996</v>
      </c>
      <c r="Z390" s="36">
        <f>IFERROR(IF(Y390=0,"",ROUNDUP(Y390/H390,0)*0.00753),"")</f>
        <v>1.506E-2</v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3.5000000000000004</v>
      </c>
      <c r="BN390" s="64">
        <f>IFERROR(Y390*I390/H390,"0")</f>
        <v>5.95</v>
      </c>
      <c r="BO390" s="64">
        <f>IFERROR(1/J390*(X390/H390),"0")</f>
        <v>7.5414781297134239E-3</v>
      </c>
      <c r="BP390" s="64">
        <f>IFERROR(1/J390*(Y390/H390),"0")</f>
        <v>1.282051282051282E-2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3">
        <v>4607091388404</v>
      </c>
      <c r="E391" s="784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12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3</v>
      </c>
      <c r="Y391" s="778">
        <f>IFERROR(IF(X391="",0,CEILING((X391/$H391),1)*$H391),"")</f>
        <v>5.0999999999999996</v>
      </c>
      <c r="Z391" s="36">
        <f>IFERROR(IF(Y391=0,"",ROUNDUP(Y391/H391,0)*0.00753),"")</f>
        <v>1.506E-2</v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3.4117647058823528</v>
      </c>
      <c r="BN391" s="64">
        <f>IFERROR(Y391*I391/H391,"0")</f>
        <v>5.8</v>
      </c>
      <c r="BO391" s="64">
        <f>IFERROR(1/J391*(X391/H391),"0")</f>
        <v>7.5414781297134239E-3</v>
      </c>
      <c r="BP391" s="64">
        <f>IFERROR(1/J391*(Y391/H391),"0")</f>
        <v>1.282051282051282E-2</v>
      </c>
    </row>
    <row r="392" spans="1:68" x14ac:dyDescent="0.2">
      <c r="A392" s="789"/>
      <c r="B392" s="790"/>
      <c r="C392" s="790"/>
      <c r="D392" s="790"/>
      <c r="E392" s="790"/>
      <c r="F392" s="790"/>
      <c r="G392" s="790"/>
      <c r="H392" s="790"/>
      <c r="I392" s="790"/>
      <c r="J392" s="790"/>
      <c r="K392" s="790"/>
      <c r="L392" s="790"/>
      <c r="M392" s="790"/>
      <c r="N392" s="790"/>
      <c r="O392" s="791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79">
        <f>IFERROR(X388/H388,"0")+IFERROR(X389/H389,"0")+IFERROR(X390/H390,"0")+IFERROR(X391/H391,"0")</f>
        <v>2.3529411764705883</v>
      </c>
      <c r="Y392" s="779">
        <f>IFERROR(Y388/H388,"0")+IFERROR(Y389/H389,"0")+IFERROR(Y390/H390,"0")+IFERROR(Y391/H391,"0")</f>
        <v>4</v>
      </c>
      <c r="Z392" s="779">
        <f>IFERROR(IF(Z388="",0,Z388),"0")+IFERROR(IF(Z389="",0,Z389),"0")+IFERROR(IF(Z390="",0,Z390),"0")+IFERROR(IF(Z391="",0,Z391),"0")</f>
        <v>3.0120000000000001E-2</v>
      </c>
      <c r="AA392" s="780"/>
      <c r="AB392" s="780"/>
      <c r="AC392" s="780"/>
    </row>
    <row r="393" spans="1:68" x14ac:dyDescent="0.2">
      <c r="A393" s="790"/>
      <c r="B393" s="790"/>
      <c r="C393" s="790"/>
      <c r="D393" s="790"/>
      <c r="E393" s="790"/>
      <c r="F393" s="790"/>
      <c r="G393" s="790"/>
      <c r="H393" s="790"/>
      <c r="I393" s="790"/>
      <c r="J393" s="790"/>
      <c r="K393" s="790"/>
      <c r="L393" s="790"/>
      <c r="M393" s="790"/>
      <c r="N393" s="790"/>
      <c r="O393" s="791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79">
        <f>IFERROR(SUM(X388:X391),"0")</f>
        <v>6</v>
      </c>
      <c r="Y393" s="779">
        <f>IFERROR(SUM(Y388:Y391),"0")</f>
        <v>10.199999999999999</v>
      </c>
      <c r="Z393" s="37"/>
      <c r="AA393" s="780"/>
      <c r="AB393" s="780"/>
      <c r="AC393" s="780"/>
    </row>
    <row r="394" spans="1:68" ht="14.25" customHeight="1" x14ac:dyDescent="0.25">
      <c r="A394" s="800" t="s">
        <v>654</v>
      </c>
      <c r="B394" s="790"/>
      <c r="C394" s="790"/>
      <c r="D394" s="790"/>
      <c r="E394" s="790"/>
      <c r="F394" s="790"/>
      <c r="G394" s="790"/>
      <c r="H394" s="790"/>
      <c r="I394" s="790"/>
      <c r="J394" s="790"/>
      <c r="K394" s="790"/>
      <c r="L394" s="790"/>
      <c r="M394" s="790"/>
      <c r="N394" s="790"/>
      <c r="O394" s="790"/>
      <c r="P394" s="790"/>
      <c r="Q394" s="790"/>
      <c r="R394" s="790"/>
      <c r="S394" s="790"/>
      <c r="T394" s="790"/>
      <c r="U394" s="790"/>
      <c r="V394" s="790"/>
      <c r="W394" s="790"/>
      <c r="X394" s="790"/>
      <c r="Y394" s="790"/>
      <c r="Z394" s="790"/>
      <c r="AA394" s="773"/>
      <c r="AB394" s="773"/>
      <c r="AC394" s="773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3">
        <v>4680115881808</v>
      </c>
      <c r="E395" s="784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93"/>
      <c r="R395" s="793"/>
      <c r="S395" s="793"/>
      <c r="T395" s="794"/>
      <c r="U395" s="34"/>
      <c r="V395" s="34"/>
      <c r="W395" s="35" t="s">
        <v>69</v>
      </c>
      <c r="X395" s="777">
        <v>6</v>
      </c>
      <c r="Y395" s="778">
        <f>IFERROR(IF(X395="",0,CEILING((X395/$H395),1)*$H395),"")</f>
        <v>6</v>
      </c>
      <c r="Z395" s="36">
        <f>IFERROR(IF(Y395=0,"",ROUNDUP(Y395/H395,0)*0.00474),"")</f>
        <v>1.422E-2</v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6.7200000000000006</v>
      </c>
      <c r="BN395" s="64">
        <f>IFERROR(Y395*I395/H395,"0")</f>
        <v>6.7200000000000006</v>
      </c>
      <c r="BO395" s="64">
        <f>IFERROR(1/J395*(X395/H395),"0")</f>
        <v>1.2605042016806723E-2</v>
      </c>
      <c r="BP395" s="64">
        <f>IFERROR(1/J395*(Y395/H395),"0")</f>
        <v>1.2605042016806723E-2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3">
        <v>4680115881822</v>
      </c>
      <c r="E396" s="784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9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93"/>
      <c r="R396" s="793"/>
      <c r="S396" s="793"/>
      <c r="T396" s="794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3">
        <v>4680115880016</v>
      </c>
      <c r="E397" s="784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10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93"/>
      <c r="R397" s="793"/>
      <c r="S397" s="793"/>
      <c r="T397" s="794"/>
      <c r="U397" s="34"/>
      <c r="V397" s="34"/>
      <c r="W397" s="35" t="s">
        <v>69</v>
      </c>
      <c r="X397" s="777">
        <v>2</v>
      </c>
      <c r="Y397" s="778">
        <f>IFERROR(IF(X397="",0,CEILING((X397/$H397),1)*$H397),"")</f>
        <v>2</v>
      </c>
      <c r="Z397" s="36">
        <f>IFERROR(IF(Y397=0,"",ROUNDUP(Y397/H397,0)*0.00474),"")</f>
        <v>4.7400000000000003E-3</v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2.2400000000000002</v>
      </c>
      <c r="BN397" s="64">
        <f>IFERROR(Y397*I397/H397,"0")</f>
        <v>2.2400000000000002</v>
      </c>
      <c r="BO397" s="64">
        <f>IFERROR(1/J397*(X397/H397),"0")</f>
        <v>4.2016806722689074E-3</v>
      </c>
      <c r="BP397" s="64">
        <f>IFERROR(1/J397*(Y397/H397),"0")</f>
        <v>4.2016806722689074E-3</v>
      </c>
    </row>
    <row r="398" spans="1:68" x14ac:dyDescent="0.2">
      <c r="A398" s="789"/>
      <c r="B398" s="790"/>
      <c r="C398" s="790"/>
      <c r="D398" s="790"/>
      <c r="E398" s="790"/>
      <c r="F398" s="790"/>
      <c r="G398" s="790"/>
      <c r="H398" s="790"/>
      <c r="I398" s="790"/>
      <c r="J398" s="790"/>
      <c r="K398" s="790"/>
      <c r="L398" s="790"/>
      <c r="M398" s="790"/>
      <c r="N398" s="790"/>
      <c r="O398" s="791"/>
      <c r="P398" s="785" t="s">
        <v>71</v>
      </c>
      <c r="Q398" s="786"/>
      <c r="R398" s="786"/>
      <c r="S398" s="786"/>
      <c r="T398" s="786"/>
      <c r="U398" s="786"/>
      <c r="V398" s="787"/>
      <c r="W398" s="37" t="s">
        <v>72</v>
      </c>
      <c r="X398" s="779">
        <f>IFERROR(X395/H395,"0")+IFERROR(X396/H396,"0")+IFERROR(X397/H397,"0")</f>
        <v>4</v>
      </c>
      <c r="Y398" s="779">
        <f>IFERROR(Y395/H395,"0")+IFERROR(Y396/H396,"0")+IFERROR(Y397/H397,"0")</f>
        <v>4</v>
      </c>
      <c r="Z398" s="779">
        <f>IFERROR(IF(Z395="",0,Z395),"0")+IFERROR(IF(Z396="",0,Z396),"0")+IFERROR(IF(Z397="",0,Z397),"0")</f>
        <v>1.8960000000000001E-2</v>
      </c>
      <c r="AA398" s="780"/>
      <c r="AB398" s="780"/>
      <c r="AC398" s="780"/>
    </row>
    <row r="399" spans="1:68" x14ac:dyDescent="0.2">
      <c r="A399" s="790"/>
      <c r="B399" s="790"/>
      <c r="C399" s="790"/>
      <c r="D399" s="790"/>
      <c r="E399" s="790"/>
      <c r="F399" s="790"/>
      <c r="G399" s="790"/>
      <c r="H399" s="790"/>
      <c r="I399" s="790"/>
      <c r="J399" s="790"/>
      <c r="K399" s="790"/>
      <c r="L399" s="790"/>
      <c r="M399" s="790"/>
      <c r="N399" s="790"/>
      <c r="O399" s="791"/>
      <c r="P399" s="785" t="s">
        <v>71</v>
      </c>
      <c r="Q399" s="786"/>
      <c r="R399" s="786"/>
      <c r="S399" s="786"/>
      <c r="T399" s="786"/>
      <c r="U399" s="786"/>
      <c r="V399" s="787"/>
      <c r="W399" s="37" t="s">
        <v>69</v>
      </c>
      <c r="X399" s="779">
        <f>IFERROR(SUM(X395:X397),"0")</f>
        <v>8</v>
      </c>
      <c r="Y399" s="779">
        <f>IFERROR(SUM(Y395:Y397),"0")</f>
        <v>8</v>
      </c>
      <c r="Z399" s="37"/>
      <c r="AA399" s="780"/>
      <c r="AB399" s="780"/>
      <c r="AC399" s="780"/>
    </row>
    <row r="400" spans="1:68" ht="16.5" customHeight="1" x14ac:dyDescent="0.25">
      <c r="A400" s="821" t="s">
        <v>664</v>
      </c>
      <c r="B400" s="790"/>
      <c r="C400" s="790"/>
      <c r="D400" s="790"/>
      <c r="E400" s="790"/>
      <c r="F400" s="790"/>
      <c r="G400" s="790"/>
      <c r="H400" s="790"/>
      <c r="I400" s="790"/>
      <c r="J400" s="790"/>
      <c r="K400" s="790"/>
      <c r="L400" s="790"/>
      <c r="M400" s="790"/>
      <c r="N400" s="790"/>
      <c r="O400" s="790"/>
      <c r="P400" s="790"/>
      <c r="Q400" s="790"/>
      <c r="R400" s="790"/>
      <c r="S400" s="790"/>
      <c r="T400" s="790"/>
      <c r="U400" s="790"/>
      <c r="V400" s="790"/>
      <c r="W400" s="790"/>
      <c r="X400" s="790"/>
      <c r="Y400" s="790"/>
      <c r="Z400" s="790"/>
      <c r="AA400" s="772"/>
      <c r="AB400" s="772"/>
      <c r="AC400" s="772"/>
    </row>
    <row r="401" spans="1:68" ht="14.25" customHeight="1" x14ac:dyDescent="0.25">
      <c r="A401" s="800" t="s">
        <v>64</v>
      </c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0"/>
      <c r="P401" s="790"/>
      <c r="Q401" s="790"/>
      <c r="R401" s="790"/>
      <c r="S401" s="790"/>
      <c r="T401" s="790"/>
      <c r="U401" s="790"/>
      <c r="V401" s="790"/>
      <c r="W401" s="790"/>
      <c r="X401" s="790"/>
      <c r="Y401" s="790"/>
      <c r="Z401" s="790"/>
      <c r="AA401" s="773"/>
      <c r="AB401" s="773"/>
      <c r="AC401" s="773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3">
        <v>4607091383836</v>
      </c>
      <c r="E402" s="784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12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93"/>
      <c r="R402" s="793"/>
      <c r="S402" s="793"/>
      <c r="T402" s="794"/>
      <c r="U402" s="34"/>
      <c r="V402" s="34"/>
      <c r="W402" s="35" t="s">
        <v>69</v>
      </c>
      <c r="X402" s="777">
        <v>5</v>
      </c>
      <c r="Y402" s="778">
        <f>IFERROR(IF(X402="",0,CEILING((X402/$H402),1)*$H402),"")</f>
        <v>5.4</v>
      </c>
      <c r="Z402" s="36">
        <f>IFERROR(IF(Y402=0,"",ROUNDUP(Y402/H402,0)*0.00753),"")</f>
        <v>2.2589999999999999E-2</v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5.6888888888888891</v>
      </c>
      <c r="BN402" s="64">
        <f>IFERROR(Y402*I402/H402,"0")</f>
        <v>6.1440000000000001</v>
      </c>
      <c r="BO402" s="64">
        <f>IFERROR(1/J402*(X402/H402),"0")</f>
        <v>1.7806267806267807E-2</v>
      </c>
      <c r="BP402" s="64">
        <f>IFERROR(1/J402*(Y402/H402),"0")</f>
        <v>1.9230769230769232E-2</v>
      </c>
    </row>
    <row r="403" spans="1:68" x14ac:dyDescent="0.2">
      <c r="A403" s="789"/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1"/>
      <c r="P403" s="785" t="s">
        <v>71</v>
      </c>
      <c r="Q403" s="786"/>
      <c r="R403" s="786"/>
      <c r="S403" s="786"/>
      <c r="T403" s="786"/>
      <c r="U403" s="786"/>
      <c r="V403" s="787"/>
      <c r="W403" s="37" t="s">
        <v>72</v>
      </c>
      <c r="X403" s="779">
        <f>IFERROR(X402/H402,"0")</f>
        <v>2.7777777777777777</v>
      </c>
      <c r="Y403" s="779">
        <f>IFERROR(Y402/H402,"0")</f>
        <v>3</v>
      </c>
      <c r="Z403" s="779">
        <f>IFERROR(IF(Z402="",0,Z402),"0")</f>
        <v>2.2589999999999999E-2</v>
      </c>
      <c r="AA403" s="780"/>
      <c r="AB403" s="780"/>
      <c r="AC403" s="780"/>
    </row>
    <row r="404" spans="1:68" x14ac:dyDescent="0.2">
      <c r="A404" s="790"/>
      <c r="B404" s="790"/>
      <c r="C404" s="790"/>
      <c r="D404" s="790"/>
      <c r="E404" s="790"/>
      <c r="F404" s="790"/>
      <c r="G404" s="790"/>
      <c r="H404" s="790"/>
      <c r="I404" s="790"/>
      <c r="J404" s="790"/>
      <c r="K404" s="790"/>
      <c r="L404" s="790"/>
      <c r="M404" s="790"/>
      <c r="N404" s="790"/>
      <c r="O404" s="791"/>
      <c r="P404" s="785" t="s">
        <v>71</v>
      </c>
      <c r="Q404" s="786"/>
      <c r="R404" s="786"/>
      <c r="S404" s="786"/>
      <c r="T404" s="786"/>
      <c r="U404" s="786"/>
      <c r="V404" s="787"/>
      <c r="W404" s="37" t="s">
        <v>69</v>
      </c>
      <c r="X404" s="779">
        <f>IFERROR(SUM(X402:X402),"0")</f>
        <v>5</v>
      </c>
      <c r="Y404" s="779">
        <f>IFERROR(SUM(Y402:Y402),"0")</f>
        <v>5.4</v>
      </c>
      <c r="Z404" s="37"/>
      <c r="AA404" s="780"/>
      <c r="AB404" s="780"/>
      <c r="AC404" s="780"/>
    </row>
    <row r="405" spans="1:68" ht="14.25" customHeight="1" x14ac:dyDescent="0.25">
      <c r="A405" s="800" t="s">
        <v>73</v>
      </c>
      <c r="B405" s="790"/>
      <c r="C405" s="790"/>
      <c r="D405" s="790"/>
      <c r="E405" s="790"/>
      <c r="F405" s="790"/>
      <c r="G405" s="790"/>
      <c r="H405" s="790"/>
      <c r="I405" s="790"/>
      <c r="J405" s="790"/>
      <c r="K405" s="790"/>
      <c r="L405" s="790"/>
      <c r="M405" s="790"/>
      <c r="N405" s="790"/>
      <c r="O405" s="790"/>
      <c r="P405" s="790"/>
      <c r="Q405" s="790"/>
      <c r="R405" s="790"/>
      <c r="S405" s="790"/>
      <c r="T405" s="790"/>
      <c r="U405" s="790"/>
      <c r="V405" s="790"/>
      <c r="W405" s="790"/>
      <c r="X405" s="790"/>
      <c r="Y405" s="790"/>
      <c r="Z405" s="790"/>
      <c r="AA405" s="773"/>
      <c r="AB405" s="773"/>
      <c r="AC405" s="773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3">
        <v>4607091387919</v>
      </c>
      <c r="E406" s="784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10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93"/>
      <c r="R406" s="793"/>
      <c r="S406" s="793"/>
      <c r="T406" s="794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3">
        <v>4680115883604</v>
      </c>
      <c r="E407" s="784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121</v>
      </c>
      <c r="N407" s="33"/>
      <c r="O407" s="32">
        <v>45</v>
      </c>
      <c r="P407" s="11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93"/>
      <c r="R407" s="793"/>
      <c r="S407" s="793"/>
      <c r="T407" s="794"/>
      <c r="U407" s="34"/>
      <c r="V407" s="34"/>
      <c r="W407" s="35" t="s">
        <v>69</v>
      </c>
      <c r="X407" s="777">
        <v>42</v>
      </c>
      <c r="Y407" s="778">
        <f>IFERROR(IF(X407="",0,CEILING((X407/$H407),1)*$H407),"")</f>
        <v>42</v>
      </c>
      <c r="Z407" s="36">
        <f>IFERROR(IF(Y407=0,"",ROUNDUP(Y407/H407,0)*0.00753),"")</f>
        <v>0.15060000000000001</v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47.44</v>
      </c>
      <c r="BN407" s="64">
        <f>IFERROR(Y407*I407/H407,"0")</f>
        <v>47.44</v>
      </c>
      <c r="BO407" s="64">
        <f>IFERROR(1/J407*(X407/H407),"0")</f>
        <v>0.12820512820512819</v>
      </c>
      <c r="BP407" s="64">
        <f>IFERROR(1/J407*(Y407/H407),"0")</f>
        <v>0.12820512820512819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3">
        <v>4680115883567</v>
      </c>
      <c r="E408" s="784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8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93"/>
      <c r="R408" s="793"/>
      <c r="S408" s="793"/>
      <c r="T408" s="794"/>
      <c r="U408" s="34"/>
      <c r="V408" s="34"/>
      <c r="W408" s="35" t="s">
        <v>69</v>
      </c>
      <c r="X408" s="777">
        <v>18</v>
      </c>
      <c r="Y408" s="778">
        <f>IFERROR(IF(X408="",0,CEILING((X408/$H408),1)*$H408),"")</f>
        <v>18.900000000000002</v>
      </c>
      <c r="Z408" s="36">
        <f>IFERROR(IF(Y408=0,"",ROUNDUP(Y408/H408,0)*0.00753),"")</f>
        <v>6.7769999999999997E-2</v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20.228571428571428</v>
      </c>
      <c r="BN408" s="64">
        <f>IFERROR(Y408*I408/H408,"0")</f>
        <v>21.24</v>
      </c>
      <c r="BO408" s="64">
        <f>IFERROR(1/J408*(X408/H408),"0")</f>
        <v>5.4945054945054944E-2</v>
      </c>
      <c r="BP408" s="64">
        <f>IFERROR(1/J408*(Y408/H408),"0")</f>
        <v>5.7692307692307689E-2</v>
      </c>
    </row>
    <row r="409" spans="1:68" x14ac:dyDescent="0.2">
      <c r="A409" s="789"/>
      <c r="B409" s="790"/>
      <c r="C409" s="790"/>
      <c r="D409" s="790"/>
      <c r="E409" s="790"/>
      <c r="F409" s="790"/>
      <c r="G409" s="790"/>
      <c r="H409" s="790"/>
      <c r="I409" s="790"/>
      <c r="J409" s="790"/>
      <c r="K409" s="790"/>
      <c r="L409" s="790"/>
      <c r="M409" s="790"/>
      <c r="N409" s="790"/>
      <c r="O409" s="791"/>
      <c r="P409" s="785" t="s">
        <v>71</v>
      </c>
      <c r="Q409" s="786"/>
      <c r="R409" s="786"/>
      <c r="S409" s="786"/>
      <c r="T409" s="786"/>
      <c r="U409" s="786"/>
      <c r="V409" s="787"/>
      <c r="W409" s="37" t="s">
        <v>72</v>
      </c>
      <c r="X409" s="779">
        <f>IFERROR(X406/H406,"0")+IFERROR(X407/H407,"0")+IFERROR(X408/H408,"0")</f>
        <v>28.571428571428569</v>
      </c>
      <c r="Y409" s="779">
        <f>IFERROR(Y406/H406,"0")+IFERROR(Y407/H407,"0")+IFERROR(Y408/H408,"0")</f>
        <v>29</v>
      </c>
      <c r="Z409" s="779">
        <f>IFERROR(IF(Z406="",0,Z406),"0")+IFERROR(IF(Z407="",0,Z407),"0")+IFERROR(IF(Z408="",0,Z408),"0")</f>
        <v>0.21837000000000001</v>
      </c>
      <c r="AA409" s="780"/>
      <c r="AB409" s="780"/>
      <c r="AC409" s="780"/>
    </row>
    <row r="410" spans="1:68" x14ac:dyDescent="0.2">
      <c r="A410" s="790"/>
      <c r="B410" s="790"/>
      <c r="C410" s="790"/>
      <c r="D410" s="790"/>
      <c r="E410" s="790"/>
      <c r="F410" s="790"/>
      <c r="G410" s="790"/>
      <c r="H410" s="790"/>
      <c r="I410" s="790"/>
      <c r="J410" s="790"/>
      <c r="K410" s="790"/>
      <c r="L410" s="790"/>
      <c r="M410" s="790"/>
      <c r="N410" s="790"/>
      <c r="O410" s="791"/>
      <c r="P410" s="785" t="s">
        <v>71</v>
      </c>
      <c r="Q410" s="786"/>
      <c r="R410" s="786"/>
      <c r="S410" s="786"/>
      <c r="T410" s="786"/>
      <c r="U410" s="786"/>
      <c r="V410" s="787"/>
      <c r="W410" s="37" t="s">
        <v>69</v>
      </c>
      <c r="X410" s="779">
        <f>IFERROR(SUM(X406:X408),"0")</f>
        <v>60</v>
      </c>
      <c r="Y410" s="779">
        <f>IFERROR(SUM(Y406:Y408),"0")</f>
        <v>60.900000000000006</v>
      </c>
      <c r="Z410" s="37"/>
      <c r="AA410" s="780"/>
      <c r="AB410" s="780"/>
      <c r="AC410" s="780"/>
    </row>
    <row r="411" spans="1:68" ht="27.75" customHeight="1" x14ac:dyDescent="0.2">
      <c r="A411" s="810" t="s">
        <v>677</v>
      </c>
      <c r="B411" s="811"/>
      <c r="C411" s="811"/>
      <c r="D411" s="811"/>
      <c r="E411" s="811"/>
      <c r="F411" s="811"/>
      <c r="G411" s="811"/>
      <c r="H411" s="811"/>
      <c r="I411" s="811"/>
      <c r="J411" s="811"/>
      <c r="K411" s="811"/>
      <c r="L411" s="811"/>
      <c r="M411" s="811"/>
      <c r="N411" s="811"/>
      <c r="O411" s="811"/>
      <c r="P411" s="811"/>
      <c r="Q411" s="811"/>
      <c r="R411" s="811"/>
      <c r="S411" s="811"/>
      <c r="T411" s="811"/>
      <c r="U411" s="811"/>
      <c r="V411" s="811"/>
      <c r="W411" s="811"/>
      <c r="X411" s="811"/>
      <c r="Y411" s="811"/>
      <c r="Z411" s="811"/>
      <c r="AA411" s="48"/>
      <c r="AB411" s="48"/>
      <c r="AC411" s="48"/>
    </row>
    <row r="412" spans="1:68" ht="16.5" customHeight="1" x14ac:dyDescent="0.25">
      <c r="A412" s="821" t="s">
        <v>678</v>
      </c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0"/>
      <c r="P412" s="790"/>
      <c r="Q412" s="790"/>
      <c r="R412" s="790"/>
      <c r="S412" s="790"/>
      <c r="T412" s="790"/>
      <c r="U412" s="790"/>
      <c r="V412" s="790"/>
      <c r="W412" s="790"/>
      <c r="X412" s="790"/>
      <c r="Y412" s="790"/>
      <c r="Z412" s="790"/>
      <c r="AA412" s="772"/>
      <c r="AB412" s="772"/>
      <c r="AC412" s="772"/>
    </row>
    <row r="413" spans="1:68" ht="14.25" customHeight="1" x14ac:dyDescent="0.25">
      <c r="A413" s="800" t="s">
        <v>114</v>
      </c>
      <c r="B413" s="790"/>
      <c r="C413" s="790"/>
      <c r="D413" s="790"/>
      <c r="E413" s="790"/>
      <c r="F413" s="790"/>
      <c r="G413" s="790"/>
      <c r="H413" s="790"/>
      <c r="I413" s="790"/>
      <c r="J413" s="790"/>
      <c r="K413" s="790"/>
      <c r="L413" s="790"/>
      <c r="M413" s="790"/>
      <c r="N413" s="790"/>
      <c r="O413" s="790"/>
      <c r="P413" s="790"/>
      <c r="Q413" s="790"/>
      <c r="R413" s="790"/>
      <c r="S413" s="790"/>
      <c r="T413" s="790"/>
      <c r="U413" s="790"/>
      <c r="V413" s="790"/>
      <c r="W413" s="790"/>
      <c r="X413" s="790"/>
      <c r="Y413" s="790"/>
      <c r="Z413" s="790"/>
      <c r="AA413" s="773"/>
      <c r="AB413" s="773"/>
      <c r="AC413" s="773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3">
        <v>4680115884847</v>
      </c>
      <c r="E414" s="784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11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93"/>
      <c r="R414" s="793"/>
      <c r="S414" s="793"/>
      <c r="T414" s="794"/>
      <c r="U414" s="34"/>
      <c r="V414" s="34"/>
      <c r="W414" s="35" t="s">
        <v>69</v>
      </c>
      <c r="X414" s="777">
        <v>0</v>
      </c>
      <c r="Y414" s="778">
        <f t="shared" ref="Y414:Y424" si="82"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0</v>
      </c>
      <c r="BN414" s="64">
        <f t="shared" ref="BN414:BN424" si="84">IFERROR(Y414*I414/H414,"0")</f>
        <v>0</v>
      </c>
      <c r="BO414" s="64">
        <f t="shared" ref="BO414:BO424" si="85">IFERROR(1/J414*(X414/H414),"0")</f>
        <v>0</v>
      </c>
      <c r="BP414" s="64">
        <f t="shared" ref="BP414:BP424" si="86">IFERROR(1/J414*(Y414/H414),"0")</f>
        <v>0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3">
        <v>4680115884847</v>
      </c>
      <c r="E415" s="784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90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93"/>
      <c r="R415" s="793"/>
      <c r="S415" s="793"/>
      <c r="T415" s="794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3">
        <v>4680115884854</v>
      </c>
      <c r="E416" s="784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11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93"/>
      <c r="R416" s="793"/>
      <c r="S416" s="793"/>
      <c r="T416" s="794"/>
      <c r="U416" s="34"/>
      <c r="V416" s="34"/>
      <c r="W416" s="35" t="s">
        <v>69</v>
      </c>
      <c r="X416" s="777">
        <v>0</v>
      </c>
      <c r="Y416" s="778">
        <f t="shared" si="82"/>
        <v>0</v>
      </c>
      <c r="Z416" s="36" t="str">
        <f>IFERROR(IF(Y416=0,"",ROUNDUP(Y416/H416,0)*0.02175),"")</f>
        <v/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0</v>
      </c>
      <c r="BN416" s="64">
        <f t="shared" si="84"/>
        <v>0</v>
      </c>
      <c r="BO416" s="64">
        <f t="shared" si="85"/>
        <v>0</v>
      </c>
      <c r="BP416" s="64">
        <f t="shared" si="86"/>
        <v>0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3">
        <v>4680115884854</v>
      </c>
      <c r="E417" s="784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9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4301011339</v>
      </c>
      <c r="D418" s="783">
        <v>4607091383997</v>
      </c>
      <c r="E418" s="784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8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3">
        <v>4680115884830</v>
      </c>
      <c r="E419" s="784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10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220</v>
      </c>
      <c r="Y419" s="778">
        <f t="shared" si="82"/>
        <v>225</v>
      </c>
      <c r="Z419" s="36">
        <f>IFERROR(IF(Y419=0,"",ROUNDUP(Y419/H419,0)*0.02175),"")</f>
        <v>0.32624999999999998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227.04</v>
      </c>
      <c r="BN419" s="64">
        <f t="shared" si="84"/>
        <v>232.2</v>
      </c>
      <c r="BO419" s="64">
        <f t="shared" si="85"/>
        <v>0.30555555555555552</v>
      </c>
      <c r="BP419" s="64">
        <f t="shared" si="86"/>
        <v>0.3125</v>
      </c>
    </row>
    <row r="420" spans="1:68" ht="27" customHeight="1" x14ac:dyDescent="0.25">
      <c r="A420" s="54" t="s">
        <v>691</v>
      </c>
      <c r="B420" s="54" t="s">
        <v>694</v>
      </c>
      <c r="C420" s="31">
        <v>4301011943</v>
      </c>
      <c r="D420" s="783">
        <v>4680115884830</v>
      </c>
      <c r="E420" s="784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8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3">
        <v>4680115882638</v>
      </c>
      <c r="E421" s="784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118</v>
      </c>
      <c r="N421" s="33"/>
      <c r="O421" s="32">
        <v>90</v>
      </c>
      <c r="P421" s="85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3">
        <v>4680115884922</v>
      </c>
      <c r="E422" s="784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10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10</v>
      </c>
      <c r="Y422" s="778">
        <f t="shared" si="82"/>
        <v>10</v>
      </c>
      <c r="Z422" s="36">
        <f>IFERROR(IF(Y422=0,"",ROUNDUP(Y422/H422,0)*0.00902),"")</f>
        <v>1.804E-2</v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10.42</v>
      </c>
      <c r="BN422" s="64">
        <f t="shared" si="84"/>
        <v>10.42</v>
      </c>
      <c r="BO422" s="64">
        <f t="shared" si="85"/>
        <v>1.5151515151515152E-2</v>
      </c>
      <c r="BP422" s="64">
        <f t="shared" si="86"/>
        <v>1.5151515151515152E-2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3">
        <v>4680115884878</v>
      </c>
      <c r="E423" s="784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114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3">
        <v>4680115884861</v>
      </c>
      <c r="E424" s="784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105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789"/>
      <c r="B425" s="790"/>
      <c r="C425" s="790"/>
      <c r="D425" s="790"/>
      <c r="E425" s="790"/>
      <c r="F425" s="790"/>
      <c r="G425" s="790"/>
      <c r="H425" s="790"/>
      <c r="I425" s="790"/>
      <c r="J425" s="790"/>
      <c r="K425" s="790"/>
      <c r="L425" s="790"/>
      <c r="M425" s="790"/>
      <c r="N425" s="790"/>
      <c r="O425" s="791"/>
      <c r="P425" s="785" t="s">
        <v>71</v>
      </c>
      <c r="Q425" s="786"/>
      <c r="R425" s="786"/>
      <c r="S425" s="786"/>
      <c r="T425" s="786"/>
      <c r="U425" s="786"/>
      <c r="V425" s="787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16.666666666666664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17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0.34428999999999998</v>
      </c>
      <c r="AA425" s="780"/>
      <c r="AB425" s="780"/>
      <c r="AC425" s="780"/>
    </row>
    <row r="426" spans="1:68" x14ac:dyDescent="0.2">
      <c r="A426" s="790"/>
      <c r="B426" s="790"/>
      <c r="C426" s="790"/>
      <c r="D426" s="790"/>
      <c r="E426" s="790"/>
      <c r="F426" s="790"/>
      <c r="G426" s="790"/>
      <c r="H426" s="790"/>
      <c r="I426" s="790"/>
      <c r="J426" s="790"/>
      <c r="K426" s="790"/>
      <c r="L426" s="790"/>
      <c r="M426" s="790"/>
      <c r="N426" s="790"/>
      <c r="O426" s="791"/>
      <c r="P426" s="785" t="s">
        <v>71</v>
      </c>
      <c r="Q426" s="786"/>
      <c r="R426" s="786"/>
      <c r="S426" s="786"/>
      <c r="T426" s="786"/>
      <c r="U426" s="786"/>
      <c r="V426" s="787"/>
      <c r="W426" s="37" t="s">
        <v>69</v>
      </c>
      <c r="X426" s="779">
        <f>IFERROR(SUM(X414:X424),"0")</f>
        <v>230</v>
      </c>
      <c r="Y426" s="779">
        <f>IFERROR(SUM(Y414:Y424),"0")</f>
        <v>235</v>
      </c>
      <c r="Z426" s="37"/>
      <c r="AA426" s="780"/>
      <c r="AB426" s="780"/>
      <c r="AC426" s="780"/>
    </row>
    <row r="427" spans="1:68" ht="14.25" customHeight="1" x14ac:dyDescent="0.25">
      <c r="A427" s="800" t="s">
        <v>172</v>
      </c>
      <c r="B427" s="790"/>
      <c r="C427" s="790"/>
      <c r="D427" s="790"/>
      <c r="E427" s="790"/>
      <c r="F427" s="790"/>
      <c r="G427" s="790"/>
      <c r="H427" s="790"/>
      <c r="I427" s="790"/>
      <c r="J427" s="790"/>
      <c r="K427" s="790"/>
      <c r="L427" s="790"/>
      <c r="M427" s="790"/>
      <c r="N427" s="790"/>
      <c r="O427" s="790"/>
      <c r="P427" s="790"/>
      <c r="Q427" s="790"/>
      <c r="R427" s="790"/>
      <c r="S427" s="790"/>
      <c r="T427" s="790"/>
      <c r="U427" s="790"/>
      <c r="V427" s="790"/>
      <c r="W427" s="790"/>
      <c r="X427" s="790"/>
      <c r="Y427" s="790"/>
      <c r="Z427" s="790"/>
      <c r="AA427" s="773"/>
      <c r="AB427" s="773"/>
      <c r="AC427" s="773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3">
        <v>4607091383980</v>
      </c>
      <c r="E428" s="784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118</v>
      </c>
      <c r="N428" s="33"/>
      <c r="O428" s="32">
        <v>50</v>
      </c>
      <c r="P428" s="11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93"/>
      <c r="R428" s="793"/>
      <c r="S428" s="793"/>
      <c r="T428" s="794"/>
      <c r="U428" s="34"/>
      <c r="V428" s="34"/>
      <c r="W428" s="35" t="s">
        <v>69</v>
      </c>
      <c r="X428" s="777">
        <v>0</v>
      </c>
      <c r="Y428" s="778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3">
        <v>4607091384178</v>
      </c>
      <c r="E429" s="784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118</v>
      </c>
      <c r="N429" s="33"/>
      <c r="O429" s="32">
        <v>50</v>
      </c>
      <c r="P429" s="11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93"/>
      <c r="R429" s="793"/>
      <c r="S429" s="793"/>
      <c r="T429" s="794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89"/>
      <c r="B430" s="790"/>
      <c r="C430" s="790"/>
      <c r="D430" s="790"/>
      <c r="E430" s="790"/>
      <c r="F430" s="790"/>
      <c r="G430" s="790"/>
      <c r="H430" s="790"/>
      <c r="I430" s="790"/>
      <c r="J430" s="790"/>
      <c r="K430" s="790"/>
      <c r="L430" s="790"/>
      <c r="M430" s="790"/>
      <c r="N430" s="790"/>
      <c r="O430" s="791"/>
      <c r="P430" s="785" t="s">
        <v>71</v>
      </c>
      <c r="Q430" s="786"/>
      <c r="R430" s="786"/>
      <c r="S430" s="786"/>
      <c r="T430" s="786"/>
      <c r="U430" s="786"/>
      <c r="V430" s="787"/>
      <c r="W430" s="37" t="s">
        <v>72</v>
      </c>
      <c r="X430" s="779">
        <f>IFERROR(X428/H428,"0")+IFERROR(X429/H429,"0")</f>
        <v>0</v>
      </c>
      <c r="Y430" s="779">
        <f>IFERROR(Y428/H428,"0")+IFERROR(Y429/H429,"0")</f>
        <v>0</v>
      </c>
      <c r="Z430" s="779">
        <f>IFERROR(IF(Z428="",0,Z428),"0")+IFERROR(IF(Z429="",0,Z429),"0")</f>
        <v>0</v>
      </c>
      <c r="AA430" s="780"/>
      <c r="AB430" s="780"/>
      <c r="AC430" s="780"/>
    </row>
    <row r="431" spans="1:68" x14ac:dyDescent="0.2">
      <c r="A431" s="790"/>
      <c r="B431" s="790"/>
      <c r="C431" s="790"/>
      <c r="D431" s="790"/>
      <c r="E431" s="790"/>
      <c r="F431" s="790"/>
      <c r="G431" s="790"/>
      <c r="H431" s="790"/>
      <c r="I431" s="790"/>
      <c r="J431" s="790"/>
      <c r="K431" s="790"/>
      <c r="L431" s="790"/>
      <c r="M431" s="790"/>
      <c r="N431" s="790"/>
      <c r="O431" s="791"/>
      <c r="P431" s="785" t="s">
        <v>71</v>
      </c>
      <c r="Q431" s="786"/>
      <c r="R431" s="786"/>
      <c r="S431" s="786"/>
      <c r="T431" s="786"/>
      <c r="U431" s="786"/>
      <c r="V431" s="787"/>
      <c r="W431" s="37" t="s">
        <v>69</v>
      </c>
      <c r="X431" s="779">
        <f>IFERROR(SUM(X428:X429),"0")</f>
        <v>0</v>
      </c>
      <c r="Y431" s="779">
        <f>IFERROR(SUM(Y428:Y429),"0")</f>
        <v>0</v>
      </c>
      <c r="Z431" s="37"/>
      <c r="AA431" s="780"/>
      <c r="AB431" s="780"/>
      <c r="AC431" s="780"/>
    </row>
    <row r="432" spans="1:68" ht="14.25" customHeight="1" x14ac:dyDescent="0.25">
      <c r="A432" s="800" t="s">
        <v>73</v>
      </c>
      <c r="B432" s="790"/>
      <c r="C432" s="790"/>
      <c r="D432" s="790"/>
      <c r="E432" s="790"/>
      <c r="F432" s="790"/>
      <c r="G432" s="790"/>
      <c r="H432" s="790"/>
      <c r="I432" s="790"/>
      <c r="J432" s="790"/>
      <c r="K432" s="790"/>
      <c r="L432" s="790"/>
      <c r="M432" s="790"/>
      <c r="N432" s="790"/>
      <c r="O432" s="790"/>
      <c r="P432" s="790"/>
      <c r="Q432" s="790"/>
      <c r="R432" s="790"/>
      <c r="S432" s="790"/>
      <c r="T432" s="790"/>
      <c r="U432" s="790"/>
      <c r="V432" s="790"/>
      <c r="W432" s="790"/>
      <c r="X432" s="790"/>
      <c r="Y432" s="790"/>
      <c r="Z432" s="790"/>
      <c r="AA432" s="773"/>
      <c r="AB432" s="773"/>
      <c r="AC432" s="773"/>
    </row>
    <row r="433" spans="1:68" ht="27" customHeight="1" x14ac:dyDescent="0.25">
      <c r="A433" s="54" t="s">
        <v>710</v>
      </c>
      <c r="B433" s="54" t="s">
        <v>711</v>
      </c>
      <c r="C433" s="31">
        <v>4301051903</v>
      </c>
      <c r="D433" s="783">
        <v>4607091383928</v>
      </c>
      <c r="E433" s="784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860" t="s">
        <v>712</v>
      </c>
      <c r="Q433" s="793"/>
      <c r="R433" s="793"/>
      <c r="S433" s="793"/>
      <c r="T433" s="794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714</v>
      </c>
      <c r="C434" s="31">
        <v>4301051639</v>
      </c>
      <c r="D434" s="783">
        <v>4607091383928</v>
      </c>
      <c r="E434" s="784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84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93"/>
      <c r="R434" s="793"/>
      <c r="S434" s="793"/>
      <c r="T434" s="794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716</v>
      </c>
      <c r="C435" s="31">
        <v>4301051560</v>
      </c>
      <c r="D435" s="783">
        <v>4607091383928</v>
      </c>
      <c r="E435" s="784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121</v>
      </c>
      <c r="N435" s="33"/>
      <c r="O435" s="32">
        <v>40</v>
      </c>
      <c r="P435" s="84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93"/>
      <c r="R435" s="793"/>
      <c r="S435" s="793"/>
      <c r="T435" s="794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718</v>
      </c>
      <c r="B436" s="54" t="s">
        <v>719</v>
      </c>
      <c r="C436" s="31">
        <v>4301051897</v>
      </c>
      <c r="D436" s="783">
        <v>4607091384260</v>
      </c>
      <c r="E436" s="784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121</v>
      </c>
      <c r="N436" s="33"/>
      <c r="O436" s="32">
        <v>40</v>
      </c>
      <c r="P436" s="827" t="s">
        <v>720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customHeight="1" x14ac:dyDescent="0.25">
      <c r="A437" s="54" t="s">
        <v>718</v>
      </c>
      <c r="B437" s="54" t="s">
        <v>722</v>
      </c>
      <c r="C437" s="31">
        <v>4301051636</v>
      </c>
      <c r="D437" s="783">
        <v>4607091384260</v>
      </c>
      <c r="E437" s="784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12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89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85" t="s">
        <v>71</v>
      </c>
      <c r="Q438" s="786"/>
      <c r="R438" s="786"/>
      <c r="S438" s="786"/>
      <c r="T438" s="786"/>
      <c r="U438" s="786"/>
      <c r="V438" s="787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x14ac:dyDescent="0.2">
      <c r="A439" s="790"/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1"/>
      <c r="P439" s="785" t="s">
        <v>71</v>
      </c>
      <c r="Q439" s="786"/>
      <c r="R439" s="786"/>
      <c r="S439" s="786"/>
      <c r="T439" s="786"/>
      <c r="U439" s="786"/>
      <c r="V439" s="787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218</v>
      </c>
      <c r="B440" s="790"/>
      <c r="C440" s="790"/>
      <c r="D440" s="790"/>
      <c r="E440" s="790"/>
      <c r="F440" s="790"/>
      <c r="G440" s="790"/>
      <c r="H440" s="790"/>
      <c r="I440" s="790"/>
      <c r="J440" s="790"/>
      <c r="K440" s="790"/>
      <c r="L440" s="790"/>
      <c r="M440" s="790"/>
      <c r="N440" s="790"/>
      <c r="O440" s="790"/>
      <c r="P440" s="790"/>
      <c r="Q440" s="790"/>
      <c r="R440" s="790"/>
      <c r="S440" s="790"/>
      <c r="T440" s="790"/>
      <c r="U440" s="790"/>
      <c r="V440" s="790"/>
      <c r="W440" s="790"/>
      <c r="X440" s="790"/>
      <c r="Y440" s="790"/>
      <c r="Z440" s="790"/>
      <c r="AA440" s="773"/>
      <c r="AB440" s="773"/>
      <c r="AC440" s="773"/>
    </row>
    <row r="441" spans="1:68" ht="27" customHeight="1" x14ac:dyDescent="0.25">
      <c r="A441" s="54" t="s">
        <v>724</v>
      </c>
      <c r="B441" s="54" t="s">
        <v>725</v>
      </c>
      <c r="C441" s="31">
        <v>4301060314</v>
      </c>
      <c r="D441" s="783">
        <v>4607091384673</v>
      </c>
      <c r="E441" s="784"/>
      <c r="F441" s="776">
        <v>1.3</v>
      </c>
      <c r="G441" s="32">
        <v>6</v>
      </c>
      <c r="H441" s="776">
        <v>7.8</v>
      </c>
      <c r="I441" s="776">
        <v>8.3640000000000008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30</v>
      </c>
      <c r="P441" s="102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726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727</v>
      </c>
      <c r="C442" s="31">
        <v>4301060345</v>
      </c>
      <c r="D442" s="783">
        <v>4607091384673</v>
      </c>
      <c r="E442" s="784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11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93"/>
      <c r="R442" s="793"/>
      <c r="S442" s="793"/>
      <c r="T442" s="794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728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729</v>
      </c>
      <c r="C443" s="31">
        <v>4301060439</v>
      </c>
      <c r="D443" s="783">
        <v>4607091384673</v>
      </c>
      <c r="E443" s="784"/>
      <c r="F443" s="776">
        <v>1.5</v>
      </c>
      <c r="G443" s="32">
        <v>6</v>
      </c>
      <c r="H443" s="776">
        <v>9</v>
      </c>
      <c r="I443" s="776">
        <v>9.5640000000000001</v>
      </c>
      <c r="J443" s="32">
        <v>56</v>
      </c>
      <c r="K443" s="32" t="s">
        <v>117</v>
      </c>
      <c r="L443" s="32"/>
      <c r="M443" s="33" t="s">
        <v>121</v>
      </c>
      <c r="N443" s="33"/>
      <c r="O443" s="32">
        <v>30</v>
      </c>
      <c r="P443" s="1189" t="s">
        <v>730</v>
      </c>
      <c r="Q443" s="793"/>
      <c r="R443" s="793"/>
      <c r="S443" s="793"/>
      <c r="T443" s="794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789"/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1"/>
      <c r="P444" s="785" t="s">
        <v>71</v>
      </c>
      <c r="Q444" s="786"/>
      <c r="R444" s="786"/>
      <c r="S444" s="786"/>
      <c r="T444" s="786"/>
      <c r="U444" s="786"/>
      <c r="V444" s="787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x14ac:dyDescent="0.2">
      <c r="A445" s="790"/>
      <c r="B445" s="790"/>
      <c r="C445" s="790"/>
      <c r="D445" s="790"/>
      <c r="E445" s="790"/>
      <c r="F445" s="790"/>
      <c r="G445" s="790"/>
      <c r="H445" s="790"/>
      <c r="I445" s="790"/>
      <c r="J445" s="790"/>
      <c r="K445" s="790"/>
      <c r="L445" s="790"/>
      <c r="M445" s="790"/>
      <c r="N445" s="790"/>
      <c r="O445" s="791"/>
      <c r="P445" s="785" t="s">
        <v>71</v>
      </c>
      <c r="Q445" s="786"/>
      <c r="R445" s="786"/>
      <c r="S445" s="786"/>
      <c r="T445" s="786"/>
      <c r="U445" s="786"/>
      <c r="V445" s="787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customHeight="1" x14ac:dyDescent="0.25">
      <c r="A446" s="821" t="s">
        <v>732</v>
      </c>
      <c r="B446" s="790"/>
      <c r="C446" s="790"/>
      <c r="D446" s="790"/>
      <c r="E446" s="790"/>
      <c r="F446" s="790"/>
      <c r="G446" s="790"/>
      <c r="H446" s="790"/>
      <c r="I446" s="790"/>
      <c r="J446" s="790"/>
      <c r="K446" s="790"/>
      <c r="L446" s="790"/>
      <c r="M446" s="790"/>
      <c r="N446" s="790"/>
      <c r="O446" s="790"/>
      <c r="P446" s="790"/>
      <c r="Q446" s="790"/>
      <c r="R446" s="790"/>
      <c r="S446" s="790"/>
      <c r="T446" s="790"/>
      <c r="U446" s="790"/>
      <c r="V446" s="790"/>
      <c r="W446" s="790"/>
      <c r="X446" s="790"/>
      <c r="Y446" s="790"/>
      <c r="Z446" s="790"/>
      <c r="AA446" s="772"/>
      <c r="AB446" s="772"/>
      <c r="AC446" s="772"/>
    </row>
    <row r="447" spans="1:68" ht="14.25" customHeight="1" x14ac:dyDescent="0.25">
      <c r="A447" s="800" t="s">
        <v>114</v>
      </c>
      <c r="B447" s="790"/>
      <c r="C447" s="790"/>
      <c r="D447" s="790"/>
      <c r="E447" s="790"/>
      <c r="F447" s="790"/>
      <c r="G447" s="790"/>
      <c r="H447" s="790"/>
      <c r="I447" s="790"/>
      <c r="J447" s="790"/>
      <c r="K447" s="790"/>
      <c r="L447" s="790"/>
      <c r="M447" s="790"/>
      <c r="N447" s="790"/>
      <c r="O447" s="790"/>
      <c r="P447" s="790"/>
      <c r="Q447" s="790"/>
      <c r="R447" s="790"/>
      <c r="S447" s="790"/>
      <c r="T447" s="790"/>
      <c r="U447" s="790"/>
      <c r="V447" s="790"/>
      <c r="W447" s="790"/>
      <c r="X447" s="790"/>
      <c r="Y447" s="790"/>
      <c r="Z447" s="790"/>
      <c r="AA447" s="773"/>
      <c r="AB447" s="773"/>
      <c r="AC447" s="773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3">
        <v>4680115881907</v>
      </c>
      <c r="E448" s="784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3">
        <v>4680115881907</v>
      </c>
      <c r="E449" s="784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797" t="s">
        <v>737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3">
        <v>4680115883925</v>
      </c>
      <c r="E450" s="784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10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3">
        <v>4680115883925</v>
      </c>
      <c r="E451" s="784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4301011312</v>
      </c>
      <c r="D452" s="783">
        <v>4607091384192</v>
      </c>
      <c r="E452" s="784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118</v>
      </c>
      <c r="N452" s="33"/>
      <c r="O452" s="32">
        <v>60</v>
      </c>
      <c r="P452" s="11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4301011874</v>
      </c>
      <c r="D453" s="783">
        <v>4680115884892</v>
      </c>
      <c r="E453" s="784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115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3">
        <v>4680115884885</v>
      </c>
      <c r="E454" s="784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12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3"/>
      <c r="R454" s="793"/>
      <c r="S454" s="793"/>
      <c r="T454" s="794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3">
        <v>4680115884908</v>
      </c>
      <c r="E455" s="784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120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3"/>
      <c r="R455" s="793"/>
      <c r="S455" s="793"/>
      <c r="T455" s="794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789"/>
      <c r="B456" s="790"/>
      <c r="C456" s="790"/>
      <c r="D456" s="790"/>
      <c r="E456" s="790"/>
      <c r="F456" s="790"/>
      <c r="G456" s="790"/>
      <c r="H456" s="790"/>
      <c r="I456" s="790"/>
      <c r="J456" s="790"/>
      <c r="K456" s="790"/>
      <c r="L456" s="790"/>
      <c r="M456" s="790"/>
      <c r="N456" s="790"/>
      <c r="O456" s="791"/>
      <c r="P456" s="785" t="s">
        <v>71</v>
      </c>
      <c r="Q456" s="786"/>
      <c r="R456" s="786"/>
      <c r="S456" s="786"/>
      <c r="T456" s="786"/>
      <c r="U456" s="786"/>
      <c r="V456" s="787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x14ac:dyDescent="0.2">
      <c r="A457" s="790"/>
      <c r="B457" s="790"/>
      <c r="C457" s="790"/>
      <c r="D457" s="790"/>
      <c r="E457" s="790"/>
      <c r="F457" s="790"/>
      <c r="G457" s="790"/>
      <c r="H457" s="790"/>
      <c r="I457" s="790"/>
      <c r="J457" s="790"/>
      <c r="K457" s="790"/>
      <c r="L457" s="790"/>
      <c r="M457" s="790"/>
      <c r="N457" s="790"/>
      <c r="O457" s="791"/>
      <c r="P457" s="785" t="s">
        <v>71</v>
      </c>
      <c r="Q457" s="786"/>
      <c r="R457" s="786"/>
      <c r="S457" s="786"/>
      <c r="T457" s="786"/>
      <c r="U457" s="786"/>
      <c r="V457" s="787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customHeight="1" x14ac:dyDescent="0.25">
      <c r="A458" s="800" t="s">
        <v>64</v>
      </c>
      <c r="B458" s="790"/>
      <c r="C458" s="790"/>
      <c r="D458" s="790"/>
      <c r="E458" s="790"/>
      <c r="F458" s="790"/>
      <c r="G458" s="790"/>
      <c r="H458" s="790"/>
      <c r="I458" s="790"/>
      <c r="J458" s="790"/>
      <c r="K458" s="790"/>
      <c r="L458" s="790"/>
      <c r="M458" s="790"/>
      <c r="N458" s="790"/>
      <c r="O458" s="790"/>
      <c r="P458" s="790"/>
      <c r="Q458" s="790"/>
      <c r="R458" s="790"/>
      <c r="S458" s="790"/>
      <c r="T458" s="790"/>
      <c r="U458" s="790"/>
      <c r="V458" s="790"/>
      <c r="W458" s="790"/>
      <c r="X458" s="790"/>
      <c r="Y458" s="790"/>
      <c r="Z458" s="790"/>
      <c r="AA458" s="773"/>
      <c r="AB458" s="773"/>
      <c r="AC458" s="773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3">
        <v>4607091384802</v>
      </c>
      <c r="E459" s="784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3"/>
      <c r="R459" s="793"/>
      <c r="S459" s="793"/>
      <c r="T459" s="794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3">
        <v>4607091384826</v>
      </c>
      <c r="E460" s="784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9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3"/>
      <c r="R460" s="793"/>
      <c r="S460" s="793"/>
      <c r="T460" s="794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789"/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1"/>
      <c r="P461" s="785" t="s">
        <v>71</v>
      </c>
      <c r="Q461" s="786"/>
      <c r="R461" s="786"/>
      <c r="S461" s="786"/>
      <c r="T461" s="786"/>
      <c r="U461" s="786"/>
      <c r="V461" s="787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0"/>
      <c r="B462" s="790"/>
      <c r="C462" s="790"/>
      <c r="D462" s="790"/>
      <c r="E462" s="790"/>
      <c r="F462" s="790"/>
      <c r="G462" s="790"/>
      <c r="H462" s="790"/>
      <c r="I462" s="790"/>
      <c r="J462" s="790"/>
      <c r="K462" s="790"/>
      <c r="L462" s="790"/>
      <c r="M462" s="790"/>
      <c r="N462" s="790"/>
      <c r="O462" s="791"/>
      <c r="P462" s="785" t="s">
        <v>71</v>
      </c>
      <c r="Q462" s="786"/>
      <c r="R462" s="786"/>
      <c r="S462" s="786"/>
      <c r="T462" s="786"/>
      <c r="U462" s="786"/>
      <c r="V462" s="787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00" t="s">
        <v>73</v>
      </c>
      <c r="B463" s="790"/>
      <c r="C463" s="790"/>
      <c r="D463" s="790"/>
      <c r="E463" s="790"/>
      <c r="F463" s="790"/>
      <c r="G463" s="790"/>
      <c r="H463" s="790"/>
      <c r="I463" s="790"/>
      <c r="J463" s="790"/>
      <c r="K463" s="790"/>
      <c r="L463" s="790"/>
      <c r="M463" s="790"/>
      <c r="N463" s="790"/>
      <c r="O463" s="790"/>
      <c r="P463" s="790"/>
      <c r="Q463" s="790"/>
      <c r="R463" s="790"/>
      <c r="S463" s="790"/>
      <c r="T463" s="790"/>
      <c r="U463" s="790"/>
      <c r="V463" s="790"/>
      <c r="W463" s="790"/>
      <c r="X463" s="790"/>
      <c r="Y463" s="790"/>
      <c r="Z463" s="790"/>
      <c r="AA463" s="773"/>
      <c r="AB463" s="773"/>
      <c r="AC463" s="773"/>
    </row>
    <row r="464" spans="1:68" ht="27" customHeight="1" x14ac:dyDescent="0.25">
      <c r="A464" s="54" t="s">
        <v>757</v>
      </c>
      <c r="B464" s="54" t="s">
        <v>758</v>
      </c>
      <c r="C464" s="31">
        <v>4301051899</v>
      </c>
      <c r="D464" s="783">
        <v>4607091384246</v>
      </c>
      <c r="E464" s="784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121</v>
      </c>
      <c r="N464" s="33"/>
      <c r="O464" s="32">
        <v>40</v>
      </c>
      <c r="P464" s="1208" t="s">
        <v>759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customHeight="1" x14ac:dyDescent="0.25">
      <c r="A465" s="54" t="s">
        <v>757</v>
      </c>
      <c r="B465" s="54" t="s">
        <v>761</v>
      </c>
      <c r="C465" s="31">
        <v>4301051635</v>
      </c>
      <c r="D465" s="783">
        <v>4607091384246</v>
      </c>
      <c r="E465" s="784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92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customHeight="1" x14ac:dyDescent="0.25">
      <c r="A466" s="54" t="s">
        <v>763</v>
      </c>
      <c r="B466" s="54" t="s">
        <v>764</v>
      </c>
      <c r="C466" s="31">
        <v>4301051445</v>
      </c>
      <c r="D466" s="783">
        <v>4680115881976</v>
      </c>
      <c r="E466" s="784"/>
      <c r="F466" s="776">
        <v>1.3</v>
      </c>
      <c r="G466" s="32">
        <v>6</v>
      </c>
      <c r="H466" s="776">
        <v>7.8</v>
      </c>
      <c r="I466" s="776">
        <v>8.2799999999999994</v>
      </c>
      <c r="J466" s="32">
        <v>56</v>
      </c>
      <c r="K466" s="32" t="s">
        <v>117</v>
      </c>
      <c r="L466" s="32"/>
      <c r="M466" s="33" t="s">
        <v>68</v>
      </c>
      <c r="N466" s="33"/>
      <c r="O466" s="32">
        <v>40</v>
      </c>
      <c r="P466" s="11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765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766</v>
      </c>
      <c r="C467" s="31">
        <v>4301051901</v>
      </c>
      <c r="D467" s="783">
        <v>4680115881976</v>
      </c>
      <c r="E467" s="784"/>
      <c r="F467" s="776">
        <v>1.5</v>
      </c>
      <c r="G467" s="32">
        <v>6</v>
      </c>
      <c r="H467" s="776">
        <v>9</v>
      </c>
      <c r="I467" s="776">
        <v>9.48</v>
      </c>
      <c r="J467" s="32">
        <v>56</v>
      </c>
      <c r="K467" s="32" t="s">
        <v>117</v>
      </c>
      <c r="L467" s="32"/>
      <c r="M467" s="33" t="s">
        <v>121</v>
      </c>
      <c r="N467" s="33"/>
      <c r="O467" s="32">
        <v>40</v>
      </c>
      <c r="P467" s="1108" t="s">
        <v>767</v>
      </c>
      <c r="Q467" s="793"/>
      <c r="R467" s="793"/>
      <c r="S467" s="793"/>
      <c r="T467" s="794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27" customHeight="1" x14ac:dyDescent="0.25">
      <c r="A468" s="54" t="s">
        <v>769</v>
      </c>
      <c r="B468" s="54" t="s">
        <v>770</v>
      </c>
      <c r="C468" s="31">
        <v>4301051297</v>
      </c>
      <c r="D468" s="783">
        <v>4607091384253</v>
      </c>
      <c r="E468" s="784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11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3"/>
      <c r="R468" s="793"/>
      <c r="S468" s="793"/>
      <c r="T468" s="794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771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37.5" customHeight="1" x14ac:dyDescent="0.25">
      <c r="A469" s="54" t="s">
        <v>769</v>
      </c>
      <c r="B469" s="54" t="s">
        <v>772</v>
      </c>
      <c r="C469" s="31">
        <v>4301051634</v>
      </c>
      <c r="D469" s="783">
        <v>4607091384253</v>
      </c>
      <c r="E469" s="784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10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93"/>
      <c r="R469" s="793"/>
      <c r="S469" s="793"/>
      <c r="T469" s="794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762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3">
        <v>4680115881969</v>
      </c>
      <c r="E470" s="784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9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765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789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85" t="s">
        <v>71</v>
      </c>
      <c r="Q471" s="786"/>
      <c r="R471" s="786"/>
      <c r="S471" s="786"/>
      <c r="T471" s="786"/>
      <c r="U471" s="786"/>
      <c r="V471" s="787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x14ac:dyDescent="0.2">
      <c r="A472" s="790"/>
      <c r="B472" s="790"/>
      <c r="C472" s="790"/>
      <c r="D472" s="790"/>
      <c r="E472" s="790"/>
      <c r="F472" s="790"/>
      <c r="G472" s="790"/>
      <c r="H472" s="790"/>
      <c r="I472" s="790"/>
      <c r="J472" s="790"/>
      <c r="K472" s="790"/>
      <c r="L472" s="790"/>
      <c r="M472" s="790"/>
      <c r="N472" s="790"/>
      <c r="O472" s="791"/>
      <c r="P472" s="785" t="s">
        <v>71</v>
      </c>
      <c r="Q472" s="786"/>
      <c r="R472" s="786"/>
      <c r="S472" s="786"/>
      <c r="T472" s="786"/>
      <c r="U472" s="786"/>
      <c r="V472" s="787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customHeight="1" x14ac:dyDescent="0.25">
      <c r="A473" s="800" t="s">
        <v>218</v>
      </c>
      <c r="B473" s="790"/>
      <c r="C473" s="790"/>
      <c r="D473" s="790"/>
      <c r="E473" s="790"/>
      <c r="F473" s="790"/>
      <c r="G473" s="790"/>
      <c r="H473" s="790"/>
      <c r="I473" s="790"/>
      <c r="J473" s="790"/>
      <c r="K473" s="790"/>
      <c r="L473" s="790"/>
      <c r="M473" s="790"/>
      <c r="N473" s="790"/>
      <c r="O473" s="790"/>
      <c r="P473" s="790"/>
      <c r="Q473" s="790"/>
      <c r="R473" s="790"/>
      <c r="S473" s="790"/>
      <c r="T473" s="790"/>
      <c r="U473" s="790"/>
      <c r="V473" s="790"/>
      <c r="W473" s="790"/>
      <c r="X473" s="790"/>
      <c r="Y473" s="790"/>
      <c r="Z473" s="790"/>
      <c r="AA473" s="773"/>
      <c r="AB473" s="773"/>
      <c r="AC473" s="773"/>
    </row>
    <row r="474" spans="1:68" ht="27" customHeight="1" x14ac:dyDescent="0.25">
      <c r="A474" s="54" t="s">
        <v>775</v>
      </c>
      <c r="B474" s="54" t="s">
        <v>776</v>
      </c>
      <c r="C474" s="31">
        <v>4301060441</v>
      </c>
      <c r="D474" s="783">
        <v>4607091389357</v>
      </c>
      <c r="E474" s="784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121</v>
      </c>
      <c r="N474" s="33"/>
      <c r="O474" s="32">
        <v>40</v>
      </c>
      <c r="P474" s="1137" t="s">
        <v>777</v>
      </c>
      <c r="Q474" s="793"/>
      <c r="R474" s="793"/>
      <c r="S474" s="793"/>
      <c r="T474" s="794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779</v>
      </c>
      <c r="C475" s="31">
        <v>4301060377</v>
      </c>
      <c r="D475" s="783">
        <v>4607091389357</v>
      </c>
      <c r="E475" s="784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95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93"/>
      <c r="R475" s="793"/>
      <c r="S475" s="793"/>
      <c r="T475" s="794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9"/>
      <c r="B476" s="790"/>
      <c r="C476" s="790"/>
      <c r="D476" s="790"/>
      <c r="E476" s="790"/>
      <c r="F476" s="790"/>
      <c r="G476" s="790"/>
      <c r="H476" s="790"/>
      <c r="I476" s="790"/>
      <c r="J476" s="790"/>
      <c r="K476" s="790"/>
      <c r="L476" s="790"/>
      <c r="M476" s="790"/>
      <c r="N476" s="790"/>
      <c r="O476" s="791"/>
      <c r="P476" s="785" t="s">
        <v>71</v>
      </c>
      <c r="Q476" s="786"/>
      <c r="R476" s="786"/>
      <c r="S476" s="786"/>
      <c r="T476" s="786"/>
      <c r="U476" s="786"/>
      <c r="V476" s="787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0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85" t="s">
        <v>71</v>
      </c>
      <c r="Q477" s="786"/>
      <c r="R477" s="786"/>
      <c r="S477" s="786"/>
      <c r="T477" s="786"/>
      <c r="U477" s="786"/>
      <c r="V477" s="787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10" t="s">
        <v>781</v>
      </c>
      <c r="B478" s="811"/>
      <c r="C478" s="811"/>
      <c r="D478" s="811"/>
      <c r="E478" s="811"/>
      <c r="F478" s="811"/>
      <c r="G478" s="811"/>
      <c r="H478" s="811"/>
      <c r="I478" s="811"/>
      <c r="J478" s="811"/>
      <c r="K478" s="811"/>
      <c r="L478" s="811"/>
      <c r="M478" s="811"/>
      <c r="N478" s="811"/>
      <c r="O478" s="811"/>
      <c r="P478" s="811"/>
      <c r="Q478" s="811"/>
      <c r="R478" s="811"/>
      <c r="S478" s="811"/>
      <c r="T478" s="811"/>
      <c r="U478" s="811"/>
      <c r="V478" s="811"/>
      <c r="W478" s="811"/>
      <c r="X478" s="811"/>
      <c r="Y478" s="811"/>
      <c r="Z478" s="811"/>
      <c r="AA478" s="48"/>
      <c r="AB478" s="48"/>
      <c r="AC478" s="48"/>
    </row>
    <row r="479" spans="1:68" ht="16.5" customHeight="1" x14ac:dyDescent="0.25">
      <c r="A479" s="821" t="s">
        <v>782</v>
      </c>
      <c r="B479" s="790"/>
      <c r="C479" s="790"/>
      <c r="D479" s="790"/>
      <c r="E479" s="790"/>
      <c r="F479" s="790"/>
      <c r="G479" s="790"/>
      <c r="H479" s="790"/>
      <c r="I479" s="790"/>
      <c r="J479" s="790"/>
      <c r="K479" s="790"/>
      <c r="L479" s="790"/>
      <c r="M479" s="790"/>
      <c r="N479" s="790"/>
      <c r="O479" s="790"/>
      <c r="P479" s="790"/>
      <c r="Q479" s="790"/>
      <c r="R479" s="790"/>
      <c r="S479" s="790"/>
      <c r="T479" s="790"/>
      <c r="U479" s="790"/>
      <c r="V479" s="790"/>
      <c r="W479" s="790"/>
      <c r="X479" s="790"/>
      <c r="Y479" s="790"/>
      <c r="Z479" s="790"/>
      <c r="AA479" s="772"/>
      <c r="AB479" s="772"/>
      <c r="AC479" s="772"/>
    </row>
    <row r="480" spans="1:68" ht="14.25" customHeight="1" x14ac:dyDescent="0.25">
      <c r="A480" s="800" t="s">
        <v>114</v>
      </c>
      <c r="B480" s="790"/>
      <c r="C480" s="790"/>
      <c r="D480" s="790"/>
      <c r="E480" s="790"/>
      <c r="F480" s="790"/>
      <c r="G480" s="790"/>
      <c r="H480" s="790"/>
      <c r="I480" s="790"/>
      <c r="J480" s="790"/>
      <c r="K480" s="790"/>
      <c r="L480" s="790"/>
      <c r="M480" s="790"/>
      <c r="N480" s="790"/>
      <c r="O480" s="790"/>
      <c r="P480" s="790"/>
      <c r="Q480" s="790"/>
      <c r="R480" s="790"/>
      <c r="S480" s="790"/>
      <c r="T480" s="790"/>
      <c r="U480" s="790"/>
      <c r="V480" s="790"/>
      <c r="W480" s="790"/>
      <c r="X480" s="790"/>
      <c r="Y480" s="790"/>
      <c r="Z480" s="790"/>
      <c r="AA480" s="773"/>
      <c r="AB480" s="773"/>
      <c r="AC480" s="773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3">
        <v>4607091389708</v>
      </c>
      <c r="E481" s="784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118</v>
      </c>
      <c r="N481" s="33"/>
      <c r="O481" s="32">
        <v>50</v>
      </c>
      <c r="P481" s="11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789"/>
      <c r="B482" s="790"/>
      <c r="C482" s="790"/>
      <c r="D482" s="790"/>
      <c r="E482" s="790"/>
      <c r="F482" s="790"/>
      <c r="G482" s="790"/>
      <c r="H482" s="790"/>
      <c r="I482" s="790"/>
      <c r="J482" s="790"/>
      <c r="K482" s="790"/>
      <c r="L482" s="790"/>
      <c r="M482" s="790"/>
      <c r="N482" s="790"/>
      <c r="O482" s="791"/>
      <c r="P482" s="785" t="s">
        <v>71</v>
      </c>
      <c r="Q482" s="786"/>
      <c r="R482" s="786"/>
      <c r="S482" s="786"/>
      <c r="T482" s="786"/>
      <c r="U482" s="786"/>
      <c r="V482" s="787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0"/>
      <c r="B483" s="790"/>
      <c r="C483" s="790"/>
      <c r="D483" s="790"/>
      <c r="E483" s="790"/>
      <c r="F483" s="790"/>
      <c r="G483" s="790"/>
      <c r="H483" s="790"/>
      <c r="I483" s="790"/>
      <c r="J483" s="790"/>
      <c r="K483" s="790"/>
      <c r="L483" s="790"/>
      <c r="M483" s="790"/>
      <c r="N483" s="790"/>
      <c r="O483" s="791"/>
      <c r="P483" s="785" t="s">
        <v>71</v>
      </c>
      <c r="Q483" s="786"/>
      <c r="R483" s="786"/>
      <c r="S483" s="786"/>
      <c r="T483" s="786"/>
      <c r="U483" s="786"/>
      <c r="V483" s="787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00" t="s">
        <v>64</v>
      </c>
      <c r="B484" s="790"/>
      <c r="C484" s="790"/>
      <c r="D484" s="790"/>
      <c r="E484" s="790"/>
      <c r="F484" s="790"/>
      <c r="G484" s="790"/>
      <c r="H484" s="790"/>
      <c r="I484" s="790"/>
      <c r="J484" s="790"/>
      <c r="K484" s="790"/>
      <c r="L484" s="790"/>
      <c r="M484" s="790"/>
      <c r="N484" s="790"/>
      <c r="O484" s="790"/>
      <c r="P484" s="790"/>
      <c r="Q484" s="790"/>
      <c r="R484" s="790"/>
      <c r="S484" s="790"/>
      <c r="T484" s="790"/>
      <c r="U484" s="790"/>
      <c r="V484" s="790"/>
      <c r="W484" s="790"/>
      <c r="X484" s="790"/>
      <c r="Y484" s="790"/>
      <c r="Z484" s="790"/>
      <c r="AA484" s="773"/>
      <c r="AB484" s="773"/>
      <c r="AC484" s="773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3">
        <v>4607091389753</v>
      </c>
      <c r="E485" s="784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9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3">
        <v>4607091389753</v>
      </c>
      <c r="E486" s="784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90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3">
        <v>4607091389760</v>
      </c>
      <c r="E487" s="784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97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3">
        <v>4607091389746</v>
      </c>
      <c r="E488" s="784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93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3">
        <v>4607091389746</v>
      </c>
      <c r="E489" s="784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6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3">
        <v>4680115883147</v>
      </c>
      <c r="E490" s="784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93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3">
        <v>4680115883147</v>
      </c>
      <c r="E491" s="784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3">
        <v>4607091384338</v>
      </c>
      <c r="E492" s="784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35" t="s">
        <v>803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3">
        <v>4607091384338</v>
      </c>
      <c r="E493" s="784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0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8</v>
      </c>
      <c r="Y493" s="778">
        <f t="shared" si="98"/>
        <v>8.4</v>
      </c>
      <c r="Z493" s="36">
        <f t="shared" si="103"/>
        <v>2.0080000000000001E-2</v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8.4952380952380953</v>
      </c>
      <c r="BN493" s="64">
        <f t="shared" si="100"/>
        <v>8.92</v>
      </c>
      <c r="BO493" s="64">
        <f t="shared" si="101"/>
        <v>1.6280016280016282E-2</v>
      </c>
      <c r="BP493" s="64">
        <f t="shared" si="102"/>
        <v>1.7094017094017096E-2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3">
        <v>4680115883154</v>
      </c>
      <c r="E494" s="784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11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3">
        <v>4680115883154</v>
      </c>
      <c r="E495" s="784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7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3">
        <v>4607091389524</v>
      </c>
      <c r="E496" s="784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42" t="s">
        <v>812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3">
        <v>4607091389524</v>
      </c>
      <c r="E497" s="784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3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8</v>
      </c>
      <c r="Y497" s="778">
        <f t="shared" si="98"/>
        <v>8.4</v>
      </c>
      <c r="Z497" s="36">
        <f t="shared" si="103"/>
        <v>2.0080000000000001E-2</v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8.4952380952380953</v>
      </c>
      <c r="BN497" s="64">
        <f t="shared" si="100"/>
        <v>8.92</v>
      </c>
      <c r="BO497" s="64">
        <f t="shared" si="101"/>
        <v>1.6280016280016282E-2</v>
      </c>
      <c r="BP497" s="64">
        <f t="shared" si="102"/>
        <v>1.7094017094017096E-2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3">
        <v>4680115883161</v>
      </c>
      <c r="E498" s="784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1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3">
        <v>4607091389531</v>
      </c>
      <c r="E499" s="784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4</v>
      </c>
      <c r="Y499" s="778">
        <f t="shared" si="98"/>
        <v>4.2</v>
      </c>
      <c r="Z499" s="36">
        <f t="shared" si="103"/>
        <v>1.004E-2</v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4.2476190476190476</v>
      </c>
      <c r="BN499" s="64">
        <f t="shared" si="100"/>
        <v>4.46</v>
      </c>
      <c r="BO499" s="64">
        <f t="shared" si="101"/>
        <v>8.1400081400081412E-3</v>
      </c>
      <c r="BP499" s="64">
        <f t="shared" si="102"/>
        <v>8.5470085470085479E-3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3">
        <v>4607091389531</v>
      </c>
      <c r="E500" s="784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98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3">
        <v>4607091384345</v>
      </c>
      <c r="E501" s="784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4301031338</v>
      </c>
      <c r="D502" s="783">
        <v>4680115883185</v>
      </c>
      <c r="E502" s="784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6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825</v>
      </c>
      <c r="C503" s="31">
        <v>4301031255</v>
      </c>
      <c r="D503" s="783">
        <v>4680115883185</v>
      </c>
      <c r="E503" s="784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99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789"/>
      <c r="B504" s="790"/>
      <c r="C504" s="790"/>
      <c r="D504" s="790"/>
      <c r="E504" s="790"/>
      <c r="F504" s="790"/>
      <c r="G504" s="790"/>
      <c r="H504" s="790"/>
      <c r="I504" s="790"/>
      <c r="J504" s="790"/>
      <c r="K504" s="790"/>
      <c r="L504" s="790"/>
      <c r="M504" s="790"/>
      <c r="N504" s="790"/>
      <c r="O504" s="791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9.5238095238095237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10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5.0200000000000002E-2</v>
      </c>
      <c r="AA504" s="780"/>
      <c r="AB504" s="780"/>
      <c r="AC504" s="780"/>
    </row>
    <row r="505" spans="1:68" x14ac:dyDescent="0.2">
      <c r="A505" s="790"/>
      <c r="B505" s="790"/>
      <c r="C505" s="790"/>
      <c r="D505" s="790"/>
      <c r="E505" s="790"/>
      <c r="F505" s="790"/>
      <c r="G505" s="790"/>
      <c r="H505" s="790"/>
      <c r="I505" s="790"/>
      <c r="J505" s="790"/>
      <c r="K505" s="790"/>
      <c r="L505" s="790"/>
      <c r="M505" s="790"/>
      <c r="N505" s="790"/>
      <c r="O505" s="791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79">
        <f>IFERROR(SUM(X485:X503),"0")</f>
        <v>20</v>
      </c>
      <c r="Y505" s="779">
        <f>IFERROR(SUM(Y485:Y503),"0")</f>
        <v>21</v>
      </c>
      <c r="Z505" s="37"/>
      <c r="AA505" s="780"/>
      <c r="AB505" s="780"/>
      <c r="AC505" s="780"/>
    </row>
    <row r="506" spans="1:68" ht="14.25" customHeight="1" x14ac:dyDescent="0.25">
      <c r="A506" s="800" t="s">
        <v>73</v>
      </c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0"/>
      <c r="P506" s="790"/>
      <c r="Q506" s="790"/>
      <c r="R506" s="790"/>
      <c r="S506" s="790"/>
      <c r="T506" s="790"/>
      <c r="U506" s="790"/>
      <c r="V506" s="790"/>
      <c r="W506" s="790"/>
      <c r="X506" s="790"/>
      <c r="Y506" s="790"/>
      <c r="Z506" s="790"/>
      <c r="AA506" s="773"/>
      <c r="AB506" s="773"/>
      <c r="AC506" s="773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3">
        <v>4607091384352</v>
      </c>
      <c r="E507" s="784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121</v>
      </c>
      <c r="N507" s="33"/>
      <c r="O507" s="32">
        <v>45</v>
      </c>
      <c r="P507" s="8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3"/>
      <c r="R507" s="793"/>
      <c r="S507" s="793"/>
      <c r="T507" s="794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3">
        <v>4607091389654</v>
      </c>
      <c r="E508" s="784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121</v>
      </c>
      <c r="N508" s="33"/>
      <c r="O508" s="32">
        <v>45</v>
      </c>
      <c r="P508" s="11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89"/>
      <c r="B509" s="790"/>
      <c r="C509" s="790"/>
      <c r="D509" s="790"/>
      <c r="E509" s="790"/>
      <c r="F509" s="790"/>
      <c r="G509" s="790"/>
      <c r="H509" s="790"/>
      <c r="I509" s="790"/>
      <c r="J509" s="790"/>
      <c r="K509" s="790"/>
      <c r="L509" s="790"/>
      <c r="M509" s="790"/>
      <c r="N509" s="790"/>
      <c r="O509" s="791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0"/>
      <c r="B510" s="790"/>
      <c r="C510" s="790"/>
      <c r="D510" s="790"/>
      <c r="E510" s="790"/>
      <c r="F510" s="790"/>
      <c r="G510" s="790"/>
      <c r="H510" s="790"/>
      <c r="I510" s="790"/>
      <c r="J510" s="790"/>
      <c r="K510" s="790"/>
      <c r="L510" s="790"/>
      <c r="M510" s="790"/>
      <c r="N510" s="790"/>
      <c r="O510" s="791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00" t="s">
        <v>103</v>
      </c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0"/>
      <c r="P511" s="790"/>
      <c r="Q511" s="790"/>
      <c r="R511" s="790"/>
      <c r="S511" s="790"/>
      <c r="T511" s="790"/>
      <c r="U511" s="790"/>
      <c r="V511" s="790"/>
      <c r="W511" s="790"/>
      <c r="X511" s="790"/>
      <c r="Y511" s="790"/>
      <c r="Z511" s="790"/>
      <c r="AA511" s="773"/>
      <c r="AB511" s="773"/>
      <c r="AC511" s="773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3">
        <v>4680115884335</v>
      </c>
      <c r="E512" s="784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9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93"/>
      <c r="R512" s="793"/>
      <c r="S512" s="793"/>
      <c r="T512" s="794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3">
        <v>4680115884113</v>
      </c>
      <c r="E513" s="784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10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89"/>
      <c r="B514" s="790"/>
      <c r="C514" s="790"/>
      <c r="D514" s="790"/>
      <c r="E514" s="790"/>
      <c r="F514" s="790"/>
      <c r="G514" s="790"/>
      <c r="H514" s="790"/>
      <c r="I514" s="790"/>
      <c r="J514" s="790"/>
      <c r="K514" s="790"/>
      <c r="L514" s="790"/>
      <c r="M514" s="790"/>
      <c r="N514" s="790"/>
      <c r="O514" s="791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x14ac:dyDescent="0.2">
      <c r="A515" s="790"/>
      <c r="B515" s="790"/>
      <c r="C515" s="790"/>
      <c r="D515" s="790"/>
      <c r="E515" s="790"/>
      <c r="F515" s="790"/>
      <c r="G515" s="790"/>
      <c r="H515" s="790"/>
      <c r="I515" s="790"/>
      <c r="J515" s="790"/>
      <c r="K515" s="790"/>
      <c r="L515" s="790"/>
      <c r="M515" s="790"/>
      <c r="N515" s="790"/>
      <c r="O515" s="791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customHeight="1" x14ac:dyDescent="0.25">
      <c r="A516" s="821" t="s">
        <v>841</v>
      </c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0"/>
      <c r="P516" s="790"/>
      <c r="Q516" s="790"/>
      <c r="R516" s="790"/>
      <c r="S516" s="790"/>
      <c r="T516" s="790"/>
      <c r="U516" s="790"/>
      <c r="V516" s="790"/>
      <c r="W516" s="790"/>
      <c r="X516" s="790"/>
      <c r="Y516" s="790"/>
      <c r="Z516" s="790"/>
      <c r="AA516" s="772"/>
      <c r="AB516" s="772"/>
      <c r="AC516" s="772"/>
    </row>
    <row r="517" spans="1:68" ht="14.25" customHeight="1" x14ac:dyDescent="0.25">
      <c r="A517" s="800" t="s">
        <v>172</v>
      </c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0"/>
      <c r="P517" s="790"/>
      <c r="Q517" s="790"/>
      <c r="R517" s="790"/>
      <c r="S517" s="790"/>
      <c r="T517" s="790"/>
      <c r="U517" s="790"/>
      <c r="V517" s="790"/>
      <c r="W517" s="790"/>
      <c r="X517" s="790"/>
      <c r="Y517" s="790"/>
      <c r="Z517" s="790"/>
      <c r="AA517" s="773"/>
      <c r="AB517" s="773"/>
      <c r="AC517" s="773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3">
        <v>4607091389364</v>
      </c>
      <c r="E518" s="784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122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93"/>
      <c r="R518" s="793"/>
      <c r="S518" s="793"/>
      <c r="T518" s="794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9"/>
      <c r="B519" s="790"/>
      <c r="C519" s="790"/>
      <c r="D519" s="790"/>
      <c r="E519" s="790"/>
      <c r="F519" s="790"/>
      <c r="G519" s="790"/>
      <c r="H519" s="790"/>
      <c r="I519" s="790"/>
      <c r="J519" s="790"/>
      <c r="K519" s="790"/>
      <c r="L519" s="790"/>
      <c r="M519" s="790"/>
      <c r="N519" s="790"/>
      <c r="O519" s="791"/>
      <c r="P519" s="785" t="s">
        <v>71</v>
      </c>
      <c r="Q519" s="786"/>
      <c r="R519" s="786"/>
      <c r="S519" s="786"/>
      <c r="T519" s="786"/>
      <c r="U519" s="786"/>
      <c r="V519" s="787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0"/>
      <c r="B520" s="790"/>
      <c r="C520" s="790"/>
      <c r="D520" s="790"/>
      <c r="E520" s="790"/>
      <c r="F520" s="790"/>
      <c r="G520" s="790"/>
      <c r="H520" s="790"/>
      <c r="I520" s="790"/>
      <c r="J520" s="790"/>
      <c r="K520" s="790"/>
      <c r="L520" s="790"/>
      <c r="M520" s="790"/>
      <c r="N520" s="790"/>
      <c r="O520" s="791"/>
      <c r="P520" s="785" t="s">
        <v>71</v>
      </c>
      <c r="Q520" s="786"/>
      <c r="R520" s="786"/>
      <c r="S520" s="786"/>
      <c r="T520" s="786"/>
      <c r="U520" s="786"/>
      <c r="V520" s="787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00" t="s">
        <v>64</v>
      </c>
      <c r="B521" s="790"/>
      <c r="C521" s="790"/>
      <c r="D521" s="790"/>
      <c r="E521" s="790"/>
      <c r="F521" s="790"/>
      <c r="G521" s="790"/>
      <c r="H521" s="790"/>
      <c r="I521" s="790"/>
      <c r="J521" s="790"/>
      <c r="K521" s="790"/>
      <c r="L521" s="790"/>
      <c r="M521" s="790"/>
      <c r="N521" s="790"/>
      <c r="O521" s="790"/>
      <c r="P521" s="790"/>
      <c r="Q521" s="790"/>
      <c r="R521" s="790"/>
      <c r="S521" s="790"/>
      <c r="T521" s="790"/>
      <c r="U521" s="790"/>
      <c r="V521" s="790"/>
      <c r="W521" s="790"/>
      <c r="X521" s="790"/>
      <c r="Y521" s="790"/>
      <c r="Z521" s="790"/>
      <c r="AA521" s="773"/>
      <c r="AB521" s="773"/>
      <c r="AC521" s="773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3">
        <v>4607091389739</v>
      </c>
      <c r="E522" s="784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116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93"/>
      <c r="R522" s="793"/>
      <c r="S522" s="793"/>
      <c r="T522" s="794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3">
        <v>4607091389425</v>
      </c>
      <c r="E523" s="784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11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3">
        <v>4680115880771</v>
      </c>
      <c r="E524" s="784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10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3">
        <v>4607091389500</v>
      </c>
      <c r="E525" s="784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953" t="s">
        <v>856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3">
        <v>4607091389500</v>
      </c>
      <c r="E526" s="784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93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9"/>
      <c r="B527" s="790"/>
      <c r="C527" s="790"/>
      <c r="D527" s="790"/>
      <c r="E527" s="790"/>
      <c r="F527" s="790"/>
      <c r="G527" s="790"/>
      <c r="H527" s="790"/>
      <c r="I527" s="790"/>
      <c r="J527" s="790"/>
      <c r="K527" s="790"/>
      <c r="L527" s="790"/>
      <c r="M527" s="790"/>
      <c r="N527" s="790"/>
      <c r="O527" s="791"/>
      <c r="P527" s="785" t="s">
        <v>71</v>
      </c>
      <c r="Q527" s="786"/>
      <c r="R527" s="786"/>
      <c r="S527" s="786"/>
      <c r="T527" s="786"/>
      <c r="U527" s="786"/>
      <c r="V527" s="787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x14ac:dyDescent="0.2">
      <c r="A528" s="790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85" t="s">
        <v>71</v>
      </c>
      <c r="Q528" s="786"/>
      <c r="R528" s="786"/>
      <c r="S528" s="786"/>
      <c r="T528" s="786"/>
      <c r="U528" s="786"/>
      <c r="V528" s="787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customHeight="1" x14ac:dyDescent="0.25">
      <c r="A529" s="800" t="s">
        <v>103</v>
      </c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0"/>
      <c r="P529" s="790"/>
      <c r="Q529" s="790"/>
      <c r="R529" s="790"/>
      <c r="S529" s="790"/>
      <c r="T529" s="790"/>
      <c r="U529" s="790"/>
      <c r="V529" s="790"/>
      <c r="W529" s="790"/>
      <c r="X529" s="790"/>
      <c r="Y529" s="790"/>
      <c r="Z529" s="790"/>
      <c r="AA529" s="773"/>
      <c r="AB529" s="773"/>
      <c r="AC529" s="773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3">
        <v>4680115884359</v>
      </c>
      <c r="E530" s="784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97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93"/>
      <c r="R530" s="793"/>
      <c r="S530" s="793"/>
      <c r="T530" s="794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89"/>
      <c r="B531" s="790"/>
      <c r="C531" s="790"/>
      <c r="D531" s="790"/>
      <c r="E531" s="790"/>
      <c r="F531" s="790"/>
      <c r="G531" s="790"/>
      <c r="H531" s="790"/>
      <c r="I531" s="790"/>
      <c r="J531" s="790"/>
      <c r="K531" s="790"/>
      <c r="L531" s="790"/>
      <c r="M531" s="790"/>
      <c r="N531" s="790"/>
      <c r="O531" s="791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0"/>
      <c r="B532" s="790"/>
      <c r="C532" s="790"/>
      <c r="D532" s="790"/>
      <c r="E532" s="790"/>
      <c r="F532" s="790"/>
      <c r="G532" s="790"/>
      <c r="H532" s="790"/>
      <c r="I532" s="790"/>
      <c r="J532" s="790"/>
      <c r="K532" s="790"/>
      <c r="L532" s="790"/>
      <c r="M532" s="790"/>
      <c r="N532" s="790"/>
      <c r="O532" s="791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00" t="s">
        <v>860</v>
      </c>
      <c r="B533" s="790"/>
      <c r="C533" s="790"/>
      <c r="D533" s="790"/>
      <c r="E533" s="790"/>
      <c r="F533" s="790"/>
      <c r="G533" s="790"/>
      <c r="H533" s="790"/>
      <c r="I533" s="790"/>
      <c r="J533" s="790"/>
      <c r="K533" s="790"/>
      <c r="L533" s="790"/>
      <c r="M533" s="790"/>
      <c r="N533" s="790"/>
      <c r="O533" s="790"/>
      <c r="P533" s="790"/>
      <c r="Q533" s="790"/>
      <c r="R533" s="790"/>
      <c r="S533" s="790"/>
      <c r="T533" s="790"/>
      <c r="U533" s="790"/>
      <c r="V533" s="790"/>
      <c r="W533" s="790"/>
      <c r="X533" s="790"/>
      <c r="Y533" s="790"/>
      <c r="Z533" s="790"/>
      <c r="AA533" s="773"/>
      <c r="AB533" s="773"/>
      <c r="AC533" s="773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3">
        <v>4680115884564</v>
      </c>
      <c r="E534" s="784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81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93"/>
      <c r="R534" s="793"/>
      <c r="S534" s="793"/>
      <c r="T534" s="794"/>
      <c r="U534" s="34"/>
      <c r="V534" s="34"/>
      <c r="W534" s="35" t="s">
        <v>69</v>
      </c>
      <c r="X534" s="777">
        <v>4</v>
      </c>
      <c r="Y534" s="778">
        <f>IFERROR(IF(X534="",0,CEILING((X534/$H534),1)*$H534),"")</f>
        <v>6</v>
      </c>
      <c r="Z534" s="36">
        <f>IFERROR(IF(Y534=0,"",ROUNDUP(Y534/H534,0)*0.00627),"")</f>
        <v>1.2540000000000001E-2</v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4.8</v>
      </c>
      <c r="BN534" s="64">
        <f>IFERROR(Y534*I534/H534,"0")</f>
        <v>7.2</v>
      </c>
      <c r="BO534" s="64">
        <f>IFERROR(1/J534*(X534/H534),"0")</f>
        <v>6.6666666666666662E-3</v>
      </c>
      <c r="BP534" s="64">
        <f>IFERROR(1/J534*(Y534/H534),"0")</f>
        <v>0.01</v>
      </c>
    </row>
    <row r="535" spans="1:68" x14ac:dyDescent="0.2">
      <c r="A535" s="789"/>
      <c r="B535" s="790"/>
      <c r="C535" s="790"/>
      <c r="D535" s="790"/>
      <c r="E535" s="790"/>
      <c r="F535" s="790"/>
      <c r="G535" s="790"/>
      <c r="H535" s="790"/>
      <c r="I535" s="790"/>
      <c r="J535" s="790"/>
      <c r="K535" s="790"/>
      <c r="L535" s="790"/>
      <c r="M535" s="790"/>
      <c r="N535" s="790"/>
      <c r="O535" s="791"/>
      <c r="P535" s="785" t="s">
        <v>71</v>
      </c>
      <c r="Q535" s="786"/>
      <c r="R535" s="786"/>
      <c r="S535" s="786"/>
      <c r="T535" s="786"/>
      <c r="U535" s="786"/>
      <c r="V535" s="787"/>
      <c r="W535" s="37" t="s">
        <v>72</v>
      </c>
      <c r="X535" s="779">
        <f>IFERROR(X534/H534,"0")</f>
        <v>1.3333333333333333</v>
      </c>
      <c r="Y535" s="779">
        <f>IFERROR(Y534/H534,"0")</f>
        <v>2</v>
      </c>
      <c r="Z535" s="779">
        <f>IFERROR(IF(Z534="",0,Z534),"0")</f>
        <v>1.2540000000000001E-2</v>
      </c>
      <c r="AA535" s="780"/>
      <c r="AB535" s="780"/>
      <c r="AC535" s="780"/>
    </row>
    <row r="536" spans="1:68" x14ac:dyDescent="0.2">
      <c r="A536" s="790"/>
      <c r="B536" s="790"/>
      <c r="C536" s="790"/>
      <c r="D536" s="790"/>
      <c r="E536" s="790"/>
      <c r="F536" s="790"/>
      <c r="G536" s="790"/>
      <c r="H536" s="790"/>
      <c r="I536" s="790"/>
      <c r="J536" s="790"/>
      <c r="K536" s="790"/>
      <c r="L536" s="790"/>
      <c r="M536" s="790"/>
      <c r="N536" s="790"/>
      <c r="O536" s="791"/>
      <c r="P536" s="785" t="s">
        <v>71</v>
      </c>
      <c r="Q536" s="786"/>
      <c r="R536" s="786"/>
      <c r="S536" s="786"/>
      <c r="T536" s="786"/>
      <c r="U536" s="786"/>
      <c r="V536" s="787"/>
      <c r="W536" s="37" t="s">
        <v>69</v>
      </c>
      <c r="X536" s="779">
        <f>IFERROR(SUM(X534:X534),"0")</f>
        <v>4</v>
      </c>
      <c r="Y536" s="779">
        <f>IFERROR(SUM(Y534:Y534),"0")</f>
        <v>6</v>
      </c>
      <c r="Z536" s="37"/>
      <c r="AA536" s="780"/>
      <c r="AB536" s="780"/>
      <c r="AC536" s="780"/>
    </row>
    <row r="537" spans="1:68" ht="16.5" customHeight="1" x14ac:dyDescent="0.25">
      <c r="A537" s="821" t="s">
        <v>864</v>
      </c>
      <c r="B537" s="790"/>
      <c r="C537" s="790"/>
      <c r="D537" s="790"/>
      <c r="E537" s="790"/>
      <c r="F537" s="790"/>
      <c r="G537" s="790"/>
      <c r="H537" s="790"/>
      <c r="I537" s="790"/>
      <c r="J537" s="790"/>
      <c r="K537" s="790"/>
      <c r="L537" s="790"/>
      <c r="M537" s="790"/>
      <c r="N537" s="790"/>
      <c r="O537" s="790"/>
      <c r="P537" s="790"/>
      <c r="Q537" s="790"/>
      <c r="R537" s="790"/>
      <c r="S537" s="790"/>
      <c r="T537" s="790"/>
      <c r="U537" s="790"/>
      <c r="V537" s="790"/>
      <c r="W537" s="790"/>
      <c r="X537" s="790"/>
      <c r="Y537" s="790"/>
      <c r="Z537" s="790"/>
      <c r="AA537" s="772"/>
      <c r="AB537" s="772"/>
      <c r="AC537" s="772"/>
    </row>
    <row r="538" spans="1:68" ht="14.25" customHeight="1" x14ac:dyDescent="0.25">
      <c r="A538" s="800" t="s">
        <v>64</v>
      </c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0"/>
      <c r="P538" s="790"/>
      <c r="Q538" s="790"/>
      <c r="R538" s="790"/>
      <c r="S538" s="790"/>
      <c r="T538" s="790"/>
      <c r="U538" s="790"/>
      <c r="V538" s="790"/>
      <c r="W538" s="790"/>
      <c r="X538" s="790"/>
      <c r="Y538" s="790"/>
      <c r="Z538" s="790"/>
      <c r="AA538" s="773"/>
      <c r="AB538" s="773"/>
      <c r="AC538" s="773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3">
        <v>4680115885189</v>
      </c>
      <c r="E539" s="784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115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93"/>
      <c r="R539" s="793"/>
      <c r="S539" s="793"/>
      <c r="T539" s="794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3">
        <v>4680115885172</v>
      </c>
      <c r="E540" s="784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93"/>
      <c r="R540" s="793"/>
      <c r="S540" s="793"/>
      <c r="T540" s="794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3">
        <v>4680115885110</v>
      </c>
      <c r="E541" s="784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97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3">
        <v>4680115885219</v>
      </c>
      <c r="E542" s="784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1157" t="s">
        <v>875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789"/>
      <c r="B543" s="790"/>
      <c r="C543" s="790"/>
      <c r="D543" s="790"/>
      <c r="E543" s="790"/>
      <c r="F543" s="790"/>
      <c r="G543" s="790"/>
      <c r="H543" s="790"/>
      <c r="I543" s="790"/>
      <c r="J543" s="790"/>
      <c r="K543" s="790"/>
      <c r="L543" s="790"/>
      <c r="M543" s="790"/>
      <c r="N543" s="790"/>
      <c r="O543" s="791"/>
      <c r="P543" s="785" t="s">
        <v>71</v>
      </c>
      <c r="Q543" s="786"/>
      <c r="R543" s="786"/>
      <c r="S543" s="786"/>
      <c r="T543" s="786"/>
      <c r="U543" s="786"/>
      <c r="V543" s="787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x14ac:dyDescent="0.2">
      <c r="A544" s="790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85" t="s">
        <v>71</v>
      </c>
      <c r="Q544" s="786"/>
      <c r="R544" s="786"/>
      <c r="S544" s="786"/>
      <c r="T544" s="786"/>
      <c r="U544" s="786"/>
      <c r="V544" s="787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customHeight="1" x14ac:dyDescent="0.25">
      <c r="A545" s="821" t="s">
        <v>877</v>
      </c>
      <c r="B545" s="790"/>
      <c r="C545" s="790"/>
      <c r="D545" s="790"/>
      <c r="E545" s="790"/>
      <c r="F545" s="790"/>
      <c r="G545" s="790"/>
      <c r="H545" s="790"/>
      <c r="I545" s="790"/>
      <c r="J545" s="790"/>
      <c r="K545" s="790"/>
      <c r="L545" s="790"/>
      <c r="M545" s="790"/>
      <c r="N545" s="790"/>
      <c r="O545" s="790"/>
      <c r="P545" s="790"/>
      <c r="Q545" s="790"/>
      <c r="R545" s="790"/>
      <c r="S545" s="790"/>
      <c r="T545" s="790"/>
      <c r="U545" s="790"/>
      <c r="V545" s="790"/>
      <c r="W545" s="790"/>
      <c r="X545" s="790"/>
      <c r="Y545" s="790"/>
      <c r="Z545" s="790"/>
      <c r="AA545" s="772"/>
      <c r="AB545" s="772"/>
      <c r="AC545" s="772"/>
    </row>
    <row r="546" spans="1:68" ht="14.25" customHeight="1" x14ac:dyDescent="0.25">
      <c r="A546" s="800" t="s">
        <v>64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3"/>
      <c r="AB546" s="773"/>
      <c r="AC546" s="773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3">
        <v>4680115885103</v>
      </c>
      <c r="E547" s="784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93"/>
      <c r="R547" s="793"/>
      <c r="S547" s="793"/>
      <c r="T547" s="794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789"/>
      <c r="B548" s="790"/>
      <c r="C548" s="790"/>
      <c r="D548" s="790"/>
      <c r="E548" s="790"/>
      <c r="F548" s="790"/>
      <c r="G548" s="790"/>
      <c r="H548" s="790"/>
      <c r="I548" s="790"/>
      <c r="J548" s="790"/>
      <c r="K548" s="790"/>
      <c r="L548" s="790"/>
      <c r="M548" s="790"/>
      <c r="N548" s="790"/>
      <c r="O548" s="791"/>
      <c r="P548" s="785" t="s">
        <v>71</v>
      </c>
      <c r="Q548" s="786"/>
      <c r="R548" s="786"/>
      <c r="S548" s="786"/>
      <c r="T548" s="786"/>
      <c r="U548" s="786"/>
      <c r="V548" s="787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0"/>
      <c r="B549" s="790"/>
      <c r="C549" s="790"/>
      <c r="D549" s="790"/>
      <c r="E549" s="790"/>
      <c r="F549" s="790"/>
      <c r="G549" s="790"/>
      <c r="H549" s="790"/>
      <c r="I549" s="790"/>
      <c r="J549" s="790"/>
      <c r="K549" s="790"/>
      <c r="L549" s="790"/>
      <c r="M549" s="790"/>
      <c r="N549" s="790"/>
      <c r="O549" s="791"/>
      <c r="P549" s="785" t="s">
        <v>71</v>
      </c>
      <c r="Q549" s="786"/>
      <c r="R549" s="786"/>
      <c r="S549" s="786"/>
      <c r="T549" s="786"/>
      <c r="U549" s="786"/>
      <c r="V549" s="787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10" t="s">
        <v>881</v>
      </c>
      <c r="B550" s="811"/>
      <c r="C550" s="811"/>
      <c r="D550" s="811"/>
      <c r="E550" s="811"/>
      <c r="F550" s="811"/>
      <c r="G550" s="811"/>
      <c r="H550" s="811"/>
      <c r="I550" s="811"/>
      <c r="J550" s="811"/>
      <c r="K550" s="811"/>
      <c r="L550" s="811"/>
      <c r="M550" s="811"/>
      <c r="N550" s="811"/>
      <c r="O550" s="811"/>
      <c r="P550" s="811"/>
      <c r="Q550" s="811"/>
      <c r="R550" s="811"/>
      <c r="S550" s="811"/>
      <c r="T550" s="811"/>
      <c r="U550" s="811"/>
      <c r="V550" s="811"/>
      <c r="W550" s="811"/>
      <c r="X550" s="811"/>
      <c r="Y550" s="811"/>
      <c r="Z550" s="811"/>
      <c r="AA550" s="48"/>
      <c r="AB550" s="48"/>
      <c r="AC550" s="48"/>
    </row>
    <row r="551" spans="1:68" ht="16.5" customHeight="1" x14ac:dyDescent="0.25">
      <c r="A551" s="821" t="s">
        <v>881</v>
      </c>
      <c r="B551" s="790"/>
      <c r="C551" s="790"/>
      <c r="D551" s="790"/>
      <c r="E551" s="790"/>
      <c r="F551" s="790"/>
      <c r="G551" s="790"/>
      <c r="H551" s="790"/>
      <c r="I551" s="790"/>
      <c r="J551" s="790"/>
      <c r="K551" s="790"/>
      <c r="L551" s="790"/>
      <c r="M551" s="790"/>
      <c r="N551" s="790"/>
      <c r="O551" s="790"/>
      <c r="P551" s="790"/>
      <c r="Q551" s="790"/>
      <c r="R551" s="790"/>
      <c r="S551" s="790"/>
      <c r="T551" s="790"/>
      <c r="U551" s="790"/>
      <c r="V551" s="790"/>
      <c r="W551" s="790"/>
      <c r="X551" s="790"/>
      <c r="Y551" s="790"/>
      <c r="Z551" s="790"/>
      <c r="AA551" s="772"/>
      <c r="AB551" s="772"/>
      <c r="AC551" s="772"/>
    </row>
    <row r="552" spans="1:68" ht="14.25" customHeight="1" x14ac:dyDescent="0.25">
      <c r="A552" s="800" t="s">
        <v>114</v>
      </c>
      <c r="B552" s="790"/>
      <c r="C552" s="790"/>
      <c r="D552" s="790"/>
      <c r="E552" s="790"/>
      <c r="F552" s="790"/>
      <c r="G552" s="790"/>
      <c r="H552" s="790"/>
      <c r="I552" s="790"/>
      <c r="J552" s="790"/>
      <c r="K552" s="790"/>
      <c r="L552" s="790"/>
      <c r="M552" s="790"/>
      <c r="N552" s="790"/>
      <c r="O552" s="790"/>
      <c r="P552" s="790"/>
      <c r="Q552" s="790"/>
      <c r="R552" s="790"/>
      <c r="S552" s="790"/>
      <c r="T552" s="790"/>
      <c r="U552" s="790"/>
      <c r="V552" s="790"/>
      <c r="W552" s="790"/>
      <c r="X552" s="790"/>
      <c r="Y552" s="790"/>
      <c r="Z552" s="790"/>
      <c r="AA552" s="773"/>
      <c r="AB552" s="773"/>
      <c r="AC552" s="773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3">
        <v>4607091389067</v>
      </c>
      <c r="E553" s="784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118</v>
      </c>
      <c r="N553" s="33"/>
      <c r="O553" s="32">
        <v>60</v>
      </c>
      <c r="P553" s="11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93"/>
      <c r="R553" s="793"/>
      <c r="S553" s="793"/>
      <c r="T553" s="794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122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3">
        <v>4680115885271</v>
      </c>
      <c r="E554" s="784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118</v>
      </c>
      <c r="N554" s="33"/>
      <c r="O554" s="32">
        <v>60</v>
      </c>
      <c r="P554" s="97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93"/>
      <c r="R554" s="793"/>
      <c r="S554" s="793"/>
      <c r="T554" s="794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3">
        <v>4680115884502</v>
      </c>
      <c r="E555" s="784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118</v>
      </c>
      <c r="N555" s="33"/>
      <c r="O555" s="32">
        <v>60</v>
      </c>
      <c r="P555" s="9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3">
        <v>4607091389104</v>
      </c>
      <c r="E556" s="784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118</v>
      </c>
      <c r="N556" s="33"/>
      <c r="O556" s="32">
        <v>60</v>
      </c>
      <c r="P556" s="11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0</v>
      </c>
      <c r="Y556" s="778">
        <f t="shared" si="104"/>
        <v>0</v>
      </c>
      <c r="Z556" s="36" t="str">
        <f t="shared" si="105"/>
        <v/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0</v>
      </c>
      <c r="BN556" s="64">
        <f t="shared" si="107"/>
        <v>0</v>
      </c>
      <c r="BO556" s="64">
        <f t="shared" si="108"/>
        <v>0</v>
      </c>
      <c r="BP556" s="64">
        <f t="shared" si="109"/>
        <v>0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3">
        <v>4680115884519</v>
      </c>
      <c r="E557" s="784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121</v>
      </c>
      <c r="N557" s="33"/>
      <c r="O557" s="32">
        <v>60</v>
      </c>
      <c r="P557" s="9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3">
        <v>4680115885226</v>
      </c>
      <c r="E558" s="784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121</v>
      </c>
      <c r="N558" s="33"/>
      <c r="O558" s="32">
        <v>60</v>
      </c>
      <c r="P558" s="103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899</v>
      </c>
      <c r="B559" s="54" t="s">
        <v>900</v>
      </c>
      <c r="C559" s="31">
        <v>4301012035</v>
      </c>
      <c r="D559" s="783">
        <v>4680115880603</v>
      </c>
      <c r="E559" s="784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118</v>
      </c>
      <c r="N559" s="33"/>
      <c r="O559" s="32">
        <v>60</v>
      </c>
      <c r="P559" s="999" t="s">
        <v>901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122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902</v>
      </c>
      <c r="C560" s="31">
        <v>4301011778</v>
      </c>
      <c r="D560" s="783">
        <v>4680115880603</v>
      </c>
      <c r="E560" s="784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60</v>
      </c>
      <c r="P560" s="9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IFERROR(IF(Y560=0,"",ROUNDUP(Y560/H560,0)*0.00902),"")</f>
        <v/>
      </c>
      <c r="AA560" s="56"/>
      <c r="AB560" s="57"/>
      <c r="AC560" s="657" t="s">
        <v>122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3">
        <v>4680115882782</v>
      </c>
      <c r="E561" s="784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60</v>
      </c>
      <c r="P561" s="982" t="s">
        <v>905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4301012034</v>
      </c>
      <c r="D562" s="783">
        <v>4607091389982</v>
      </c>
      <c r="E562" s="784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118</v>
      </c>
      <c r="N562" s="33"/>
      <c r="O562" s="32">
        <v>60</v>
      </c>
      <c r="P562" s="1220" t="s">
        <v>908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909</v>
      </c>
      <c r="C563" s="31">
        <v>4301011784</v>
      </c>
      <c r="D563" s="783">
        <v>4607091389982</v>
      </c>
      <c r="E563" s="784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118</v>
      </c>
      <c r="N563" s="33"/>
      <c r="O563" s="32">
        <v>60</v>
      </c>
      <c r="P563" s="120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IFERROR(IF(Y563=0,"",ROUNDUP(Y563/H563,0)*0.00902),"")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789"/>
      <c r="B564" s="790"/>
      <c r="C564" s="790"/>
      <c r="D564" s="790"/>
      <c r="E564" s="790"/>
      <c r="F564" s="790"/>
      <c r="G564" s="790"/>
      <c r="H564" s="790"/>
      <c r="I564" s="790"/>
      <c r="J564" s="790"/>
      <c r="K564" s="790"/>
      <c r="L564" s="790"/>
      <c r="M564" s="790"/>
      <c r="N564" s="790"/>
      <c r="O564" s="791"/>
      <c r="P564" s="785" t="s">
        <v>71</v>
      </c>
      <c r="Q564" s="786"/>
      <c r="R564" s="786"/>
      <c r="S564" s="786"/>
      <c r="T564" s="786"/>
      <c r="U564" s="786"/>
      <c r="V564" s="787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0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0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</v>
      </c>
      <c r="AA564" s="780"/>
      <c r="AB564" s="780"/>
      <c r="AC564" s="780"/>
    </row>
    <row r="565" spans="1:68" x14ac:dyDescent="0.2">
      <c r="A565" s="790"/>
      <c r="B565" s="790"/>
      <c r="C565" s="790"/>
      <c r="D565" s="790"/>
      <c r="E565" s="790"/>
      <c r="F565" s="790"/>
      <c r="G565" s="790"/>
      <c r="H565" s="790"/>
      <c r="I565" s="790"/>
      <c r="J565" s="790"/>
      <c r="K565" s="790"/>
      <c r="L565" s="790"/>
      <c r="M565" s="790"/>
      <c r="N565" s="790"/>
      <c r="O565" s="791"/>
      <c r="P565" s="785" t="s">
        <v>71</v>
      </c>
      <c r="Q565" s="786"/>
      <c r="R565" s="786"/>
      <c r="S565" s="786"/>
      <c r="T565" s="786"/>
      <c r="U565" s="786"/>
      <c r="V565" s="787"/>
      <c r="W565" s="37" t="s">
        <v>69</v>
      </c>
      <c r="X565" s="779">
        <f>IFERROR(SUM(X553:X563),"0")</f>
        <v>0</v>
      </c>
      <c r="Y565" s="779">
        <f>IFERROR(SUM(Y553:Y563),"0")</f>
        <v>0</v>
      </c>
      <c r="Z565" s="37"/>
      <c r="AA565" s="780"/>
      <c r="AB565" s="780"/>
      <c r="AC565" s="780"/>
    </row>
    <row r="566" spans="1:68" ht="14.25" customHeight="1" x14ac:dyDescent="0.25">
      <c r="A566" s="800" t="s">
        <v>172</v>
      </c>
      <c r="B566" s="790"/>
      <c r="C566" s="790"/>
      <c r="D566" s="790"/>
      <c r="E566" s="790"/>
      <c r="F566" s="790"/>
      <c r="G566" s="790"/>
      <c r="H566" s="790"/>
      <c r="I566" s="790"/>
      <c r="J566" s="790"/>
      <c r="K566" s="790"/>
      <c r="L566" s="790"/>
      <c r="M566" s="790"/>
      <c r="N566" s="790"/>
      <c r="O566" s="790"/>
      <c r="P566" s="790"/>
      <c r="Q566" s="790"/>
      <c r="R566" s="790"/>
      <c r="S566" s="790"/>
      <c r="T566" s="790"/>
      <c r="U566" s="790"/>
      <c r="V566" s="790"/>
      <c r="W566" s="790"/>
      <c r="X566" s="790"/>
      <c r="Y566" s="790"/>
      <c r="Z566" s="790"/>
      <c r="AA566" s="773"/>
      <c r="AB566" s="773"/>
      <c r="AC566" s="773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3">
        <v>4607091388930</v>
      </c>
      <c r="E567" s="784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118</v>
      </c>
      <c r="N567" s="33"/>
      <c r="O567" s="32">
        <v>55</v>
      </c>
      <c r="P567" s="9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93"/>
      <c r="R567" s="793"/>
      <c r="S567" s="793"/>
      <c r="T567" s="794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913</v>
      </c>
      <c r="B568" s="54" t="s">
        <v>914</v>
      </c>
      <c r="C568" s="31">
        <v>4301020206</v>
      </c>
      <c r="D568" s="783">
        <v>4680115880054</v>
      </c>
      <c r="E568" s="784"/>
      <c r="F568" s="776">
        <v>0.6</v>
      </c>
      <c r="G568" s="32">
        <v>6</v>
      </c>
      <c r="H568" s="776">
        <v>3.6</v>
      </c>
      <c r="I568" s="776">
        <v>3.81</v>
      </c>
      <c r="J568" s="32">
        <v>132</v>
      </c>
      <c r="K568" s="32" t="s">
        <v>76</v>
      </c>
      <c r="L568" s="32"/>
      <c r="M568" s="33" t="s">
        <v>118</v>
      </c>
      <c r="N568" s="33"/>
      <c r="O568" s="32">
        <v>55</v>
      </c>
      <c r="P568" s="8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93"/>
      <c r="R568" s="793"/>
      <c r="S568" s="793"/>
      <c r="T568" s="794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915</v>
      </c>
      <c r="C569" s="31">
        <v>4301020364</v>
      </c>
      <c r="D569" s="783">
        <v>4680115880054</v>
      </c>
      <c r="E569" s="784"/>
      <c r="F569" s="776">
        <v>0.6</v>
      </c>
      <c r="G569" s="32">
        <v>8</v>
      </c>
      <c r="H569" s="776">
        <v>4.8</v>
      </c>
      <c r="I569" s="776">
        <v>6.96</v>
      </c>
      <c r="J569" s="32">
        <v>120</v>
      </c>
      <c r="K569" s="32" t="s">
        <v>76</v>
      </c>
      <c r="L569" s="32"/>
      <c r="M569" s="33" t="s">
        <v>118</v>
      </c>
      <c r="N569" s="33"/>
      <c r="O569" s="32">
        <v>55</v>
      </c>
      <c r="P569" s="952" t="s">
        <v>916</v>
      </c>
      <c r="Q569" s="793"/>
      <c r="R569" s="793"/>
      <c r="S569" s="793"/>
      <c r="T569" s="794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89"/>
      <c r="B570" s="790"/>
      <c r="C570" s="790"/>
      <c r="D570" s="790"/>
      <c r="E570" s="790"/>
      <c r="F570" s="790"/>
      <c r="G570" s="790"/>
      <c r="H570" s="790"/>
      <c r="I570" s="790"/>
      <c r="J570" s="790"/>
      <c r="K570" s="790"/>
      <c r="L570" s="790"/>
      <c r="M570" s="790"/>
      <c r="N570" s="790"/>
      <c r="O570" s="791"/>
      <c r="P570" s="785" t="s">
        <v>71</v>
      </c>
      <c r="Q570" s="786"/>
      <c r="R570" s="786"/>
      <c r="S570" s="786"/>
      <c r="T570" s="786"/>
      <c r="U570" s="786"/>
      <c r="V570" s="787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x14ac:dyDescent="0.2">
      <c r="A571" s="790"/>
      <c r="B571" s="790"/>
      <c r="C571" s="790"/>
      <c r="D571" s="790"/>
      <c r="E571" s="790"/>
      <c r="F571" s="790"/>
      <c r="G571" s="790"/>
      <c r="H571" s="790"/>
      <c r="I571" s="790"/>
      <c r="J571" s="790"/>
      <c r="K571" s="790"/>
      <c r="L571" s="790"/>
      <c r="M571" s="790"/>
      <c r="N571" s="790"/>
      <c r="O571" s="791"/>
      <c r="P571" s="785" t="s">
        <v>71</v>
      </c>
      <c r="Q571" s="786"/>
      <c r="R571" s="786"/>
      <c r="S571" s="786"/>
      <c r="T571" s="786"/>
      <c r="U571" s="786"/>
      <c r="V571" s="787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customHeight="1" x14ac:dyDescent="0.25">
      <c r="A572" s="800" t="s">
        <v>64</v>
      </c>
      <c r="B572" s="790"/>
      <c r="C572" s="790"/>
      <c r="D572" s="790"/>
      <c r="E572" s="790"/>
      <c r="F572" s="790"/>
      <c r="G572" s="790"/>
      <c r="H572" s="790"/>
      <c r="I572" s="790"/>
      <c r="J572" s="790"/>
      <c r="K572" s="790"/>
      <c r="L572" s="790"/>
      <c r="M572" s="790"/>
      <c r="N572" s="790"/>
      <c r="O572" s="790"/>
      <c r="P572" s="790"/>
      <c r="Q572" s="790"/>
      <c r="R572" s="790"/>
      <c r="S572" s="790"/>
      <c r="T572" s="790"/>
      <c r="U572" s="790"/>
      <c r="V572" s="790"/>
      <c r="W572" s="790"/>
      <c r="X572" s="790"/>
      <c r="Y572" s="790"/>
      <c r="Z572" s="790"/>
      <c r="AA572" s="773"/>
      <c r="AB572" s="773"/>
      <c r="AC572" s="773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3">
        <v>4680115883116</v>
      </c>
      <c r="E573" s="784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118</v>
      </c>
      <c r="N573" s="33"/>
      <c r="O573" s="32">
        <v>60</v>
      </c>
      <c r="P573" s="120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93"/>
      <c r="R573" s="793"/>
      <c r="S573" s="793"/>
      <c r="T573" s="794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3">
        <v>4680115883093</v>
      </c>
      <c r="E574" s="784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110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93"/>
      <c r="R574" s="793"/>
      <c r="S574" s="793"/>
      <c r="T574" s="794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3">
        <v>4680115883109</v>
      </c>
      <c r="E575" s="784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9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93"/>
      <c r="R575" s="793"/>
      <c r="S575" s="793"/>
      <c r="T575" s="794"/>
      <c r="U575" s="34"/>
      <c r="V575" s="34"/>
      <c r="W575" s="35" t="s">
        <v>69</v>
      </c>
      <c r="X575" s="777">
        <v>0</v>
      </c>
      <c r="Y575" s="778">
        <f t="shared" si="110"/>
        <v>0</v>
      </c>
      <c r="Z575" s="36" t="str">
        <f>IFERROR(IF(Y575=0,"",ROUNDUP(Y575/H575,0)*0.01196),"")</f>
        <v/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0</v>
      </c>
      <c r="BN575" s="64">
        <f t="shared" si="112"/>
        <v>0</v>
      </c>
      <c r="BO575" s="64">
        <f t="shared" si="113"/>
        <v>0</v>
      </c>
      <c r="BP575" s="64">
        <f t="shared" si="114"/>
        <v>0</v>
      </c>
    </row>
    <row r="576" spans="1:68" ht="27" customHeight="1" x14ac:dyDescent="0.25">
      <c r="A576" s="54" t="s">
        <v>926</v>
      </c>
      <c r="B576" s="54" t="s">
        <v>927</v>
      </c>
      <c r="C576" s="31">
        <v>4301031383</v>
      </c>
      <c r="D576" s="783">
        <v>4680115882072</v>
      </c>
      <c r="E576" s="784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118</v>
      </c>
      <c r="N576" s="33"/>
      <c r="O576" s="32">
        <v>60</v>
      </c>
      <c r="P576" s="924" t="s">
        <v>928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930</v>
      </c>
      <c r="C577" s="31">
        <v>4301031249</v>
      </c>
      <c r="D577" s="783">
        <v>4680115882072</v>
      </c>
      <c r="E577" s="784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118</v>
      </c>
      <c r="N577" s="33"/>
      <c r="O577" s="32">
        <v>60</v>
      </c>
      <c r="P577" s="9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11</v>
      </c>
      <c r="Y577" s="778">
        <f t="shared" si="110"/>
        <v>14.4</v>
      </c>
      <c r="Z577" s="36">
        <f>IFERROR(IF(Y577=0,"",ROUNDUP(Y577/H577,0)*0.00902),"")</f>
        <v>3.6080000000000001E-2</v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11.641666666666667</v>
      </c>
      <c r="BN577" s="64">
        <f t="shared" si="112"/>
        <v>15.24</v>
      </c>
      <c r="BO577" s="64">
        <f t="shared" si="113"/>
        <v>2.3148148148148147E-2</v>
      </c>
      <c r="BP577" s="64">
        <f t="shared" si="114"/>
        <v>3.0303030303030304E-2</v>
      </c>
    </row>
    <row r="578" spans="1:68" ht="27" customHeight="1" x14ac:dyDescent="0.25">
      <c r="A578" s="54" t="s">
        <v>931</v>
      </c>
      <c r="B578" s="54" t="s">
        <v>932</v>
      </c>
      <c r="C578" s="31">
        <v>4301031385</v>
      </c>
      <c r="D578" s="783">
        <v>4680115882102</v>
      </c>
      <c r="E578" s="784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910" t="s">
        <v>933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935</v>
      </c>
      <c r="C579" s="31">
        <v>4301031251</v>
      </c>
      <c r="D579" s="783">
        <v>4680115882102</v>
      </c>
      <c r="E579" s="784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85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19</v>
      </c>
      <c r="Y579" s="778">
        <f t="shared" si="110"/>
        <v>21.6</v>
      </c>
      <c r="Z579" s="36">
        <f>IFERROR(IF(Y579=0,"",ROUNDUP(Y579/H579,0)*0.00902),"")</f>
        <v>5.4120000000000001E-2</v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20.108333333333334</v>
      </c>
      <c r="BN579" s="64">
        <f t="shared" si="112"/>
        <v>22.860000000000003</v>
      </c>
      <c r="BO579" s="64">
        <f t="shared" si="113"/>
        <v>3.9983164983164982E-2</v>
      </c>
      <c r="BP579" s="64">
        <f t="shared" si="114"/>
        <v>4.5454545454545456E-2</v>
      </c>
    </row>
    <row r="580" spans="1:68" ht="27" customHeight="1" x14ac:dyDescent="0.25">
      <c r="A580" s="54" t="s">
        <v>936</v>
      </c>
      <c r="B580" s="54" t="s">
        <v>937</v>
      </c>
      <c r="C580" s="31">
        <v>4301031384</v>
      </c>
      <c r="D580" s="783">
        <v>4680115882096</v>
      </c>
      <c r="E580" s="784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936" t="s">
        <v>938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940</v>
      </c>
      <c r="C581" s="31">
        <v>4301031253</v>
      </c>
      <c r="D581" s="783">
        <v>4680115882096</v>
      </c>
      <c r="E581" s="784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12</v>
      </c>
      <c r="Y581" s="778">
        <f t="shared" si="110"/>
        <v>14.4</v>
      </c>
      <c r="Z581" s="36">
        <f>IFERROR(IF(Y581=0,"",ROUNDUP(Y581/H581,0)*0.00902),"")</f>
        <v>3.6080000000000001E-2</v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12.7</v>
      </c>
      <c r="BN581" s="64">
        <f t="shared" si="112"/>
        <v>15.24</v>
      </c>
      <c r="BO581" s="64">
        <f t="shared" si="113"/>
        <v>2.5252525252525252E-2</v>
      </c>
      <c r="BP581" s="64">
        <f t="shared" si="114"/>
        <v>3.0303030303030304E-2</v>
      </c>
    </row>
    <row r="582" spans="1:68" x14ac:dyDescent="0.2">
      <c r="A582" s="789"/>
      <c r="B582" s="790"/>
      <c r="C582" s="790"/>
      <c r="D582" s="790"/>
      <c r="E582" s="790"/>
      <c r="F582" s="790"/>
      <c r="G582" s="790"/>
      <c r="H582" s="790"/>
      <c r="I582" s="790"/>
      <c r="J582" s="790"/>
      <c r="K582" s="790"/>
      <c r="L582" s="790"/>
      <c r="M582" s="790"/>
      <c r="N582" s="790"/>
      <c r="O582" s="791"/>
      <c r="P582" s="785" t="s">
        <v>71</v>
      </c>
      <c r="Q582" s="786"/>
      <c r="R582" s="786"/>
      <c r="S582" s="786"/>
      <c r="T582" s="786"/>
      <c r="U582" s="786"/>
      <c r="V582" s="787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11.666666666666664</v>
      </c>
      <c r="Y582" s="779">
        <f>IFERROR(Y573/H573,"0")+IFERROR(Y574/H574,"0")+IFERROR(Y575/H575,"0")+IFERROR(Y576/H576,"0")+IFERROR(Y577/H577,"0")+IFERROR(Y578/H578,"0")+IFERROR(Y579/H579,"0")+IFERROR(Y580/H580,"0")+IFERROR(Y581/H581,"0")</f>
        <v>14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0.12628</v>
      </c>
      <c r="AA582" s="780"/>
      <c r="AB582" s="780"/>
      <c r="AC582" s="780"/>
    </row>
    <row r="583" spans="1:68" x14ac:dyDescent="0.2">
      <c r="A583" s="790"/>
      <c r="B583" s="790"/>
      <c r="C583" s="790"/>
      <c r="D583" s="790"/>
      <c r="E583" s="790"/>
      <c r="F583" s="790"/>
      <c r="G583" s="790"/>
      <c r="H583" s="790"/>
      <c r="I583" s="790"/>
      <c r="J583" s="790"/>
      <c r="K583" s="790"/>
      <c r="L583" s="790"/>
      <c r="M583" s="790"/>
      <c r="N583" s="790"/>
      <c r="O583" s="791"/>
      <c r="P583" s="785" t="s">
        <v>71</v>
      </c>
      <c r="Q583" s="786"/>
      <c r="R583" s="786"/>
      <c r="S583" s="786"/>
      <c r="T583" s="786"/>
      <c r="U583" s="786"/>
      <c r="V583" s="787"/>
      <c r="W583" s="37" t="s">
        <v>69</v>
      </c>
      <c r="X583" s="779">
        <f>IFERROR(SUM(X573:X581),"0")</f>
        <v>42</v>
      </c>
      <c r="Y583" s="779">
        <f>IFERROR(SUM(Y573:Y581),"0")</f>
        <v>50.4</v>
      </c>
      <c r="Z583" s="37"/>
      <c r="AA583" s="780"/>
      <c r="AB583" s="780"/>
      <c r="AC583" s="780"/>
    </row>
    <row r="584" spans="1:68" ht="14.25" customHeight="1" x14ac:dyDescent="0.25">
      <c r="A584" s="800" t="s">
        <v>73</v>
      </c>
      <c r="B584" s="790"/>
      <c r="C584" s="790"/>
      <c r="D584" s="790"/>
      <c r="E584" s="790"/>
      <c r="F584" s="790"/>
      <c r="G584" s="790"/>
      <c r="H584" s="790"/>
      <c r="I584" s="790"/>
      <c r="J584" s="790"/>
      <c r="K584" s="790"/>
      <c r="L584" s="790"/>
      <c r="M584" s="790"/>
      <c r="N584" s="790"/>
      <c r="O584" s="790"/>
      <c r="P584" s="790"/>
      <c r="Q584" s="790"/>
      <c r="R584" s="790"/>
      <c r="S584" s="790"/>
      <c r="T584" s="790"/>
      <c r="U584" s="790"/>
      <c r="V584" s="790"/>
      <c r="W584" s="790"/>
      <c r="X584" s="790"/>
      <c r="Y584" s="790"/>
      <c r="Z584" s="790"/>
      <c r="AA584" s="773"/>
      <c r="AB584" s="773"/>
      <c r="AC584" s="773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3">
        <v>4607091383409</v>
      </c>
      <c r="E585" s="784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11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93"/>
      <c r="R585" s="793"/>
      <c r="S585" s="793"/>
      <c r="T585" s="794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3">
        <v>4607091383416</v>
      </c>
      <c r="E586" s="784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2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93"/>
      <c r="R586" s="793"/>
      <c r="S586" s="793"/>
      <c r="T586" s="794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3">
        <v>4680115883536</v>
      </c>
      <c r="E587" s="784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10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93"/>
      <c r="R587" s="793"/>
      <c r="S587" s="793"/>
      <c r="T587" s="794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89"/>
      <c r="B588" s="790"/>
      <c r="C588" s="790"/>
      <c r="D588" s="790"/>
      <c r="E588" s="790"/>
      <c r="F588" s="790"/>
      <c r="G588" s="790"/>
      <c r="H588" s="790"/>
      <c r="I588" s="790"/>
      <c r="J588" s="790"/>
      <c r="K588" s="790"/>
      <c r="L588" s="790"/>
      <c r="M588" s="790"/>
      <c r="N588" s="790"/>
      <c r="O588" s="791"/>
      <c r="P588" s="785" t="s">
        <v>71</v>
      </c>
      <c r="Q588" s="786"/>
      <c r="R588" s="786"/>
      <c r="S588" s="786"/>
      <c r="T588" s="786"/>
      <c r="U588" s="786"/>
      <c r="V588" s="787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0"/>
      <c r="B589" s="790"/>
      <c r="C589" s="790"/>
      <c r="D589" s="790"/>
      <c r="E589" s="790"/>
      <c r="F589" s="790"/>
      <c r="G589" s="790"/>
      <c r="H589" s="790"/>
      <c r="I589" s="790"/>
      <c r="J589" s="790"/>
      <c r="K589" s="790"/>
      <c r="L589" s="790"/>
      <c r="M589" s="790"/>
      <c r="N589" s="790"/>
      <c r="O589" s="791"/>
      <c r="P589" s="785" t="s">
        <v>71</v>
      </c>
      <c r="Q589" s="786"/>
      <c r="R589" s="786"/>
      <c r="S589" s="786"/>
      <c r="T589" s="786"/>
      <c r="U589" s="786"/>
      <c r="V589" s="787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00" t="s">
        <v>218</v>
      </c>
      <c r="B590" s="790"/>
      <c r="C590" s="790"/>
      <c r="D590" s="790"/>
      <c r="E590" s="790"/>
      <c r="F590" s="790"/>
      <c r="G590" s="790"/>
      <c r="H590" s="790"/>
      <c r="I590" s="790"/>
      <c r="J590" s="790"/>
      <c r="K590" s="790"/>
      <c r="L590" s="790"/>
      <c r="M590" s="790"/>
      <c r="N590" s="790"/>
      <c r="O590" s="790"/>
      <c r="P590" s="790"/>
      <c r="Q590" s="790"/>
      <c r="R590" s="790"/>
      <c r="S590" s="790"/>
      <c r="T590" s="790"/>
      <c r="U590" s="790"/>
      <c r="V590" s="790"/>
      <c r="W590" s="790"/>
      <c r="X590" s="790"/>
      <c r="Y590" s="790"/>
      <c r="Z590" s="790"/>
      <c r="AA590" s="773"/>
      <c r="AB590" s="773"/>
      <c r="AC590" s="773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3">
        <v>4680115885035</v>
      </c>
      <c r="E591" s="784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93"/>
      <c r="R591" s="793"/>
      <c r="S591" s="793"/>
      <c r="T591" s="794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3">
        <v>4680115885936</v>
      </c>
      <c r="E592" s="784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1093" t="s">
        <v>955</v>
      </c>
      <c r="Q592" s="793"/>
      <c r="R592" s="793"/>
      <c r="S592" s="793"/>
      <c r="T592" s="794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89"/>
      <c r="B593" s="790"/>
      <c r="C593" s="790"/>
      <c r="D593" s="790"/>
      <c r="E593" s="790"/>
      <c r="F593" s="790"/>
      <c r="G593" s="790"/>
      <c r="H593" s="790"/>
      <c r="I593" s="790"/>
      <c r="J593" s="790"/>
      <c r="K593" s="790"/>
      <c r="L593" s="790"/>
      <c r="M593" s="790"/>
      <c r="N593" s="790"/>
      <c r="O593" s="791"/>
      <c r="P593" s="785" t="s">
        <v>71</v>
      </c>
      <c r="Q593" s="786"/>
      <c r="R593" s="786"/>
      <c r="S593" s="786"/>
      <c r="T593" s="786"/>
      <c r="U593" s="786"/>
      <c r="V593" s="787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0"/>
      <c r="B594" s="790"/>
      <c r="C594" s="790"/>
      <c r="D594" s="790"/>
      <c r="E594" s="790"/>
      <c r="F594" s="790"/>
      <c r="G594" s="790"/>
      <c r="H594" s="790"/>
      <c r="I594" s="790"/>
      <c r="J594" s="790"/>
      <c r="K594" s="790"/>
      <c r="L594" s="790"/>
      <c r="M594" s="790"/>
      <c r="N594" s="790"/>
      <c r="O594" s="791"/>
      <c r="P594" s="785" t="s">
        <v>71</v>
      </c>
      <c r="Q594" s="786"/>
      <c r="R594" s="786"/>
      <c r="S594" s="786"/>
      <c r="T594" s="786"/>
      <c r="U594" s="786"/>
      <c r="V594" s="787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10" t="s">
        <v>956</v>
      </c>
      <c r="B595" s="811"/>
      <c r="C595" s="811"/>
      <c r="D595" s="811"/>
      <c r="E595" s="811"/>
      <c r="F595" s="811"/>
      <c r="G595" s="811"/>
      <c r="H595" s="811"/>
      <c r="I595" s="811"/>
      <c r="J595" s="811"/>
      <c r="K595" s="811"/>
      <c r="L595" s="811"/>
      <c r="M595" s="811"/>
      <c r="N595" s="811"/>
      <c r="O595" s="811"/>
      <c r="P595" s="811"/>
      <c r="Q595" s="811"/>
      <c r="R595" s="811"/>
      <c r="S595" s="811"/>
      <c r="T595" s="811"/>
      <c r="U595" s="811"/>
      <c r="V595" s="811"/>
      <c r="W595" s="811"/>
      <c r="X595" s="811"/>
      <c r="Y595" s="811"/>
      <c r="Z595" s="811"/>
      <c r="AA595" s="48"/>
      <c r="AB595" s="48"/>
      <c r="AC595" s="48"/>
    </row>
    <row r="596" spans="1:68" ht="16.5" customHeight="1" x14ac:dyDescent="0.25">
      <c r="A596" s="821" t="s">
        <v>956</v>
      </c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0"/>
      <c r="P596" s="790"/>
      <c r="Q596" s="790"/>
      <c r="R596" s="790"/>
      <c r="S596" s="790"/>
      <c r="T596" s="790"/>
      <c r="U596" s="790"/>
      <c r="V596" s="790"/>
      <c r="W596" s="790"/>
      <c r="X596" s="790"/>
      <c r="Y596" s="790"/>
      <c r="Z596" s="790"/>
      <c r="AA596" s="772"/>
      <c r="AB596" s="772"/>
      <c r="AC596" s="772"/>
    </row>
    <row r="597" spans="1:68" ht="14.25" customHeight="1" x14ac:dyDescent="0.25">
      <c r="A597" s="800" t="s">
        <v>114</v>
      </c>
      <c r="B597" s="790"/>
      <c r="C597" s="790"/>
      <c r="D597" s="790"/>
      <c r="E597" s="790"/>
      <c r="F597" s="790"/>
      <c r="G597" s="790"/>
      <c r="H597" s="790"/>
      <c r="I597" s="790"/>
      <c r="J597" s="790"/>
      <c r="K597" s="790"/>
      <c r="L597" s="790"/>
      <c r="M597" s="790"/>
      <c r="N597" s="790"/>
      <c r="O597" s="790"/>
      <c r="P597" s="790"/>
      <c r="Q597" s="790"/>
      <c r="R597" s="790"/>
      <c r="S597" s="790"/>
      <c r="T597" s="790"/>
      <c r="U597" s="790"/>
      <c r="V597" s="790"/>
      <c r="W597" s="790"/>
      <c r="X597" s="790"/>
      <c r="Y597" s="790"/>
      <c r="Z597" s="790"/>
      <c r="AA597" s="773"/>
      <c r="AB597" s="773"/>
      <c r="AC597" s="773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3">
        <v>4640242181011</v>
      </c>
      <c r="E598" s="784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55</v>
      </c>
      <c r="P598" s="1060" t="s">
        <v>959</v>
      </c>
      <c r="Q598" s="793"/>
      <c r="R598" s="793"/>
      <c r="S598" s="793"/>
      <c r="T598" s="794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3">
        <v>4640242180441</v>
      </c>
      <c r="E599" s="784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118</v>
      </c>
      <c r="N599" s="33"/>
      <c r="O599" s="32">
        <v>50</v>
      </c>
      <c r="P599" s="822" t="s">
        <v>963</v>
      </c>
      <c r="Q599" s="793"/>
      <c r="R599" s="793"/>
      <c r="S599" s="793"/>
      <c r="T599" s="794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3">
        <v>4640242180564</v>
      </c>
      <c r="E600" s="784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118</v>
      </c>
      <c r="N600" s="33"/>
      <c r="O600" s="32">
        <v>50</v>
      </c>
      <c r="P600" s="1217" t="s">
        <v>967</v>
      </c>
      <c r="Q600" s="793"/>
      <c r="R600" s="793"/>
      <c r="S600" s="793"/>
      <c r="T600" s="794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3">
        <v>4640242180922</v>
      </c>
      <c r="E601" s="784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879" t="s">
        <v>971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3">
        <v>4640242181189</v>
      </c>
      <c r="E602" s="784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121</v>
      </c>
      <c r="N602" s="33"/>
      <c r="O602" s="32">
        <v>55</v>
      </c>
      <c r="P602" s="1025" t="s">
        <v>975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3">
        <v>4640242180038</v>
      </c>
      <c r="E603" s="784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886" t="s">
        <v>978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3">
        <v>4640242181172</v>
      </c>
      <c r="E604" s="784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118</v>
      </c>
      <c r="N604" s="33"/>
      <c r="O604" s="32">
        <v>55</v>
      </c>
      <c r="P604" s="1037" t="s">
        <v>981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789"/>
      <c r="B605" s="790"/>
      <c r="C605" s="790"/>
      <c r="D605" s="790"/>
      <c r="E605" s="790"/>
      <c r="F605" s="790"/>
      <c r="G605" s="790"/>
      <c r="H605" s="790"/>
      <c r="I605" s="790"/>
      <c r="J605" s="790"/>
      <c r="K605" s="790"/>
      <c r="L605" s="790"/>
      <c r="M605" s="790"/>
      <c r="N605" s="790"/>
      <c r="O605" s="791"/>
      <c r="P605" s="785" t="s">
        <v>71</v>
      </c>
      <c r="Q605" s="786"/>
      <c r="R605" s="786"/>
      <c r="S605" s="786"/>
      <c r="T605" s="786"/>
      <c r="U605" s="786"/>
      <c r="V605" s="787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0"/>
      <c r="B606" s="790"/>
      <c r="C606" s="790"/>
      <c r="D606" s="790"/>
      <c r="E606" s="790"/>
      <c r="F606" s="790"/>
      <c r="G606" s="790"/>
      <c r="H606" s="790"/>
      <c r="I606" s="790"/>
      <c r="J606" s="790"/>
      <c r="K606" s="790"/>
      <c r="L606" s="790"/>
      <c r="M606" s="790"/>
      <c r="N606" s="790"/>
      <c r="O606" s="791"/>
      <c r="P606" s="785" t="s">
        <v>71</v>
      </c>
      <c r="Q606" s="786"/>
      <c r="R606" s="786"/>
      <c r="S606" s="786"/>
      <c r="T606" s="786"/>
      <c r="U606" s="786"/>
      <c r="V606" s="787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00" t="s">
        <v>172</v>
      </c>
      <c r="B607" s="790"/>
      <c r="C607" s="790"/>
      <c r="D607" s="790"/>
      <c r="E607" s="790"/>
      <c r="F607" s="790"/>
      <c r="G607" s="790"/>
      <c r="H607" s="790"/>
      <c r="I607" s="790"/>
      <c r="J607" s="790"/>
      <c r="K607" s="790"/>
      <c r="L607" s="790"/>
      <c r="M607" s="790"/>
      <c r="N607" s="790"/>
      <c r="O607" s="790"/>
      <c r="P607" s="790"/>
      <c r="Q607" s="790"/>
      <c r="R607" s="790"/>
      <c r="S607" s="790"/>
      <c r="T607" s="790"/>
      <c r="U607" s="790"/>
      <c r="V607" s="790"/>
      <c r="W607" s="790"/>
      <c r="X607" s="790"/>
      <c r="Y607" s="790"/>
      <c r="Z607" s="790"/>
      <c r="AA607" s="773"/>
      <c r="AB607" s="773"/>
      <c r="AC607" s="773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3">
        <v>4640242180519</v>
      </c>
      <c r="E608" s="784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121</v>
      </c>
      <c r="N608" s="33"/>
      <c r="O608" s="32">
        <v>50</v>
      </c>
      <c r="P608" s="1058" t="s">
        <v>984</v>
      </c>
      <c r="Q608" s="793"/>
      <c r="R608" s="793"/>
      <c r="S608" s="793"/>
      <c r="T608" s="794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3">
        <v>4640242180526</v>
      </c>
      <c r="E609" s="784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118</v>
      </c>
      <c r="N609" s="33"/>
      <c r="O609" s="32">
        <v>50</v>
      </c>
      <c r="P609" s="1019" t="s">
        <v>988</v>
      </c>
      <c r="Q609" s="793"/>
      <c r="R609" s="793"/>
      <c r="S609" s="793"/>
      <c r="T609" s="794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3">
        <v>4640242180090</v>
      </c>
      <c r="E610" s="784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118</v>
      </c>
      <c r="N610" s="33"/>
      <c r="O610" s="32">
        <v>50</v>
      </c>
      <c r="P610" s="1122" t="s">
        <v>991</v>
      </c>
      <c r="Q610" s="793"/>
      <c r="R610" s="793"/>
      <c r="S610" s="793"/>
      <c r="T610" s="794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3">
        <v>4640242181363</v>
      </c>
      <c r="E611" s="784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118</v>
      </c>
      <c r="N611" s="33"/>
      <c r="O611" s="32">
        <v>50</v>
      </c>
      <c r="P611" s="1012" t="s">
        <v>995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789"/>
      <c r="B612" s="790"/>
      <c r="C612" s="790"/>
      <c r="D612" s="790"/>
      <c r="E612" s="790"/>
      <c r="F612" s="790"/>
      <c r="G612" s="790"/>
      <c r="H612" s="790"/>
      <c r="I612" s="790"/>
      <c r="J612" s="790"/>
      <c r="K612" s="790"/>
      <c r="L612" s="790"/>
      <c r="M612" s="790"/>
      <c r="N612" s="790"/>
      <c r="O612" s="791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0"/>
      <c r="B613" s="790"/>
      <c r="C613" s="790"/>
      <c r="D613" s="790"/>
      <c r="E613" s="790"/>
      <c r="F613" s="790"/>
      <c r="G613" s="790"/>
      <c r="H613" s="790"/>
      <c r="I613" s="790"/>
      <c r="J613" s="790"/>
      <c r="K613" s="790"/>
      <c r="L613" s="790"/>
      <c r="M613" s="790"/>
      <c r="N613" s="790"/>
      <c r="O613" s="791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00" t="s">
        <v>64</v>
      </c>
      <c r="B614" s="790"/>
      <c r="C614" s="790"/>
      <c r="D614" s="790"/>
      <c r="E614" s="790"/>
      <c r="F614" s="790"/>
      <c r="G614" s="790"/>
      <c r="H614" s="790"/>
      <c r="I614" s="790"/>
      <c r="J614" s="790"/>
      <c r="K614" s="790"/>
      <c r="L614" s="790"/>
      <c r="M614" s="790"/>
      <c r="N614" s="790"/>
      <c r="O614" s="790"/>
      <c r="P614" s="790"/>
      <c r="Q614" s="790"/>
      <c r="R614" s="790"/>
      <c r="S614" s="790"/>
      <c r="T614" s="790"/>
      <c r="U614" s="790"/>
      <c r="V614" s="790"/>
      <c r="W614" s="790"/>
      <c r="X614" s="790"/>
      <c r="Y614" s="790"/>
      <c r="Z614" s="790"/>
      <c r="AA614" s="773"/>
      <c r="AB614" s="773"/>
      <c r="AC614" s="773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3">
        <v>4640242180816</v>
      </c>
      <c r="E615" s="784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1185" t="s">
        <v>998</v>
      </c>
      <c r="Q615" s="793"/>
      <c r="R615" s="793"/>
      <c r="S615" s="793"/>
      <c r="T615" s="794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3">
        <v>4640242180595</v>
      </c>
      <c r="E616" s="784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1198" t="s">
        <v>1002</v>
      </c>
      <c r="Q616" s="793"/>
      <c r="R616" s="793"/>
      <c r="S616" s="793"/>
      <c r="T616" s="794"/>
      <c r="U616" s="34"/>
      <c r="V616" s="34"/>
      <c r="W616" s="35" t="s">
        <v>69</v>
      </c>
      <c r="X616" s="777">
        <v>50</v>
      </c>
      <c r="Y616" s="778">
        <f t="shared" si="120"/>
        <v>50.400000000000006</v>
      </c>
      <c r="Z616" s="36">
        <f>IFERROR(IF(Y616=0,"",ROUNDUP(Y616/H616,0)*0.00753),"")</f>
        <v>9.0359999999999996E-2</v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53.095238095238095</v>
      </c>
      <c r="BN616" s="64">
        <f t="shared" si="122"/>
        <v>53.52</v>
      </c>
      <c r="BO616" s="64">
        <f t="shared" si="123"/>
        <v>7.6312576312576319E-2</v>
      </c>
      <c r="BP616" s="64">
        <f t="shared" si="124"/>
        <v>7.6923076923076927E-2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3">
        <v>4640242181615</v>
      </c>
      <c r="E617" s="784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03" t="s">
        <v>1006</v>
      </c>
      <c r="Q617" s="793"/>
      <c r="R617" s="793"/>
      <c r="S617" s="793"/>
      <c r="T617" s="794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3">
        <v>4640242181639</v>
      </c>
      <c r="E618" s="784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958" t="s">
        <v>1010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3">
        <v>4640242181622</v>
      </c>
      <c r="E619" s="784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6" t="s">
        <v>1014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3">
        <v>4640242180908</v>
      </c>
      <c r="E620" s="784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963" t="s">
        <v>1018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3">
        <v>4640242180489</v>
      </c>
      <c r="E621" s="784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1184" t="s">
        <v>1021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789"/>
      <c r="B622" s="790"/>
      <c r="C622" s="790"/>
      <c r="D622" s="790"/>
      <c r="E622" s="790"/>
      <c r="F622" s="790"/>
      <c r="G622" s="790"/>
      <c r="H622" s="790"/>
      <c r="I622" s="790"/>
      <c r="J622" s="790"/>
      <c r="K622" s="790"/>
      <c r="L622" s="790"/>
      <c r="M622" s="790"/>
      <c r="N622" s="790"/>
      <c r="O622" s="791"/>
      <c r="P622" s="785" t="s">
        <v>71</v>
      </c>
      <c r="Q622" s="786"/>
      <c r="R622" s="786"/>
      <c r="S622" s="786"/>
      <c r="T622" s="786"/>
      <c r="U622" s="786"/>
      <c r="V622" s="787"/>
      <c r="W622" s="37" t="s">
        <v>72</v>
      </c>
      <c r="X622" s="779">
        <f>IFERROR(X615/H615,"0")+IFERROR(X616/H616,"0")+IFERROR(X617/H617,"0")+IFERROR(X618/H618,"0")+IFERROR(X619/H619,"0")+IFERROR(X620/H620,"0")+IFERROR(X621/H621,"0")</f>
        <v>11.904761904761905</v>
      </c>
      <c r="Y622" s="779">
        <f>IFERROR(Y615/H615,"0")+IFERROR(Y616/H616,"0")+IFERROR(Y617/H617,"0")+IFERROR(Y618/H618,"0")+IFERROR(Y619/H619,"0")+IFERROR(Y620/H620,"0")+IFERROR(Y621/H621,"0")</f>
        <v>12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9.0359999999999996E-2</v>
      </c>
      <c r="AA622" s="780"/>
      <c r="AB622" s="780"/>
      <c r="AC622" s="780"/>
    </row>
    <row r="623" spans="1:68" x14ac:dyDescent="0.2">
      <c r="A623" s="790"/>
      <c r="B623" s="790"/>
      <c r="C623" s="790"/>
      <c r="D623" s="790"/>
      <c r="E623" s="790"/>
      <c r="F623" s="790"/>
      <c r="G623" s="790"/>
      <c r="H623" s="790"/>
      <c r="I623" s="790"/>
      <c r="J623" s="790"/>
      <c r="K623" s="790"/>
      <c r="L623" s="790"/>
      <c r="M623" s="790"/>
      <c r="N623" s="790"/>
      <c r="O623" s="791"/>
      <c r="P623" s="785" t="s">
        <v>71</v>
      </c>
      <c r="Q623" s="786"/>
      <c r="R623" s="786"/>
      <c r="S623" s="786"/>
      <c r="T623" s="786"/>
      <c r="U623" s="786"/>
      <c r="V623" s="787"/>
      <c r="W623" s="37" t="s">
        <v>69</v>
      </c>
      <c r="X623" s="779">
        <f>IFERROR(SUM(X615:X621),"0")</f>
        <v>50</v>
      </c>
      <c r="Y623" s="779">
        <f>IFERROR(SUM(Y615:Y621),"0")</f>
        <v>50.400000000000006</v>
      </c>
      <c r="Z623" s="37"/>
      <c r="AA623" s="780"/>
      <c r="AB623" s="780"/>
      <c r="AC623" s="780"/>
    </row>
    <row r="624" spans="1:68" ht="14.25" customHeight="1" x14ac:dyDescent="0.25">
      <c r="A624" s="800" t="s">
        <v>73</v>
      </c>
      <c r="B624" s="790"/>
      <c r="C624" s="790"/>
      <c r="D624" s="790"/>
      <c r="E624" s="790"/>
      <c r="F624" s="790"/>
      <c r="G624" s="790"/>
      <c r="H624" s="790"/>
      <c r="I624" s="790"/>
      <c r="J624" s="790"/>
      <c r="K624" s="790"/>
      <c r="L624" s="790"/>
      <c r="M624" s="790"/>
      <c r="N624" s="790"/>
      <c r="O624" s="790"/>
      <c r="P624" s="790"/>
      <c r="Q624" s="790"/>
      <c r="R624" s="790"/>
      <c r="S624" s="790"/>
      <c r="T624" s="790"/>
      <c r="U624" s="790"/>
      <c r="V624" s="790"/>
      <c r="W624" s="790"/>
      <c r="X624" s="790"/>
      <c r="Y624" s="790"/>
      <c r="Z624" s="790"/>
      <c r="AA624" s="773"/>
      <c r="AB624" s="773"/>
      <c r="AC624" s="773"/>
    </row>
    <row r="625" spans="1:68" ht="27" customHeight="1" x14ac:dyDescent="0.25">
      <c r="A625" s="54" t="s">
        <v>1022</v>
      </c>
      <c r="B625" s="54" t="s">
        <v>1023</v>
      </c>
      <c r="C625" s="31">
        <v>4301051887</v>
      </c>
      <c r="D625" s="783">
        <v>4640242180533</v>
      </c>
      <c r="E625" s="784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121</v>
      </c>
      <c r="N625" s="33"/>
      <c r="O625" s="32">
        <v>45</v>
      </c>
      <c r="P625" s="809" t="s">
        <v>1024</v>
      </c>
      <c r="Q625" s="793"/>
      <c r="R625" s="793"/>
      <c r="S625" s="793"/>
      <c r="T625" s="794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4301051746</v>
      </c>
      <c r="D626" s="783">
        <v>4640242180533</v>
      </c>
      <c r="E626" s="784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121</v>
      </c>
      <c r="N626" s="33"/>
      <c r="O626" s="32">
        <v>40</v>
      </c>
      <c r="P626" s="1204" t="s">
        <v>1027</v>
      </c>
      <c r="Q626" s="793"/>
      <c r="R626" s="793"/>
      <c r="S626" s="793"/>
      <c r="T626" s="794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1028</v>
      </c>
      <c r="B627" s="54" t="s">
        <v>1029</v>
      </c>
      <c r="C627" s="31">
        <v>4301051933</v>
      </c>
      <c r="D627" s="783">
        <v>4640242180540</v>
      </c>
      <c r="E627" s="784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121</v>
      </c>
      <c r="N627" s="33"/>
      <c r="O627" s="32">
        <v>45</v>
      </c>
      <c r="P627" s="1029" t="s">
        <v>1030</v>
      </c>
      <c r="Q627" s="793"/>
      <c r="R627" s="793"/>
      <c r="S627" s="793"/>
      <c r="T627" s="794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4301051510</v>
      </c>
      <c r="D628" s="783">
        <v>4640242180540</v>
      </c>
      <c r="E628" s="784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1193" t="s">
        <v>1033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4301051390</v>
      </c>
      <c r="D629" s="783">
        <v>4640242181233</v>
      </c>
      <c r="E629" s="784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68</v>
      </c>
      <c r="N629" s="33"/>
      <c r="O629" s="32">
        <v>40</v>
      </c>
      <c r="P629" s="993" t="s">
        <v>1036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4301051920</v>
      </c>
      <c r="D630" s="783">
        <v>4640242181233</v>
      </c>
      <c r="E630" s="784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158</v>
      </c>
      <c r="N630" s="33"/>
      <c r="O630" s="32">
        <v>45</v>
      </c>
      <c r="P630" s="1001" t="s">
        <v>1038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4301051448</v>
      </c>
      <c r="D631" s="783">
        <v>4640242181226</v>
      </c>
      <c r="E631" s="784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30</v>
      </c>
      <c r="P631" s="950" t="s">
        <v>1041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4301051921</v>
      </c>
      <c r="D632" s="783">
        <v>4640242181226</v>
      </c>
      <c r="E632" s="784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158</v>
      </c>
      <c r="N632" s="33"/>
      <c r="O632" s="32">
        <v>45</v>
      </c>
      <c r="P632" s="983" t="s">
        <v>1043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789"/>
      <c r="B633" s="790"/>
      <c r="C633" s="790"/>
      <c r="D633" s="790"/>
      <c r="E633" s="790"/>
      <c r="F633" s="790"/>
      <c r="G633" s="790"/>
      <c r="H633" s="790"/>
      <c r="I633" s="790"/>
      <c r="J633" s="790"/>
      <c r="K633" s="790"/>
      <c r="L633" s="790"/>
      <c r="M633" s="790"/>
      <c r="N633" s="790"/>
      <c r="O633" s="791"/>
      <c r="P633" s="785" t="s">
        <v>71</v>
      </c>
      <c r="Q633" s="786"/>
      <c r="R633" s="786"/>
      <c r="S633" s="786"/>
      <c r="T633" s="786"/>
      <c r="U633" s="786"/>
      <c r="V633" s="787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x14ac:dyDescent="0.2">
      <c r="A634" s="790"/>
      <c r="B634" s="790"/>
      <c r="C634" s="790"/>
      <c r="D634" s="790"/>
      <c r="E634" s="790"/>
      <c r="F634" s="790"/>
      <c r="G634" s="790"/>
      <c r="H634" s="790"/>
      <c r="I634" s="790"/>
      <c r="J634" s="790"/>
      <c r="K634" s="790"/>
      <c r="L634" s="790"/>
      <c r="M634" s="790"/>
      <c r="N634" s="790"/>
      <c r="O634" s="791"/>
      <c r="P634" s="785" t="s">
        <v>71</v>
      </c>
      <c r="Q634" s="786"/>
      <c r="R634" s="786"/>
      <c r="S634" s="786"/>
      <c r="T634" s="786"/>
      <c r="U634" s="786"/>
      <c r="V634" s="787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customHeight="1" x14ac:dyDescent="0.25">
      <c r="A635" s="800" t="s">
        <v>218</v>
      </c>
      <c r="B635" s="790"/>
      <c r="C635" s="790"/>
      <c r="D635" s="790"/>
      <c r="E635" s="790"/>
      <c r="F635" s="790"/>
      <c r="G635" s="790"/>
      <c r="H635" s="790"/>
      <c r="I635" s="790"/>
      <c r="J635" s="790"/>
      <c r="K635" s="790"/>
      <c r="L635" s="790"/>
      <c r="M635" s="790"/>
      <c r="N635" s="790"/>
      <c r="O635" s="790"/>
      <c r="P635" s="790"/>
      <c r="Q635" s="790"/>
      <c r="R635" s="790"/>
      <c r="S635" s="790"/>
      <c r="T635" s="790"/>
      <c r="U635" s="790"/>
      <c r="V635" s="790"/>
      <c r="W635" s="790"/>
      <c r="X635" s="790"/>
      <c r="Y635" s="790"/>
      <c r="Z635" s="790"/>
      <c r="AA635" s="773"/>
      <c r="AB635" s="773"/>
      <c r="AC635" s="773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3">
        <v>4640242180120</v>
      </c>
      <c r="E636" s="784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991" t="s">
        <v>1046</v>
      </c>
      <c r="Q636" s="793"/>
      <c r="R636" s="793"/>
      <c r="S636" s="793"/>
      <c r="T636" s="794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3">
        <v>4640242180120</v>
      </c>
      <c r="E637" s="784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1141" t="s">
        <v>1049</v>
      </c>
      <c r="Q637" s="793"/>
      <c r="R637" s="793"/>
      <c r="S637" s="793"/>
      <c r="T637" s="794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3">
        <v>4640242180137</v>
      </c>
      <c r="E638" s="784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1107" t="s">
        <v>1052</v>
      </c>
      <c r="Q638" s="793"/>
      <c r="R638" s="793"/>
      <c r="S638" s="793"/>
      <c r="T638" s="794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3">
        <v>4640242180137</v>
      </c>
      <c r="E639" s="784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990" t="s">
        <v>1055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89"/>
      <c r="B640" s="790"/>
      <c r="C640" s="790"/>
      <c r="D640" s="790"/>
      <c r="E640" s="790"/>
      <c r="F640" s="790"/>
      <c r="G640" s="790"/>
      <c r="H640" s="790"/>
      <c r="I640" s="790"/>
      <c r="J640" s="790"/>
      <c r="K640" s="790"/>
      <c r="L640" s="790"/>
      <c r="M640" s="790"/>
      <c r="N640" s="790"/>
      <c r="O640" s="791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0"/>
      <c r="B641" s="790"/>
      <c r="C641" s="790"/>
      <c r="D641" s="790"/>
      <c r="E641" s="790"/>
      <c r="F641" s="790"/>
      <c r="G641" s="790"/>
      <c r="H641" s="790"/>
      <c r="I641" s="790"/>
      <c r="J641" s="790"/>
      <c r="K641" s="790"/>
      <c r="L641" s="790"/>
      <c r="M641" s="790"/>
      <c r="N641" s="790"/>
      <c r="O641" s="791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821" t="s">
        <v>1056</v>
      </c>
      <c r="B642" s="790"/>
      <c r="C642" s="790"/>
      <c r="D642" s="790"/>
      <c r="E642" s="790"/>
      <c r="F642" s="790"/>
      <c r="G642" s="790"/>
      <c r="H642" s="790"/>
      <c r="I642" s="790"/>
      <c r="J642" s="790"/>
      <c r="K642" s="790"/>
      <c r="L642" s="790"/>
      <c r="M642" s="790"/>
      <c r="N642" s="790"/>
      <c r="O642" s="790"/>
      <c r="P642" s="790"/>
      <c r="Q642" s="790"/>
      <c r="R642" s="790"/>
      <c r="S642" s="790"/>
      <c r="T642" s="790"/>
      <c r="U642" s="790"/>
      <c r="V642" s="790"/>
      <c r="W642" s="790"/>
      <c r="X642" s="790"/>
      <c r="Y642" s="790"/>
      <c r="Z642" s="790"/>
      <c r="AA642" s="772"/>
      <c r="AB642" s="772"/>
      <c r="AC642" s="772"/>
    </row>
    <row r="643" spans="1:68" ht="14.25" customHeight="1" x14ac:dyDescent="0.25">
      <c r="A643" s="800" t="s">
        <v>114</v>
      </c>
      <c r="B643" s="790"/>
      <c r="C643" s="790"/>
      <c r="D643" s="790"/>
      <c r="E643" s="790"/>
      <c r="F643" s="790"/>
      <c r="G643" s="790"/>
      <c r="H643" s="790"/>
      <c r="I643" s="790"/>
      <c r="J643" s="790"/>
      <c r="K643" s="790"/>
      <c r="L643" s="790"/>
      <c r="M643" s="790"/>
      <c r="N643" s="790"/>
      <c r="O643" s="790"/>
      <c r="P643" s="790"/>
      <c r="Q643" s="790"/>
      <c r="R643" s="790"/>
      <c r="S643" s="790"/>
      <c r="T643" s="790"/>
      <c r="U643" s="790"/>
      <c r="V643" s="790"/>
      <c r="W643" s="790"/>
      <c r="X643" s="790"/>
      <c r="Y643" s="790"/>
      <c r="Z643" s="790"/>
      <c r="AA643" s="773"/>
      <c r="AB643" s="773"/>
      <c r="AC643" s="773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3">
        <v>4640242180045</v>
      </c>
      <c r="E644" s="784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118</v>
      </c>
      <c r="N644" s="33"/>
      <c r="O644" s="32">
        <v>55</v>
      </c>
      <c r="P644" s="859" t="s">
        <v>1059</v>
      </c>
      <c r="Q644" s="793"/>
      <c r="R644" s="793"/>
      <c r="S644" s="793"/>
      <c r="T644" s="794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3">
        <v>4640242180601</v>
      </c>
      <c r="E645" s="784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118</v>
      </c>
      <c r="N645" s="33"/>
      <c r="O645" s="32">
        <v>55</v>
      </c>
      <c r="P645" s="1105" t="s">
        <v>1063</v>
      </c>
      <c r="Q645" s="793"/>
      <c r="R645" s="793"/>
      <c r="S645" s="793"/>
      <c r="T645" s="794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9"/>
      <c r="B646" s="790"/>
      <c r="C646" s="790"/>
      <c r="D646" s="790"/>
      <c r="E646" s="790"/>
      <c r="F646" s="790"/>
      <c r="G646" s="790"/>
      <c r="H646" s="790"/>
      <c r="I646" s="790"/>
      <c r="J646" s="790"/>
      <c r="K646" s="790"/>
      <c r="L646" s="790"/>
      <c r="M646" s="790"/>
      <c r="N646" s="790"/>
      <c r="O646" s="791"/>
      <c r="P646" s="785" t="s">
        <v>71</v>
      </c>
      <c r="Q646" s="786"/>
      <c r="R646" s="786"/>
      <c r="S646" s="786"/>
      <c r="T646" s="786"/>
      <c r="U646" s="786"/>
      <c r="V646" s="787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0"/>
      <c r="B647" s="790"/>
      <c r="C647" s="790"/>
      <c r="D647" s="790"/>
      <c r="E647" s="790"/>
      <c r="F647" s="790"/>
      <c r="G647" s="790"/>
      <c r="H647" s="790"/>
      <c r="I647" s="790"/>
      <c r="J647" s="790"/>
      <c r="K647" s="790"/>
      <c r="L647" s="790"/>
      <c r="M647" s="790"/>
      <c r="N647" s="790"/>
      <c r="O647" s="791"/>
      <c r="P647" s="785" t="s">
        <v>71</v>
      </c>
      <c r="Q647" s="786"/>
      <c r="R647" s="786"/>
      <c r="S647" s="786"/>
      <c r="T647" s="786"/>
      <c r="U647" s="786"/>
      <c r="V647" s="787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00" t="s">
        <v>172</v>
      </c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0"/>
      <c r="P648" s="790"/>
      <c r="Q648" s="790"/>
      <c r="R648" s="790"/>
      <c r="S648" s="790"/>
      <c r="T648" s="790"/>
      <c r="U648" s="790"/>
      <c r="V648" s="790"/>
      <c r="W648" s="790"/>
      <c r="X648" s="790"/>
      <c r="Y648" s="790"/>
      <c r="Z648" s="790"/>
      <c r="AA648" s="773"/>
      <c r="AB648" s="773"/>
      <c r="AC648" s="773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3">
        <v>4640242180090</v>
      </c>
      <c r="E649" s="784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118</v>
      </c>
      <c r="N649" s="33"/>
      <c r="O649" s="32">
        <v>50</v>
      </c>
      <c r="P649" s="1020" t="s">
        <v>1067</v>
      </c>
      <c r="Q649" s="793"/>
      <c r="R649" s="793"/>
      <c r="S649" s="793"/>
      <c r="T649" s="794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9"/>
      <c r="B650" s="790"/>
      <c r="C650" s="790"/>
      <c r="D650" s="790"/>
      <c r="E650" s="790"/>
      <c r="F650" s="790"/>
      <c r="G650" s="790"/>
      <c r="H650" s="790"/>
      <c r="I650" s="790"/>
      <c r="J650" s="790"/>
      <c r="K650" s="790"/>
      <c r="L650" s="790"/>
      <c r="M650" s="790"/>
      <c r="N650" s="790"/>
      <c r="O650" s="791"/>
      <c r="P650" s="785" t="s">
        <v>71</v>
      </c>
      <c r="Q650" s="786"/>
      <c r="R650" s="786"/>
      <c r="S650" s="786"/>
      <c r="T650" s="786"/>
      <c r="U650" s="786"/>
      <c r="V650" s="787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0"/>
      <c r="B651" s="790"/>
      <c r="C651" s="790"/>
      <c r="D651" s="790"/>
      <c r="E651" s="790"/>
      <c r="F651" s="790"/>
      <c r="G651" s="790"/>
      <c r="H651" s="790"/>
      <c r="I651" s="790"/>
      <c r="J651" s="790"/>
      <c r="K651" s="790"/>
      <c r="L651" s="790"/>
      <c r="M651" s="790"/>
      <c r="N651" s="790"/>
      <c r="O651" s="791"/>
      <c r="P651" s="785" t="s">
        <v>71</v>
      </c>
      <c r="Q651" s="786"/>
      <c r="R651" s="786"/>
      <c r="S651" s="786"/>
      <c r="T651" s="786"/>
      <c r="U651" s="786"/>
      <c r="V651" s="787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00" t="s">
        <v>64</v>
      </c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0"/>
      <c r="P652" s="790"/>
      <c r="Q652" s="790"/>
      <c r="R652" s="790"/>
      <c r="S652" s="790"/>
      <c r="T652" s="790"/>
      <c r="U652" s="790"/>
      <c r="V652" s="790"/>
      <c r="W652" s="790"/>
      <c r="X652" s="790"/>
      <c r="Y652" s="790"/>
      <c r="Z652" s="790"/>
      <c r="AA652" s="773"/>
      <c r="AB652" s="773"/>
      <c r="AC652" s="773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3">
        <v>4640242180076</v>
      </c>
      <c r="E653" s="784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1075" t="s">
        <v>1071</v>
      </c>
      <c r="Q653" s="793"/>
      <c r="R653" s="793"/>
      <c r="S653" s="793"/>
      <c r="T653" s="794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789"/>
      <c r="B654" s="790"/>
      <c r="C654" s="790"/>
      <c r="D654" s="790"/>
      <c r="E654" s="790"/>
      <c r="F654" s="790"/>
      <c r="G654" s="790"/>
      <c r="H654" s="790"/>
      <c r="I654" s="790"/>
      <c r="J654" s="790"/>
      <c r="K654" s="790"/>
      <c r="L654" s="790"/>
      <c r="M654" s="790"/>
      <c r="N654" s="790"/>
      <c r="O654" s="791"/>
      <c r="P654" s="785" t="s">
        <v>71</v>
      </c>
      <c r="Q654" s="786"/>
      <c r="R654" s="786"/>
      <c r="S654" s="786"/>
      <c r="T654" s="786"/>
      <c r="U654" s="786"/>
      <c r="V654" s="787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0"/>
      <c r="B655" s="790"/>
      <c r="C655" s="790"/>
      <c r="D655" s="790"/>
      <c r="E655" s="790"/>
      <c r="F655" s="790"/>
      <c r="G655" s="790"/>
      <c r="H655" s="790"/>
      <c r="I655" s="790"/>
      <c r="J655" s="790"/>
      <c r="K655" s="790"/>
      <c r="L655" s="790"/>
      <c r="M655" s="790"/>
      <c r="N655" s="790"/>
      <c r="O655" s="791"/>
      <c r="P655" s="785" t="s">
        <v>71</v>
      </c>
      <c r="Q655" s="786"/>
      <c r="R655" s="786"/>
      <c r="S655" s="786"/>
      <c r="T655" s="786"/>
      <c r="U655" s="786"/>
      <c r="V655" s="787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00" t="s">
        <v>73</v>
      </c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0"/>
      <c r="P656" s="790"/>
      <c r="Q656" s="790"/>
      <c r="R656" s="790"/>
      <c r="S656" s="790"/>
      <c r="T656" s="790"/>
      <c r="U656" s="790"/>
      <c r="V656" s="790"/>
      <c r="W656" s="790"/>
      <c r="X656" s="790"/>
      <c r="Y656" s="790"/>
      <c r="Z656" s="790"/>
      <c r="AA656" s="773"/>
      <c r="AB656" s="773"/>
      <c r="AC656" s="773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3">
        <v>4640242180106</v>
      </c>
      <c r="E657" s="784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849" t="s">
        <v>1075</v>
      </c>
      <c r="Q657" s="793"/>
      <c r="R657" s="793"/>
      <c r="S657" s="793"/>
      <c r="T657" s="794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789"/>
      <c r="B658" s="790"/>
      <c r="C658" s="790"/>
      <c r="D658" s="790"/>
      <c r="E658" s="790"/>
      <c r="F658" s="790"/>
      <c r="G658" s="790"/>
      <c r="H658" s="790"/>
      <c r="I658" s="790"/>
      <c r="J658" s="790"/>
      <c r="K658" s="790"/>
      <c r="L658" s="790"/>
      <c r="M658" s="790"/>
      <c r="N658" s="790"/>
      <c r="O658" s="791"/>
      <c r="P658" s="785" t="s">
        <v>71</v>
      </c>
      <c r="Q658" s="786"/>
      <c r="R658" s="786"/>
      <c r="S658" s="786"/>
      <c r="T658" s="786"/>
      <c r="U658" s="786"/>
      <c r="V658" s="787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0"/>
      <c r="B659" s="790"/>
      <c r="C659" s="790"/>
      <c r="D659" s="790"/>
      <c r="E659" s="790"/>
      <c r="F659" s="790"/>
      <c r="G659" s="790"/>
      <c r="H659" s="790"/>
      <c r="I659" s="790"/>
      <c r="J659" s="790"/>
      <c r="K659" s="790"/>
      <c r="L659" s="790"/>
      <c r="M659" s="790"/>
      <c r="N659" s="790"/>
      <c r="O659" s="791"/>
      <c r="P659" s="785" t="s">
        <v>71</v>
      </c>
      <c r="Q659" s="786"/>
      <c r="R659" s="786"/>
      <c r="S659" s="786"/>
      <c r="T659" s="786"/>
      <c r="U659" s="786"/>
      <c r="V659" s="787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1181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1039"/>
      <c r="P660" s="817" t="s">
        <v>1077</v>
      </c>
      <c r="Q660" s="818"/>
      <c r="R660" s="818"/>
      <c r="S660" s="818"/>
      <c r="T660" s="818"/>
      <c r="U660" s="818"/>
      <c r="V660" s="814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1512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1570.5800000000004</v>
      </c>
      <c r="Z660" s="37"/>
      <c r="AA660" s="780"/>
      <c r="AB660" s="780"/>
      <c r="AC660" s="780"/>
    </row>
    <row r="661" spans="1:68" x14ac:dyDescent="0.2">
      <c r="A661" s="790"/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1039"/>
      <c r="P661" s="817" t="s">
        <v>1078</v>
      </c>
      <c r="Q661" s="818"/>
      <c r="R661" s="818"/>
      <c r="S661" s="818"/>
      <c r="T661" s="818"/>
      <c r="U661" s="818"/>
      <c r="V661" s="814"/>
      <c r="W661" s="37" t="s">
        <v>69</v>
      </c>
      <c r="X661" s="779">
        <f>IFERROR(SUM(BM22:BM657),"0")</f>
        <v>1612.2449308915493</v>
      </c>
      <c r="Y661" s="779">
        <f>IFERROR(SUM(BN22:BN657),"0")</f>
        <v>1675.1340000000007</v>
      </c>
      <c r="Z661" s="37"/>
      <c r="AA661" s="780"/>
      <c r="AB661" s="780"/>
      <c r="AC661" s="780"/>
    </row>
    <row r="662" spans="1:68" x14ac:dyDescent="0.2">
      <c r="A662" s="790"/>
      <c r="B662" s="790"/>
      <c r="C662" s="790"/>
      <c r="D662" s="790"/>
      <c r="E662" s="790"/>
      <c r="F662" s="790"/>
      <c r="G662" s="790"/>
      <c r="H662" s="790"/>
      <c r="I662" s="790"/>
      <c r="J662" s="790"/>
      <c r="K662" s="790"/>
      <c r="L662" s="790"/>
      <c r="M662" s="790"/>
      <c r="N662" s="790"/>
      <c r="O662" s="1039"/>
      <c r="P662" s="817" t="s">
        <v>1079</v>
      </c>
      <c r="Q662" s="818"/>
      <c r="R662" s="818"/>
      <c r="S662" s="818"/>
      <c r="T662" s="818"/>
      <c r="U662" s="818"/>
      <c r="V662" s="814"/>
      <c r="W662" s="37" t="s">
        <v>1080</v>
      </c>
      <c r="X662" s="38">
        <f>ROUNDUP(SUM(BO22:BO657),0)</f>
        <v>4</v>
      </c>
      <c r="Y662" s="38">
        <f>ROUNDUP(SUM(BP22:BP657),0)</f>
        <v>4</v>
      </c>
      <c r="Z662" s="37"/>
      <c r="AA662" s="780"/>
      <c r="AB662" s="780"/>
      <c r="AC662" s="780"/>
    </row>
    <row r="663" spans="1:68" x14ac:dyDescent="0.2">
      <c r="A663" s="790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1039"/>
      <c r="P663" s="817" t="s">
        <v>1081</v>
      </c>
      <c r="Q663" s="818"/>
      <c r="R663" s="818"/>
      <c r="S663" s="818"/>
      <c r="T663" s="818"/>
      <c r="U663" s="818"/>
      <c r="V663" s="814"/>
      <c r="W663" s="37" t="s">
        <v>69</v>
      </c>
      <c r="X663" s="779">
        <f>GrossWeightTotal+PalletQtyTotal*25</f>
        <v>1712.2449308915493</v>
      </c>
      <c r="Y663" s="779">
        <f>GrossWeightTotalR+PalletQtyTotalR*25</f>
        <v>1775.1340000000007</v>
      </c>
      <c r="Z663" s="37"/>
      <c r="AA663" s="780"/>
      <c r="AB663" s="780"/>
      <c r="AC663" s="780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1039"/>
      <c r="P664" s="817" t="s">
        <v>1082</v>
      </c>
      <c r="Q664" s="818"/>
      <c r="R664" s="818"/>
      <c r="S664" s="818"/>
      <c r="T664" s="818"/>
      <c r="U664" s="818"/>
      <c r="V664" s="814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373.27570128673074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388</v>
      </c>
      <c r="Z664" s="37"/>
      <c r="AA664" s="780"/>
      <c r="AB664" s="780"/>
      <c r="AC664" s="780"/>
    </row>
    <row r="665" spans="1:68" ht="14.25" customHeight="1" x14ac:dyDescent="0.2">
      <c r="A665" s="790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1039"/>
      <c r="P665" s="817" t="s">
        <v>1083</v>
      </c>
      <c r="Q665" s="818"/>
      <c r="R665" s="818"/>
      <c r="S665" s="818"/>
      <c r="T665" s="818"/>
      <c r="U665" s="818"/>
      <c r="V665" s="814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3.6698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74" t="s">
        <v>63</v>
      </c>
      <c r="C667" s="807" t="s">
        <v>112</v>
      </c>
      <c r="D667" s="852"/>
      <c r="E667" s="852"/>
      <c r="F667" s="852"/>
      <c r="G667" s="852"/>
      <c r="H667" s="853"/>
      <c r="I667" s="807" t="s">
        <v>342</v>
      </c>
      <c r="J667" s="852"/>
      <c r="K667" s="852"/>
      <c r="L667" s="852"/>
      <c r="M667" s="852"/>
      <c r="N667" s="852"/>
      <c r="O667" s="852"/>
      <c r="P667" s="852"/>
      <c r="Q667" s="852"/>
      <c r="R667" s="852"/>
      <c r="S667" s="852"/>
      <c r="T667" s="852"/>
      <c r="U667" s="852"/>
      <c r="V667" s="853"/>
      <c r="W667" s="807" t="s">
        <v>677</v>
      </c>
      <c r="X667" s="853"/>
      <c r="Y667" s="807" t="s">
        <v>781</v>
      </c>
      <c r="Z667" s="852"/>
      <c r="AA667" s="852"/>
      <c r="AB667" s="853"/>
      <c r="AC667" s="774" t="s">
        <v>881</v>
      </c>
      <c r="AD667" s="807" t="s">
        <v>956</v>
      </c>
      <c r="AE667" s="853"/>
      <c r="AF667" s="775"/>
    </row>
    <row r="668" spans="1:68" ht="14.25" customHeight="1" thickTop="1" x14ac:dyDescent="0.2">
      <c r="A668" s="834" t="s">
        <v>1086</v>
      </c>
      <c r="B668" s="807" t="s">
        <v>63</v>
      </c>
      <c r="C668" s="807" t="s">
        <v>113</v>
      </c>
      <c r="D668" s="807" t="s">
        <v>140</v>
      </c>
      <c r="E668" s="807" t="s">
        <v>226</v>
      </c>
      <c r="F668" s="807" t="s">
        <v>255</v>
      </c>
      <c r="G668" s="807" t="s">
        <v>306</v>
      </c>
      <c r="H668" s="807" t="s">
        <v>112</v>
      </c>
      <c r="I668" s="807" t="s">
        <v>343</v>
      </c>
      <c r="J668" s="807" t="s">
        <v>368</v>
      </c>
      <c r="K668" s="807" t="s">
        <v>442</v>
      </c>
      <c r="L668" s="807" t="s">
        <v>462</v>
      </c>
      <c r="M668" s="807" t="s">
        <v>488</v>
      </c>
      <c r="N668" s="775"/>
      <c r="O668" s="807" t="s">
        <v>517</v>
      </c>
      <c r="P668" s="807" t="s">
        <v>520</v>
      </c>
      <c r="Q668" s="807" t="s">
        <v>529</v>
      </c>
      <c r="R668" s="807" t="s">
        <v>547</v>
      </c>
      <c r="S668" s="807" t="s">
        <v>557</v>
      </c>
      <c r="T668" s="807" t="s">
        <v>570</v>
      </c>
      <c r="U668" s="807" t="s">
        <v>578</v>
      </c>
      <c r="V668" s="807" t="s">
        <v>664</v>
      </c>
      <c r="W668" s="807" t="s">
        <v>678</v>
      </c>
      <c r="X668" s="807" t="s">
        <v>732</v>
      </c>
      <c r="Y668" s="807" t="s">
        <v>782</v>
      </c>
      <c r="Z668" s="807" t="s">
        <v>841</v>
      </c>
      <c r="AA668" s="807" t="s">
        <v>864</v>
      </c>
      <c r="AB668" s="807" t="s">
        <v>877</v>
      </c>
      <c r="AC668" s="807" t="s">
        <v>881</v>
      </c>
      <c r="AD668" s="807" t="s">
        <v>956</v>
      </c>
      <c r="AE668" s="807" t="s">
        <v>1056</v>
      </c>
      <c r="AF668" s="775"/>
    </row>
    <row r="669" spans="1:68" ht="13.5" customHeight="1" thickBot="1" x14ac:dyDescent="0.25">
      <c r="A669" s="835"/>
      <c r="B669" s="808"/>
      <c r="C669" s="808"/>
      <c r="D669" s="808"/>
      <c r="E669" s="808"/>
      <c r="F669" s="808"/>
      <c r="G669" s="808"/>
      <c r="H669" s="808"/>
      <c r="I669" s="808"/>
      <c r="J669" s="808"/>
      <c r="K669" s="808"/>
      <c r="L669" s="808"/>
      <c r="M669" s="808"/>
      <c r="N669" s="775"/>
      <c r="O669" s="808"/>
      <c r="P669" s="808"/>
      <c r="Q669" s="808"/>
      <c r="R669" s="808"/>
      <c r="S669" s="808"/>
      <c r="T669" s="808"/>
      <c r="U669" s="808"/>
      <c r="V669" s="808"/>
      <c r="W669" s="808"/>
      <c r="X669" s="808"/>
      <c r="Y669" s="808"/>
      <c r="Z669" s="808"/>
      <c r="AA669" s="808"/>
      <c r="AB669" s="808"/>
      <c r="AC669" s="808"/>
      <c r="AD669" s="808"/>
      <c r="AE669" s="808"/>
      <c r="AF669" s="775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40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210.60000000000002</v>
      </c>
      <c r="E670" s="46">
        <f>IFERROR(Y107*1,"0")+IFERROR(Y108*1,"0")+IFERROR(Y109*1,"0")+IFERROR(Y110*1,"0")+IFERROR(Y114*1,"0")+IFERROR(Y115*1,"0")+IFERROR(Y116*1,"0")+IFERROR(Y117*1,"0")+IFERROR(Y118*1,"0")+IFERROR(Y119*1,"0")</f>
        <v>91.800000000000011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111</v>
      </c>
      <c r="G670" s="46">
        <f>IFERROR(Y156*1,"0")+IFERROR(Y157*1,"0")+IFERROR(Y161*1,"0")+IFERROR(Y162*1,"0")+IFERROR(Y166*1,"0")+IFERROR(Y167*1,"0")</f>
        <v>38.879999999999995</v>
      </c>
      <c r="H670" s="46">
        <f>IFERROR(Y172*1,"0")+IFERROR(Y176*1,"0")+IFERROR(Y177*1,"0")+IFERROR(Y178*1,"0")+IFERROR(Y179*1,"0")+IFERROR(Y180*1,"0")+IFERROR(Y184*1,"0")+IFERROR(Y185*1,"0")+IFERROR(Y186*1,"0")</f>
        <v>48</v>
      </c>
      <c r="I670" s="46">
        <f>IFERROR(Y192*1,"0")+IFERROR(Y196*1,"0")+IFERROR(Y197*1,"0")+IFERROR(Y198*1,"0")+IFERROR(Y199*1,"0")+IFERROR(Y200*1,"0")+IFERROR(Y201*1,"0")+IFERROR(Y202*1,"0")+IFERROR(Y203*1,"0")</f>
        <v>35.700000000000003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102.6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4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28.8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16.8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413.30000000000007</v>
      </c>
      <c r="V670" s="46">
        <f>IFERROR(Y402*1,"0")+IFERROR(Y406*1,"0")+IFERROR(Y407*1,"0")+IFERROR(Y408*1,"0")</f>
        <v>66.3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235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21</v>
      </c>
      <c r="Z670" s="46">
        <f>IFERROR(Y518*1,"0")+IFERROR(Y522*1,"0")+IFERROR(Y523*1,"0")+IFERROR(Y524*1,"0")+IFERROR(Y525*1,"0")+IFERROR(Y526*1,"0")+IFERROR(Y530*1,"0")+IFERROR(Y534*1,"0")</f>
        <v>6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50.4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50.400000000000006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9 X126 X311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1 X78 X116 X144 X356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2024-11-19T08:12:54Z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