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1,24 Пушкарный\"/>
    </mc:Choice>
  </mc:AlternateContent>
  <xr:revisionPtr revIDLastSave="0" documentId="13_ncr:1_{0A070F81-2551-4CAA-A02D-B64C51BDE70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N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N608" i="2" s="1"/>
  <c r="X606" i="2"/>
  <c r="X605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P600" i="2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Z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Y564" i="2" s="1"/>
  <c r="P555" i="2"/>
  <c r="BP554" i="2"/>
  <c r="BO554" i="2"/>
  <c r="BM554" i="2"/>
  <c r="Y554" i="2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Y481" i="2"/>
  <c r="BN481" i="2" s="1"/>
  <c r="P481" i="2"/>
  <c r="X477" i="2"/>
  <c r="X476" i="2"/>
  <c r="BO475" i="2"/>
  <c r="BM475" i="2"/>
  <c r="Y475" i="2"/>
  <c r="BP475" i="2" s="1"/>
  <c r="P475" i="2"/>
  <c r="BO474" i="2"/>
  <c r="BM474" i="2"/>
  <c r="Z474" i="2"/>
  <c r="Y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P442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P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N384" i="2" s="1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Z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P268" i="2" s="1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Z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O213" i="2"/>
  <c r="BM213" i="2"/>
  <c r="Y213" i="2"/>
  <c r="Y216" i="2" s="1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Z145" i="2"/>
  <c r="Y145" i="2"/>
  <c r="BN145" i="2" s="1"/>
  <c r="P145" i="2"/>
  <c r="BO144" i="2"/>
  <c r="BM144" i="2"/>
  <c r="Y144" i="2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P82" i="2"/>
  <c r="BO82" i="2"/>
  <c r="BN82" i="2"/>
  <c r="BM82" i="2"/>
  <c r="Z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P22" i="2"/>
  <c r="H10" i="2"/>
  <c r="A9" i="2"/>
  <c r="H9" i="2" s="1"/>
  <c r="D7" i="2"/>
  <c r="Q6" i="2"/>
  <c r="P2" i="2"/>
  <c r="BN67" i="2" l="1"/>
  <c r="BN466" i="2"/>
  <c r="BN26" i="2"/>
  <c r="BN382" i="2"/>
  <c r="BN496" i="2"/>
  <c r="BN70" i="2"/>
  <c r="Z96" i="2"/>
  <c r="Z234" i="2"/>
  <c r="Z255" i="2"/>
  <c r="BN268" i="2"/>
  <c r="BN282" i="2"/>
  <c r="BN309" i="2"/>
  <c r="BN377" i="2"/>
  <c r="BN390" i="2"/>
  <c r="Z407" i="2"/>
  <c r="BN407" i="2"/>
  <c r="Z453" i="2"/>
  <c r="Z485" i="2"/>
  <c r="BN503" i="2"/>
  <c r="AA670" i="2"/>
  <c r="Z542" i="2"/>
  <c r="BP569" i="2"/>
  <c r="BP586" i="2"/>
  <c r="BP604" i="2"/>
  <c r="Z384" i="2"/>
  <c r="BP384" i="2"/>
  <c r="BP220" i="2"/>
  <c r="BN85" i="2"/>
  <c r="Z115" i="2"/>
  <c r="BP115" i="2"/>
  <c r="Z127" i="2"/>
  <c r="BP127" i="2"/>
  <c r="J670" i="2"/>
  <c r="Z213" i="2"/>
  <c r="Z219" i="2"/>
  <c r="BN223" i="2"/>
  <c r="Z237" i="2"/>
  <c r="BN247" i="2"/>
  <c r="Z258" i="2"/>
  <c r="BP258" i="2"/>
  <c r="Z281" i="2"/>
  <c r="Z418" i="2"/>
  <c r="Z450" i="2"/>
  <c r="BP450" i="2"/>
  <c r="Y476" i="2"/>
  <c r="Z481" i="2"/>
  <c r="Z482" i="2" s="1"/>
  <c r="Z489" i="2"/>
  <c r="BP489" i="2"/>
  <c r="Z499" i="2"/>
  <c r="Z574" i="2"/>
  <c r="Z577" i="2"/>
  <c r="BP577" i="2"/>
  <c r="Z608" i="2"/>
  <c r="BP608" i="2"/>
  <c r="Z627" i="2"/>
  <c r="BP627" i="2"/>
  <c r="B670" i="2"/>
  <c r="Z63" i="2"/>
  <c r="BP63" i="2"/>
  <c r="Z70" i="2"/>
  <c r="Y80" i="2"/>
  <c r="Z209" i="2"/>
  <c r="Y274" i="2"/>
  <c r="Z309" i="2"/>
  <c r="Z377" i="2"/>
  <c r="Z382" i="2"/>
  <c r="Z466" i="2"/>
  <c r="Z503" i="2"/>
  <c r="Z26" i="2"/>
  <c r="Z67" i="2"/>
  <c r="Z85" i="2"/>
  <c r="Z100" i="2"/>
  <c r="Z223" i="2"/>
  <c r="Y241" i="2"/>
  <c r="BN237" i="2"/>
  <c r="Z239" i="2"/>
  <c r="Z247" i="2"/>
  <c r="Z268" i="2"/>
  <c r="Z282" i="2"/>
  <c r="Y304" i="2"/>
  <c r="Z390" i="2"/>
  <c r="BN418" i="2"/>
  <c r="Z496" i="2"/>
  <c r="BP523" i="2"/>
  <c r="Z562" i="2"/>
  <c r="Z619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F9" i="2"/>
  <c r="BP49" i="2"/>
  <c r="Y98" i="2"/>
  <c r="BN101" i="2"/>
  <c r="Z119" i="2"/>
  <c r="Z124" i="2"/>
  <c r="BN133" i="2"/>
  <c r="Z141" i="2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Z226" i="2" s="1"/>
  <c r="Y249" i="2"/>
  <c r="BN253" i="2"/>
  <c r="Z259" i="2"/>
  <c r="Z272" i="2"/>
  <c r="Z273" i="2" s="1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BP611" i="2"/>
  <c r="BN611" i="2"/>
  <c r="BP383" i="2"/>
  <c r="BN383" i="2"/>
  <c r="X662" i="2"/>
  <c r="Z48" i="2"/>
  <c r="Y54" i="2"/>
  <c r="BP114" i="2"/>
  <c r="Y158" i="2"/>
  <c r="BP172" i="2"/>
  <c r="I670" i="2"/>
  <c r="K670" i="2"/>
  <c r="BP255" i="2"/>
  <c r="BP264" i="2"/>
  <c r="BP284" i="2"/>
  <c r="Z284" i="2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408" i="2"/>
  <c r="Z414" i="2"/>
  <c r="Z436" i="2"/>
  <c r="BP459" i="2"/>
  <c r="BN467" i="2"/>
  <c r="Z469" i="2"/>
  <c r="BN488" i="2"/>
  <c r="Z490" i="2"/>
  <c r="BN495" i="2"/>
  <c r="BN502" i="2"/>
  <c r="Z508" i="2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111" i="2" l="1"/>
  <c r="Z187" i="2"/>
  <c r="Z385" i="2"/>
  <c r="Z622" i="2"/>
  <c r="Z392" i="2"/>
  <c r="Z54" i="2"/>
  <c r="Z509" i="2"/>
  <c r="Z564" i="2"/>
  <c r="Z291" i="2"/>
  <c r="Z612" i="2"/>
  <c r="Z210" i="2"/>
  <c r="Z35" i="2"/>
  <c r="Z582" i="2"/>
  <c r="Z137" i="2"/>
  <c r="Z88" i="2"/>
  <c r="Z168" i="2"/>
  <c r="Z147" i="2"/>
  <c r="Z215" i="2"/>
  <c r="Z97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<sst xmlns="http://schemas.openxmlformats.org/spreadsheetml/2006/main" count="5287" uniqueCount="1104">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</sst>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D652" zoomScaleNormal="100" zoomScaleSheetLayoutView="100" workbookViewId="0">
      <selection activeCell="AB666" sqref="AB6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45617</v>
      </c>
      <c r="R5" s="1196"/>
      <c r="T5" s="1197" t="s">
        <v>3</v>
      </c>
      <c r="U5" s="1198"/>
      <c r="V5" s="1199" t="s">
        <v>1090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2"/>
      <c r="AB19" s="52"/>
      <c r="AC19" s="52"/>
    </row>
    <row r="20" spans="1:68" ht="16.5" customHeight="1" x14ac:dyDescent="0.25">
      <c r="A20" s="807" t="s">
        <v>77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62"/>
      <c r="AB20" s="62"/>
      <c r="AC20" s="62"/>
    </row>
    <row r="21" spans="1:68" ht="14.25" customHeight="1" x14ac:dyDescent="0.25">
      <c r="A21" s="784" t="s">
        <v>78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5">
        <v>4680115885004</v>
      </c>
      <c r="E22" s="785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4" t="s">
        <v>84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5">
        <v>4680115885912</v>
      </c>
      <c r="E26" s="785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40" t="s">
        <v>87</v>
      </c>
      <c r="Q26" s="787"/>
      <c r="R26" s="787"/>
      <c r="S26" s="787"/>
      <c r="T26" s="78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85">
        <v>4607091383881</v>
      </c>
      <c r="E27" s="785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5">
        <v>4607091388237</v>
      </c>
      <c r="E28" s="785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85">
        <v>4607091383935</v>
      </c>
      <c r="E29" s="785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85">
        <v>4680115881990</v>
      </c>
      <c r="E30" s="785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85">
        <v>4680115881853</v>
      </c>
      <c r="E31" s="785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103</v>
      </c>
      <c r="Q31" s="787"/>
      <c r="R31" s="787"/>
      <c r="S31" s="787"/>
      <c r="T31" s="78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85">
        <v>4680115885905</v>
      </c>
      <c r="E32" s="785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">
        <v>107</v>
      </c>
      <c r="Q32" s="787"/>
      <c r="R32" s="787"/>
      <c r="S32" s="787"/>
      <c r="T32" s="788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85">
        <v>4607091383911</v>
      </c>
      <c r="E33" s="785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5">
        <v>4607091388244</v>
      </c>
      <c r="E34" s="785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89" t="s">
        <v>40</v>
      </c>
      <c r="Q35" s="790"/>
      <c r="R35" s="790"/>
      <c r="S35" s="790"/>
      <c r="T35" s="790"/>
      <c r="U35" s="790"/>
      <c r="V35" s="791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9" t="s">
        <v>40</v>
      </c>
      <c r="Q36" s="790"/>
      <c r="R36" s="790"/>
      <c r="S36" s="790"/>
      <c r="T36" s="790"/>
      <c r="U36" s="790"/>
      <c r="V36" s="791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4" t="s">
        <v>114</v>
      </c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84"/>
      <c r="P37" s="784"/>
      <c r="Q37" s="784"/>
      <c r="R37" s="784"/>
      <c r="S37" s="784"/>
      <c r="T37" s="784"/>
      <c r="U37" s="784"/>
      <c r="V37" s="784"/>
      <c r="W37" s="784"/>
      <c r="X37" s="784"/>
      <c r="Y37" s="784"/>
      <c r="Z37" s="784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85">
        <v>4607091388503</v>
      </c>
      <c r="E38" s="785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9" t="s">
        <v>40</v>
      </c>
      <c r="Q40" s="790"/>
      <c r="R40" s="790"/>
      <c r="S40" s="790"/>
      <c r="T40" s="790"/>
      <c r="U40" s="790"/>
      <c r="V40" s="791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4" t="s">
        <v>120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85">
        <v>4607091389111</v>
      </c>
      <c r="E42" s="785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9" t="s">
        <v>40</v>
      </c>
      <c r="Q44" s="790"/>
      <c r="R44" s="790"/>
      <c r="S44" s="790"/>
      <c r="T44" s="790"/>
      <c r="U44" s="790"/>
      <c r="V44" s="791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2"/>
      <c r="AB45" s="52"/>
      <c r="AC45" s="52"/>
    </row>
    <row r="46" spans="1:68" ht="16.5" customHeight="1" x14ac:dyDescent="0.25">
      <c r="A46" s="807" t="s">
        <v>124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62"/>
      <c r="AB46" s="62"/>
      <c r="AC46" s="62"/>
    </row>
    <row r="47" spans="1:68" ht="14.25" customHeight="1" x14ac:dyDescent="0.25">
      <c r="A47" s="784" t="s">
        <v>125</v>
      </c>
      <c r="B47" s="784"/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  <c r="O47" s="784"/>
      <c r="P47" s="784"/>
      <c r="Q47" s="784"/>
      <c r="R47" s="784"/>
      <c r="S47" s="784"/>
      <c r="T47" s="784"/>
      <c r="U47" s="784"/>
      <c r="V47" s="784"/>
      <c r="W47" s="784"/>
      <c r="X47" s="784"/>
      <c r="Y47" s="784"/>
      <c r="Z47" s="784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85">
        <v>4607091385670</v>
      </c>
      <c r="E48" s="785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7" t="s">
        <v>45</v>
      </c>
      <c r="V48" s="37" t="s">
        <v>45</v>
      </c>
      <c r="W48" s="38" t="s">
        <v>0</v>
      </c>
      <c r="X48" s="56">
        <v>600</v>
      </c>
      <c r="Y48" s="53">
        <f t="shared" ref="Y48:Y53" si="6">IFERROR(IF(X48="",0,CEILING((X48/$H48),1)*$H48),"")</f>
        <v>604.80000000000007</v>
      </c>
      <c r="Z48" s="39">
        <f>IFERROR(IF(Y48=0,"",ROUNDUP(Y48/H48,0)*0.02175),"")</f>
        <v>1.218</v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626.66666666666663</v>
      </c>
      <c r="BN48" s="75">
        <f t="shared" ref="BN48:BN53" si="8">IFERROR(Y48*I48/H48,"0")</f>
        <v>631.67999999999995</v>
      </c>
      <c r="BO48" s="75">
        <f t="shared" ref="BO48:BO53" si="9">IFERROR(1/J48*(X48/H48),"0")</f>
        <v>0.99206349206349187</v>
      </c>
      <c r="BP48" s="75">
        <f t="shared" ref="BP48:BP53" si="10">IFERROR(1/J48*(Y48/H48),"0")</f>
        <v>1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85">
        <v>4607091385670</v>
      </c>
      <c r="E49" s="785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5">
        <v>4680115883956</v>
      </c>
      <c r="E50" s="785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85">
        <v>4607091385687</v>
      </c>
      <c r="E51" s="785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11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7" t="s">
        <v>45</v>
      </c>
      <c r="V51" s="37" t="s">
        <v>45</v>
      </c>
      <c r="W51" s="38" t="s">
        <v>0</v>
      </c>
      <c r="X51" s="56">
        <v>144</v>
      </c>
      <c r="Y51" s="53">
        <f t="shared" si="6"/>
        <v>144</v>
      </c>
      <c r="Z51" s="39">
        <f>IFERROR(IF(Y51=0,"",ROUNDUP(Y51/H51,0)*0.00902),"")</f>
        <v>0.32472000000000001</v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151.56</v>
      </c>
      <c r="BN51" s="75">
        <f t="shared" si="8"/>
        <v>151.56</v>
      </c>
      <c r="BO51" s="75">
        <f t="shared" si="9"/>
        <v>0.27272727272727271</v>
      </c>
      <c r="BP51" s="75">
        <f t="shared" si="10"/>
        <v>0.27272727272727271</v>
      </c>
    </row>
    <row r="52" spans="1:68" ht="27" customHeight="1" x14ac:dyDescent="0.25">
      <c r="A52" s="60" t="s">
        <v>141</v>
      </c>
      <c r="B52" s="60" t="s">
        <v>142</v>
      </c>
      <c r="C52" s="34">
        <v>4301011565</v>
      </c>
      <c r="D52" s="785">
        <v>4680115882539</v>
      </c>
      <c r="E52" s="785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143</v>
      </c>
      <c r="B53" s="60" t="s">
        <v>144</v>
      </c>
      <c r="C53" s="34">
        <v>4301011624</v>
      </c>
      <c r="D53" s="785">
        <v>4680115883949</v>
      </c>
      <c r="E53" s="785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89" t="s">
        <v>40</v>
      </c>
      <c r="Q54" s="790"/>
      <c r="R54" s="790"/>
      <c r="S54" s="790"/>
      <c r="T54" s="790"/>
      <c r="U54" s="790"/>
      <c r="V54" s="791"/>
      <c r="W54" s="40" t="s">
        <v>39</v>
      </c>
      <c r="X54" s="41">
        <f>IFERROR(X48/H48,"0")+IFERROR(X49/H49,"0")+IFERROR(X50/H50,"0")+IFERROR(X51/H51,"0")+IFERROR(X52/H52,"0")+IFERROR(X53/H53,"0")</f>
        <v>91.555555555555543</v>
      </c>
      <c r="Y54" s="41">
        <f>IFERROR(Y48/H48,"0")+IFERROR(Y49/H49,"0")+IFERROR(Y50/H50,"0")+IFERROR(Y51/H51,"0")+IFERROR(Y52/H52,"0")+IFERROR(Y53/H53,"0")</f>
        <v>92</v>
      </c>
      <c r="Z54" s="41">
        <f>IFERROR(IF(Z48="",0,Z48),"0")+IFERROR(IF(Z49="",0,Z49),"0")+IFERROR(IF(Z50="",0,Z50),"0")+IFERROR(IF(Z51="",0,Z51),"0")+IFERROR(IF(Z52="",0,Z52),"0")+IFERROR(IF(Z53="",0,Z53),"0")</f>
        <v>1.5427200000000001</v>
      </c>
      <c r="AA54" s="64"/>
      <c r="AB54" s="64"/>
      <c r="AC54" s="64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9" t="s">
        <v>40</v>
      </c>
      <c r="Q55" s="790"/>
      <c r="R55" s="790"/>
      <c r="S55" s="790"/>
      <c r="T55" s="790"/>
      <c r="U55" s="790"/>
      <c r="V55" s="791"/>
      <c r="W55" s="40" t="s">
        <v>0</v>
      </c>
      <c r="X55" s="41">
        <f>IFERROR(SUM(X48:X53),"0")</f>
        <v>744</v>
      </c>
      <c r="Y55" s="41">
        <f>IFERROR(SUM(Y48:Y53),"0")</f>
        <v>748.80000000000007</v>
      </c>
      <c r="Z55" s="40"/>
      <c r="AA55" s="64"/>
      <c r="AB55" s="64"/>
      <c r="AC55" s="64"/>
    </row>
    <row r="56" spans="1:68" ht="14.25" customHeight="1" x14ac:dyDescent="0.25">
      <c r="A56" s="784" t="s">
        <v>84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63"/>
      <c r="AB56" s="63"/>
      <c r="AC56" s="63"/>
    </row>
    <row r="57" spans="1:68" ht="27" customHeight="1" x14ac:dyDescent="0.25">
      <c r="A57" s="60" t="s">
        <v>145</v>
      </c>
      <c r="B57" s="60" t="s">
        <v>146</v>
      </c>
      <c r="C57" s="34">
        <v>4301051842</v>
      </c>
      <c r="D57" s="785">
        <v>4680115885233</v>
      </c>
      <c r="E57" s="785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148</v>
      </c>
      <c r="B58" s="60" t="s">
        <v>149</v>
      </c>
      <c r="C58" s="34">
        <v>4301051820</v>
      </c>
      <c r="D58" s="785">
        <v>4680115884915</v>
      </c>
      <c r="E58" s="785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89" t="s">
        <v>40</v>
      </c>
      <c r="Q59" s="790"/>
      <c r="R59" s="790"/>
      <c r="S59" s="790"/>
      <c r="T59" s="790"/>
      <c r="U59" s="790"/>
      <c r="V59" s="791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9" t="s">
        <v>40</v>
      </c>
      <c r="Q60" s="790"/>
      <c r="R60" s="790"/>
      <c r="S60" s="790"/>
      <c r="T60" s="790"/>
      <c r="U60" s="790"/>
      <c r="V60" s="791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07" t="s">
        <v>151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62"/>
      <c r="AB61" s="62"/>
      <c r="AC61" s="62"/>
    </row>
    <row r="62" spans="1:68" ht="14.25" customHeight="1" x14ac:dyDescent="0.25">
      <c r="A62" s="784" t="s">
        <v>125</v>
      </c>
      <c r="B62" s="784"/>
      <c r="C62" s="784"/>
      <c r="D62" s="784"/>
      <c r="E62" s="784"/>
      <c r="F62" s="784"/>
      <c r="G62" s="784"/>
      <c r="H62" s="784"/>
      <c r="I62" s="784"/>
      <c r="J62" s="784"/>
      <c r="K62" s="784"/>
      <c r="L62" s="784"/>
      <c r="M62" s="784"/>
      <c r="N62" s="784"/>
      <c r="O62" s="784"/>
      <c r="P62" s="784"/>
      <c r="Q62" s="784"/>
      <c r="R62" s="784"/>
      <c r="S62" s="784"/>
      <c r="T62" s="784"/>
      <c r="U62" s="784"/>
      <c r="V62" s="784"/>
      <c r="W62" s="784"/>
      <c r="X62" s="784"/>
      <c r="Y62" s="784"/>
      <c r="Z62" s="784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785">
        <v>4680115885882</v>
      </c>
      <c r="E63" s="785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28" t="s">
        <v>154</v>
      </c>
      <c r="Q63" s="787"/>
      <c r="R63" s="787"/>
      <c r="S63" s="787"/>
      <c r="T63" s="788"/>
      <c r="U63" s="37" t="s">
        <v>45</v>
      </c>
      <c r="V63" s="37" t="s">
        <v>45</v>
      </c>
      <c r="W63" s="38" t="s">
        <v>0</v>
      </c>
      <c r="X63" s="56">
        <v>150</v>
      </c>
      <c r="Y63" s="53">
        <f t="shared" ref="Y63:Y71" si="11">IFERROR(IF(X63="",0,CEILING((X63/$H63),1)*$H63),"")</f>
        <v>156.79999999999998</v>
      </c>
      <c r="Z63" s="39">
        <f>IFERROR(IF(Y63=0,"",ROUNDUP(Y63/H63,0)*0.02175),"")</f>
        <v>0.30449999999999999</v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156.42857142857144</v>
      </c>
      <c r="BN63" s="75">
        <f t="shared" ref="BN63:BN71" si="13">IFERROR(Y63*I63/H63,"0")</f>
        <v>163.51999999999998</v>
      </c>
      <c r="BO63" s="75">
        <f t="shared" ref="BO63:BO71" si="14">IFERROR(1/J63*(X63/H63),"0")</f>
        <v>0.23915816326530615</v>
      </c>
      <c r="BP63" s="75">
        <f t="shared" ref="BP63:BP71" si="15">IFERROR(1/J63*(Y63/H63),"0")</f>
        <v>0.25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785">
        <v>4680115881426</v>
      </c>
      <c r="E64" s="785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11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785">
        <v>4680115881426</v>
      </c>
      <c r="E65" s="785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7" t="s">
        <v>45</v>
      </c>
      <c r="V65" s="37" t="s">
        <v>45</v>
      </c>
      <c r="W65" s="38" t="s">
        <v>0</v>
      </c>
      <c r="X65" s="56">
        <v>1814.4</v>
      </c>
      <c r="Y65" s="53">
        <f t="shared" si="11"/>
        <v>1814.4</v>
      </c>
      <c r="Z65" s="39">
        <f>IFERROR(IF(Y65=0,"",ROUNDUP(Y65/H65,0)*0.02175),"")</f>
        <v>3.6539999999999999</v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1895.04</v>
      </c>
      <c r="BN65" s="75">
        <f t="shared" si="13"/>
        <v>1895.04</v>
      </c>
      <c r="BO65" s="75">
        <f t="shared" si="14"/>
        <v>3</v>
      </c>
      <c r="BP65" s="75">
        <f t="shared" si="15"/>
        <v>3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785">
        <v>4607091382952</v>
      </c>
      <c r="E66" s="785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3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7" t="s">
        <v>45</v>
      </c>
      <c r="V66" s="37" t="s">
        <v>45</v>
      </c>
      <c r="W66" s="38" t="s">
        <v>0</v>
      </c>
      <c r="X66" s="56">
        <v>45</v>
      </c>
      <c r="Y66" s="53">
        <f t="shared" si="11"/>
        <v>45</v>
      </c>
      <c r="Z66" s="39">
        <f>IFERROR(IF(Y66=0,"",ROUNDUP(Y66/H66,0)*0.00753),"")</f>
        <v>0.11295000000000001</v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48</v>
      </c>
      <c r="BN66" s="75">
        <f t="shared" si="13"/>
        <v>48</v>
      </c>
      <c r="BO66" s="75">
        <f t="shared" si="14"/>
        <v>9.6153846153846145E-2</v>
      </c>
      <c r="BP66" s="75">
        <f t="shared" si="15"/>
        <v>9.6153846153846145E-2</v>
      </c>
    </row>
    <row r="67" spans="1:68" ht="37.5" customHeight="1" x14ac:dyDescent="0.25">
      <c r="A67" s="60" t="s">
        <v>167</v>
      </c>
      <c r="B67" s="60" t="s">
        <v>168</v>
      </c>
      <c r="C67" s="34">
        <v>4301011589</v>
      </c>
      <c r="D67" s="785">
        <v>4680115885899</v>
      </c>
      <c r="E67" s="785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1119" t="s">
        <v>169</v>
      </c>
      <c r="Q67" s="787"/>
      <c r="R67" s="787"/>
      <c r="S67" s="787"/>
      <c r="T67" s="788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4301011386</v>
      </c>
      <c r="D68" s="785">
        <v>4680115880283</v>
      </c>
      <c r="E68" s="785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1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175</v>
      </c>
      <c r="B69" s="60" t="s">
        <v>176</v>
      </c>
      <c r="C69" s="34">
        <v>4301011432</v>
      </c>
      <c r="D69" s="785">
        <v>4680115882720</v>
      </c>
      <c r="E69" s="785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178</v>
      </c>
      <c r="B70" s="60" t="s">
        <v>179</v>
      </c>
      <c r="C70" s="34">
        <v>4301012008</v>
      </c>
      <c r="D70" s="785">
        <v>4680115881525</v>
      </c>
      <c r="E70" s="785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11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785">
        <v>4680115881419</v>
      </c>
      <c r="E71" s="785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7" t="s">
        <v>45</v>
      </c>
      <c r="V71" s="37" t="s">
        <v>45</v>
      </c>
      <c r="W71" s="38" t="s">
        <v>0</v>
      </c>
      <c r="X71" s="56">
        <v>594</v>
      </c>
      <c r="Y71" s="53">
        <f t="shared" si="11"/>
        <v>594</v>
      </c>
      <c r="Z71" s="39">
        <f>IFERROR(IF(Y71=0,"",ROUNDUP(Y71/H71,0)*0.00902),"")</f>
        <v>1.1906400000000001</v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621.71999999999991</v>
      </c>
      <c r="BN71" s="75">
        <f t="shared" si="13"/>
        <v>621.71999999999991</v>
      </c>
      <c r="BO71" s="75">
        <f t="shared" si="14"/>
        <v>1</v>
      </c>
      <c r="BP71" s="75">
        <f t="shared" si="15"/>
        <v>1</v>
      </c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89" t="s">
        <v>40</v>
      </c>
      <c r="Q72" s="790"/>
      <c r="R72" s="790"/>
      <c r="S72" s="790"/>
      <c r="T72" s="790"/>
      <c r="U72" s="790"/>
      <c r="V72" s="791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328.39285714285711</v>
      </c>
      <c r="Y72" s="41">
        <f>IFERROR(Y63/H63,"0")+IFERROR(Y64/H64,"0")+IFERROR(Y65/H65,"0")+IFERROR(Y66/H66,"0")+IFERROR(Y67/H67,"0")+IFERROR(Y68/H68,"0")+IFERROR(Y69/H69,"0")+IFERROR(Y70/H70,"0")+IFERROR(Y71/H71,"0")</f>
        <v>329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5.2620899999999997</v>
      </c>
      <c r="AA72" s="64"/>
      <c r="AB72" s="64"/>
      <c r="AC72" s="64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9" t="s">
        <v>40</v>
      </c>
      <c r="Q73" s="790"/>
      <c r="R73" s="790"/>
      <c r="S73" s="790"/>
      <c r="T73" s="790"/>
      <c r="U73" s="790"/>
      <c r="V73" s="791"/>
      <c r="W73" s="40" t="s">
        <v>0</v>
      </c>
      <c r="X73" s="41">
        <f>IFERROR(SUM(X63:X71),"0")</f>
        <v>2603.4</v>
      </c>
      <c r="Y73" s="41">
        <f>IFERROR(SUM(Y63:Y71),"0")</f>
        <v>2610.1999999999998</v>
      </c>
      <c r="Z73" s="40"/>
      <c r="AA73" s="64"/>
      <c r="AB73" s="64"/>
      <c r="AC73" s="64"/>
    </row>
    <row r="74" spans="1:68" ht="14.25" customHeight="1" x14ac:dyDescent="0.25">
      <c r="A74" s="784" t="s">
        <v>183</v>
      </c>
      <c r="B74" s="784"/>
      <c r="C74" s="784"/>
      <c r="D74" s="784"/>
      <c r="E74" s="784"/>
      <c r="F74" s="784"/>
      <c r="G74" s="784"/>
      <c r="H74" s="784"/>
      <c r="I74" s="784"/>
      <c r="J74" s="784"/>
      <c r="K74" s="784"/>
      <c r="L74" s="784"/>
      <c r="M74" s="784"/>
      <c r="N74" s="784"/>
      <c r="O74" s="784"/>
      <c r="P74" s="784"/>
      <c r="Q74" s="784"/>
      <c r="R74" s="784"/>
      <c r="S74" s="784"/>
      <c r="T74" s="784"/>
      <c r="U74" s="784"/>
      <c r="V74" s="784"/>
      <c r="W74" s="784"/>
      <c r="X74" s="784"/>
      <c r="Y74" s="784"/>
      <c r="Z74" s="784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5">
        <v>4680115881440</v>
      </c>
      <c r="E75" s="785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7" t="s">
        <v>45</v>
      </c>
      <c r="V75" s="37" t="s">
        <v>45</v>
      </c>
      <c r="W75" s="38" t="s">
        <v>0</v>
      </c>
      <c r="X75" s="56">
        <v>1000</v>
      </c>
      <c r="Y75" s="53">
        <f>IFERROR(IF(X75="",0,CEILING((X75/$H75),1)*$H75),"")</f>
        <v>1004.4000000000001</v>
      </c>
      <c r="Z75" s="39">
        <f>IFERROR(IF(Y75=0,"",ROUNDUP(Y75/H75,0)*0.02175),"")</f>
        <v>2.0227499999999998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1044.4444444444443</v>
      </c>
      <c r="BN75" s="75">
        <f>IFERROR(Y75*I75/H75,"0")</f>
        <v>1049.04</v>
      </c>
      <c r="BO75" s="75">
        <f>IFERROR(1/J75*(X75/H75),"0")</f>
        <v>1.653439153439153</v>
      </c>
      <c r="BP75" s="75">
        <f>IFERROR(1/J75*(Y75/H75),"0")</f>
        <v>1.6607142857142856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5">
        <v>4680115882751</v>
      </c>
      <c r="E76" s="785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5">
        <v>4680115885950</v>
      </c>
      <c r="E77" s="785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112" t="s">
        <v>192</v>
      </c>
      <c r="Q77" s="787"/>
      <c r="R77" s="787"/>
      <c r="S77" s="787"/>
      <c r="T77" s="788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785">
        <v>4680115881433</v>
      </c>
      <c r="E78" s="785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7" t="s">
        <v>45</v>
      </c>
      <c r="V78" s="37" t="s">
        <v>45</v>
      </c>
      <c r="W78" s="38" t="s">
        <v>0</v>
      </c>
      <c r="X78" s="56">
        <v>421.2</v>
      </c>
      <c r="Y78" s="53">
        <f>IFERROR(IF(X78="",0,CEILING((X78/$H78),1)*$H78),"")</f>
        <v>421.20000000000005</v>
      </c>
      <c r="Z78" s="39">
        <f>IFERROR(IF(Y78=0,"",ROUNDUP(Y78/H78,0)*0.00753),"")</f>
        <v>1.1746799999999999</v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452.4</v>
      </c>
      <c r="BN78" s="75">
        <f>IFERROR(Y78*I78/H78,"0")</f>
        <v>452.4</v>
      </c>
      <c r="BO78" s="75">
        <f>IFERROR(1/J78*(X78/H78),"0")</f>
        <v>0.99999999999999978</v>
      </c>
      <c r="BP78" s="75">
        <f>IFERROR(1/J78*(Y78/H78),"0")</f>
        <v>1</v>
      </c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89" t="s">
        <v>40</v>
      </c>
      <c r="Q79" s="790"/>
      <c r="R79" s="790"/>
      <c r="S79" s="790"/>
      <c r="T79" s="790"/>
      <c r="U79" s="790"/>
      <c r="V79" s="791"/>
      <c r="W79" s="40" t="s">
        <v>39</v>
      </c>
      <c r="X79" s="41">
        <f>IFERROR(X75/H75,"0")+IFERROR(X76/H76,"0")+IFERROR(X77/H77,"0")+IFERROR(X78/H78,"0")</f>
        <v>248.59259259259255</v>
      </c>
      <c r="Y79" s="41">
        <f>IFERROR(Y75/H75,"0")+IFERROR(Y76/H76,"0")+IFERROR(Y77/H77,"0")+IFERROR(Y78/H78,"0")</f>
        <v>249</v>
      </c>
      <c r="Z79" s="41">
        <f>IFERROR(IF(Z75="",0,Z75),"0")+IFERROR(IF(Z76="",0,Z76),"0")+IFERROR(IF(Z77="",0,Z77),"0")+IFERROR(IF(Z78="",0,Z78),"0")</f>
        <v>3.1974299999999998</v>
      </c>
      <c r="AA79" s="64"/>
      <c r="AB79" s="64"/>
      <c r="AC79" s="64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9" t="s">
        <v>40</v>
      </c>
      <c r="Q80" s="790"/>
      <c r="R80" s="790"/>
      <c r="S80" s="790"/>
      <c r="T80" s="790"/>
      <c r="U80" s="790"/>
      <c r="V80" s="791"/>
      <c r="W80" s="40" t="s">
        <v>0</v>
      </c>
      <c r="X80" s="41">
        <f>IFERROR(SUM(X75:X78),"0")</f>
        <v>1421.2</v>
      </c>
      <c r="Y80" s="41">
        <f>IFERROR(SUM(Y75:Y78),"0")</f>
        <v>1425.6000000000001</v>
      </c>
      <c r="Z80" s="40"/>
      <c r="AA80" s="64"/>
      <c r="AB80" s="64"/>
      <c r="AC80" s="64"/>
    </row>
    <row r="81" spans="1:68" ht="14.25" customHeight="1" x14ac:dyDescent="0.25">
      <c r="A81" s="784" t="s">
        <v>78</v>
      </c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84"/>
      <c r="P81" s="784"/>
      <c r="Q81" s="784"/>
      <c r="R81" s="784"/>
      <c r="S81" s="784"/>
      <c r="T81" s="784"/>
      <c r="U81" s="784"/>
      <c r="V81" s="784"/>
      <c r="W81" s="784"/>
      <c r="X81" s="784"/>
      <c r="Y81" s="784"/>
      <c r="Z81" s="784"/>
      <c r="AA81" s="63"/>
      <c r="AB81" s="63"/>
      <c r="AC81" s="63"/>
    </row>
    <row r="82" spans="1:68" ht="16.5" customHeight="1" x14ac:dyDescent="0.25">
      <c r="A82" s="60" t="s">
        <v>195</v>
      </c>
      <c r="B82" s="60" t="s">
        <v>196</v>
      </c>
      <c r="C82" s="34">
        <v>4301031242</v>
      </c>
      <c r="D82" s="785">
        <v>4680115885066</v>
      </c>
      <c r="E82" s="785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198</v>
      </c>
      <c r="B83" s="60" t="s">
        <v>199</v>
      </c>
      <c r="C83" s="34">
        <v>4301031240</v>
      </c>
      <c r="D83" s="785">
        <v>4680115885042</v>
      </c>
      <c r="E83" s="785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4301031315</v>
      </c>
      <c r="D84" s="785">
        <v>4680115885080</v>
      </c>
      <c r="E84" s="785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204</v>
      </c>
      <c r="B85" s="60" t="s">
        <v>205</v>
      </c>
      <c r="C85" s="34">
        <v>4301031243</v>
      </c>
      <c r="D85" s="785">
        <v>4680115885073</v>
      </c>
      <c r="E85" s="785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206</v>
      </c>
      <c r="B86" s="60" t="s">
        <v>207</v>
      </c>
      <c r="C86" s="34">
        <v>4301031241</v>
      </c>
      <c r="D86" s="785">
        <v>4680115885059</v>
      </c>
      <c r="E86" s="785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208</v>
      </c>
      <c r="B87" s="60" t="s">
        <v>209</v>
      </c>
      <c r="C87" s="34">
        <v>4301031316</v>
      </c>
      <c r="D87" s="785">
        <v>4680115885097</v>
      </c>
      <c r="E87" s="785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89" t="s">
        <v>40</v>
      </c>
      <c r="Q88" s="790"/>
      <c r="R88" s="790"/>
      <c r="S88" s="790"/>
      <c r="T88" s="790"/>
      <c r="U88" s="790"/>
      <c r="V88" s="791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9" t="s">
        <v>40</v>
      </c>
      <c r="Q89" s="790"/>
      <c r="R89" s="790"/>
      <c r="S89" s="790"/>
      <c r="T89" s="790"/>
      <c r="U89" s="790"/>
      <c r="V89" s="791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4" t="s">
        <v>84</v>
      </c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84"/>
      <c r="P90" s="784"/>
      <c r="Q90" s="784"/>
      <c r="R90" s="784"/>
      <c r="S90" s="784"/>
      <c r="T90" s="784"/>
      <c r="U90" s="784"/>
      <c r="V90" s="784"/>
      <c r="W90" s="784"/>
      <c r="X90" s="784"/>
      <c r="Y90" s="784"/>
      <c r="Z90" s="784"/>
      <c r="AA90" s="63"/>
      <c r="AB90" s="63"/>
      <c r="AC90" s="63"/>
    </row>
    <row r="91" spans="1:68" ht="27" customHeight="1" x14ac:dyDescent="0.25">
      <c r="A91" s="60" t="s">
        <v>210</v>
      </c>
      <c r="B91" s="60" t="s">
        <v>211</v>
      </c>
      <c r="C91" s="34">
        <v>4301051823</v>
      </c>
      <c r="D91" s="785">
        <v>4680115881891</v>
      </c>
      <c r="E91" s="785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">
        <v>212</v>
      </c>
      <c r="Q91" s="787"/>
      <c r="R91" s="787"/>
      <c r="S91" s="787"/>
      <c r="T91" s="788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214</v>
      </c>
      <c r="B92" s="60" t="s">
        <v>215</v>
      </c>
      <c r="C92" s="34">
        <v>4301051846</v>
      </c>
      <c r="D92" s="785">
        <v>4680115885769</v>
      </c>
      <c r="E92" s="785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107" t="s">
        <v>216</v>
      </c>
      <c r="Q92" s="787"/>
      <c r="R92" s="787"/>
      <c r="S92" s="787"/>
      <c r="T92" s="788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218</v>
      </c>
      <c r="B93" s="60" t="s">
        <v>219</v>
      </c>
      <c r="C93" s="34">
        <v>4301051822</v>
      </c>
      <c r="D93" s="785">
        <v>4680115884410</v>
      </c>
      <c r="E93" s="785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">
        <v>220</v>
      </c>
      <c r="Q93" s="787"/>
      <c r="R93" s="787"/>
      <c r="S93" s="787"/>
      <c r="T93" s="788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222</v>
      </c>
      <c r="B94" s="60" t="s">
        <v>223</v>
      </c>
      <c r="C94" s="34">
        <v>4301051844</v>
      </c>
      <c r="D94" s="785">
        <v>4680115885929</v>
      </c>
      <c r="E94" s="785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109" t="s">
        <v>224</v>
      </c>
      <c r="Q94" s="787"/>
      <c r="R94" s="787"/>
      <c r="S94" s="787"/>
      <c r="T94" s="78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4301051827</v>
      </c>
      <c r="D95" s="785">
        <v>4680115884403</v>
      </c>
      <c r="E95" s="785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1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227</v>
      </c>
      <c r="B96" s="60" t="s">
        <v>228</v>
      </c>
      <c r="C96" s="34">
        <v>4301051837</v>
      </c>
      <c r="D96" s="785">
        <v>4680115884311</v>
      </c>
      <c r="E96" s="785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89" t="s">
        <v>40</v>
      </c>
      <c r="Q97" s="790"/>
      <c r="R97" s="790"/>
      <c r="S97" s="790"/>
      <c r="T97" s="790"/>
      <c r="U97" s="790"/>
      <c r="V97" s="791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9" t="s">
        <v>40</v>
      </c>
      <c r="Q98" s="790"/>
      <c r="R98" s="790"/>
      <c r="S98" s="790"/>
      <c r="T98" s="790"/>
      <c r="U98" s="790"/>
      <c r="V98" s="791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84" t="s">
        <v>229</v>
      </c>
      <c r="B99" s="784"/>
      <c r="C99" s="784"/>
      <c r="D99" s="784"/>
      <c r="E99" s="784"/>
      <c r="F99" s="784"/>
      <c r="G99" s="784"/>
      <c r="H99" s="784"/>
      <c r="I99" s="784"/>
      <c r="J99" s="784"/>
      <c r="K99" s="784"/>
      <c r="L99" s="784"/>
      <c r="M99" s="784"/>
      <c r="N99" s="784"/>
      <c r="O99" s="784"/>
      <c r="P99" s="784"/>
      <c r="Q99" s="784"/>
      <c r="R99" s="784"/>
      <c r="S99" s="784"/>
      <c r="T99" s="784"/>
      <c r="U99" s="784"/>
      <c r="V99" s="784"/>
      <c r="W99" s="784"/>
      <c r="X99" s="784"/>
      <c r="Y99" s="784"/>
      <c r="Z99" s="784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785">
        <v>4680115881532</v>
      </c>
      <c r="E100" s="785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7" t="s">
        <v>45</v>
      </c>
      <c r="V100" s="37" t="s">
        <v>45</v>
      </c>
      <c r="W100" s="38" t="s">
        <v>0</v>
      </c>
      <c r="X100" s="56">
        <v>40</v>
      </c>
      <c r="Y100" s="53">
        <f>IFERROR(IF(X100="",0,CEILING((X100/$H100),1)*$H100),"")</f>
        <v>46.8</v>
      </c>
      <c r="Z100" s="39">
        <f>IFERROR(IF(Y100=0,"",ROUNDUP(Y100/H100,0)*0.02175),"")</f>
        <v>0.1305</v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42.46153846153846</v>
      </c>
      <c r="BN100" s="75">
        <f>IFERROR(Y100*I100/H100,"0")</f>
        <v>49.68</v>
      </c>
      <c r="BO100" s="75">
        <f>IFERROR(1/J100*(X100/H100),"0")</f>
        <v>9.1575091575091583E-2</v>
      </c>
      <c r="BP100" s="75">
        <f>IFERROR(1/J100*(Y100/H100),"0")</f>
        <v>0.10714285714285714</v>
      </c>
    </row>
    <row r="101" spans="1:68" ht="37.5" customHeight="1" x14ac:dyDescent="0.25">
      <c r="A101" s="60" t="s">
        <v>230</v>
      </c>
      <c r="B101" s="60" t="s">
        <v>233</v>
      </c>
      <c r="C101" s="34">
        <v>4301060371</v>
      </c>
      <c r="D101" s="785">
        <v>4680115881532</v>
      </c>
      <c r="E101" s="785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234</v>
      </c>
      <c r="B102" s="60" t="s">
        <v>235</v>
      </c>
      <c r="C102" s="34">
        <v>4301060351</v>
      </c>
      <c r="D102" s="785">
        <v>4680115881464</v>
      </c>
      <c r="E102" s="785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89" t="s">
        <v>40</v>
      </c>
      <c r="Q103" s="790"/>
      <c r="R103" s="790"/>
      <c r="S103" s="790"/>
      <c r="T103" s="790"/>
      <c r="U103" s="790"/>
      <c r="V103" s="791"/>
      <c r="W103" s="40" t="s">
        <v>39</v>
      </c>
      <c r="X103" s="41">
        <f>IFERROR(X100/H100,"0")+IFERROR(X101/H101,"0")+IFERROR(X102/H102,"0")</f>
        <v>5.1282051282051286</v>
      </c>
      <c r="Y103" s="41">
        <f>IFERROR(Y100/H100,"0")+IFERROR(Y101/H101,"0")+IFERROR(Y102/H102,"0")</f>
        <v>6</v>
      </c>
      <c r="Z103" s="41">
        <f>IFERROR(IF(Z100="",0,Z100),"0")+IFERROR(IF(Z101="",0,Z101),"0")+IFERROR(IF(Z102="",0,Z102),"0")</f>
        <v>0.1305</v>
      </c>
      <c r="AA103" s="64"/>
      <c r="AB103" s="64"/>
      <c r="AC103" s="64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9" t="s">
        <v>40</v>
      </c>
      <c r="Q104" s="790"/>
      <c r="R104" s="790"/>
      <c r="S104" s="790"/>
      <c r="T104" s="790"/>
      <c r="U104" s="790"/>
      <c r="V104" s="791"/>
      <c r="W104" s="40" t="s">
        <v>0</v>
      </c>
      <c r="X104" s="41">
        <f>IFERROR(SUM(X100:X102),"0")</f>
        <v>40</v>
      </c>
      <c r="Y104" s="41">
        <f>IFERROR(SUM(Y100:Y102),"0")</f>
        <v>46.8</v>
      </c>
      <c r="Z104" s="40"/>
      <c r="AA104" s="64"/>
      <c r="AB104" s="64"/>
      <c r="AC104" s="64"/>
    </row>
    <row r="105" spans="1:68" ht="16.5" customHeight="1" x14ac:dyDescent="0.25">
      <c r="A105" s="807" t="s">
        <v>237</v>
      </c>
      <c r="B105" s="807"/>
      <c r="C105" s="807"/>
      <c r="D105" s="807"/>
      <c r="E105" s="807"/>
      <c r="F105" s="807"/>
      <c r="G105" s="807"/>
      <c r="H105" s="807"/>
      <c r="I105" s="807"/>
      <c r="J105" s="807"/>
      <c r="K105" s="807"/>
      <c r="L105" s="807"/>
      <c r="M105" s="807"/>
      <c r="N105" s="807"/>
      <c r="O105" s="807"/>
      <c r="P105" s="807"/>
      <c r="Q105" s="807"/>
      <c r="R105" s="807"/>
      <c r="S105" s="807"/>
      <c r="T105" s="807"/>
      <c r="U105" s="807"/>
      <c r="V105" s="807"/>
      <c r="W105" s="807"/>
      <c r="X105" s="807"/>
      <c r="Y105" s="807"/>
      <c r="Z105" s="807"/>
      <c r="AA105" s="62"/>
      <c r="AB105" s="62"/>
      <c r="AC105" s="62"/>
    </row>
    <row r="106" spans="1:68" ht="14.25" customHeight="1" x14ac:dyDescent="0.25">
      <c r="A106" s="784" t="s">
        <v>125</v>
      </c>
      <c r="B106" s="784"/>
      <c r="C106" s="784"/>
      <c r="D106" s="784"/>
      <c r="E106" s="784"/>
      <c r="F106" s="784"/>
      <c r="G106" s="784"/>
      <c r="H106" s="784"/>
      <c r="I106" s="784"/>
      <c r="J106" s="784"/>
      <c r="K106" s="784"/>
      <c r="L106" s="784"/>
      <c r="M106" s="784"/>
      <c r="N106" s="784"/>
      <c r="O106" s="784"/>
      <c r="P106" s="784"/>
      <c r="Q106" s="784"/>
      <c r="R106" s="784"/>
      <c r="S106" s="784"/>
      <c r="T106" s="784"/>
      <c r="U106" s="784"/>
      <c r="V106" s="784"/>
      <c r="W106" s="784"/>
      <c r="X106" s="784"/>
      <c r="Y106" s="784"/>
      <c r="Z106" s="784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785">
        <v>4680115881327</v>
      </c>
      <c r="E107" s="785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7" t="s">
        <v>45</v>
      </c>
      <c r="V107" s="37" t="s">
        <v>45</v>
      </c>
      <c r="W107" s="38" t="s">
        <v>0</v>
      </c>
      <c r="X107" s="56">
        <v>600</v>
      </c>
      <c r="Y107" s="53">
        <f>IFERROR(IF(X107="",0,CEILING((X107/$H107),1)*$H107),"")</f>
        <v>604.80000000000007</v>
      </c>
      <c r="Z107" s="39">
        <f>IFERROR(IF(Y107=0,"",ROUNDUP(Y107/H107,0)*0.02175),"")</f>
        <v>1.218</v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626.66666666666663</v>
      </c>
      <c r="BN107" s="75">
        <f>IFERROR(Y107*I107/H107,"0")</f>
        <v>631.67999999999995</v>
      </c>
      <c r="BO107" s="75">
        <f>IFERROR(1/J107*(X107/H107),"0")</f>
        <v>0.99206349206349187</v>
      </c>
      <c r="BP107" s="75">
        <f>IFERROR(1/J107*(Y107/H107),"0")</f>
        <v>1</v>
      </c>
    </row>
    <row r="108" spans="1:68" ht="27" customHeight="1" x14ac:dyDescent="0.25">
      <c r="A108" s="60" t="s">
        <v>241</v>
      </c>
      <c r="B108" s="60" t="s">
        <v>242</v>
      </c>
      <c r="C108" s="34">
        <v>4301011476</v>
      </c>
      <c r="D108" s="785">
        <v>4680115881518</v>
      </c>
      <c r="E108" s="785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244</v>
      </c>
      <c r="B109" s="60" t="s">
        <v>245</v>
      </c>
      <c r="C109" s="34">
        <v>4301011443</v>
      </c>
      <c r="D109" s="785">
        <v>4680115881303</v>
      </c>
      <c r="E109" s="78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785">
        <v>4680115881303</v>
      </c>
      <c r="E110" s="785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109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9" t="s">
        <v>40</v>
      </c>
      <c r="Q111" s="790"/>
      <c r="R111" s="790"/>
      <c r="S111" s="790"/>
      <c r="T111" s="790"/>
      <c r="U111" s="790"/>
      <c r="V111" s="791"/>
      <c r="W111" s="40" t="s">
        <v>39</v>
      </c>
      <c r="X111" s="41">
        <f>IFERROR(X107/H107,"0")+IFERROR(X108/H108,"0")+IFERROR(X109/H109,"0")+IFERROR(X110/H110,"0")</f>
        <v>55.55555555555555</v>
      </c>
      <c r="Y111" s="41">
        <f>IFERROR(Y107/H107,"0")+IFERROR(Y108/H108,"0")+IFERROR(Y109/H109,"0")+IFERROR(Y110/H110,"0")</f>
        <v>56</v>
      </c>
      <c r="Z111" s="41">
        <f>IFERROR(IF(Z107="",0,Z107),"0")+IFERROR(IF(Z108="",0,Z108),"0")+IFERROR(IF(Z109="",0,Z109),"0")+IFERROR(IF(Z110="",0,Z110),"0")</f>
        <v>1.218</v>
      </c>
      <c r="AA111" s="64"/>
      <c r="AB111" s="64"/>
      <c r="AC111" s="64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9" t="s">
        <v>40</v>
      </c>
      <c r="Q112" s="790"/>
      <c r="R112" s="790"/>
      <c r="S112" s="790"/>
      <c r="T112" s="790"/>
      <c r="U112" s="790"/>
      <c r="V112" s="791"/>
      <c r="W112" s="40" t="s">
        <v>0</v>
      </c>
      <c r="X112" s="41">
        <f>IFERROR(SUM(X107:X110),"0")</f>
        <v>600</v>
      </c>
      <c r="Y112" s="41">
        <f>IFERROR(SUM(Y107:Y110),"0")</f>
        <v>604.80000000000007</v>
      </c>
      <c r="Z112" s="40"/>
      <c r="AA112" s="64"/>
      <c r="AB112" s="64"/>
      <c r="AC112" s="64"/>
    </row>
    <row r="113" spans="1:68" ht="14.25" customHeight="1" x14ac:dyDescent="0.25">
      <c r="A113" s="784" t="s">
        <v>84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785">
        <v>4607091386967</v>
      </c>
      <c r="E114" s="785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9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7" t="s">
        <v>45</v>
      </c>
      <c r="V114" s="37" t="s">
        <v>45</v>
      </c>
      <c r="W114" s="38" t="s">
        <v>0</v>
      </c>
      <c r="X114" s="56">
        <v>300</v>
      </c>
      <c r="Y114" s="53">
        <f t="shared" ref="Y114:Y119" si="26">IFERROR(IF(X114="",0,CEILING((X114/$H114),1)*$H114),"")</f>
        <v>307.8</v>
      </c>
      <c r="Z114" s="39">
        <f>IFERROR(IF(Y114=0,"",ROUNDUP(Y114/H114,0)*0.02175),"")</f>
        <v>0.8264999999999999</v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320.88888888888886</v>
      </c>
      <c r="BN114" s="75">
        <f t="shared" ref="BN114:BN119" si="28">IFERROR(Y114*I114/H114,"0")</f>
        <v>329.23200000000003</v>
      </c>
      <c r="BO114" s="75">
        <f t="shared" ref="BO114:BO119" si="29">IFERROR(1/J114*(X114/H114),"0")</f>
        <v>0.66137566137566139</v>
      </c>
      <c r="BP114" s="75">
        <f t="shared" ref="BP114:BP119" si="30">IFERROR(1/J114*(Y114/H114),"0")</f>
        <v>0.67857142857142849</v>
      </c>
    </row>
    <row r="115" spans="1:68" ht="27" customHeight="1" x14ac:dyDescent="0.25">
      <c r="A115" s="60" t="s">
        <v>249</v>
      </c>
      <c r="B115" s="60" t="s">
        <v>252</v>
      </c>
      <c r="C115" s="34">
        <v>4301051546</v>
      </c>
      <c r="D115" s="785">
        <v>4607091386967</v>
      </c>
      <c r="E115" s="785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253</v>
      </c>
      <c r="B116" s="60" t="s">
        <v>254</v>
      </c>
      <c r="C116" s="34">
        <v>4301051436</v>
      </c>
      <c r="D116" s="785">
        <v>4607091385731</v>
      </c>
      <c r="E116" s="785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109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256</v>
      </c>
      <c r="B117" s="60" t="s">
        <v>257</v>
      </c>
      <c r="C117" s="34">
        <v>4301051438</v>
      </c>
      <c r="D117" s="785">
        <v>4680115880894</v>
      </c>
      <c r="E117" s="785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1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785">
        <v>4680115880214</v>
      </c>
      <c r="E118" s="785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259</v>
      </c>
      <c r="B119" s="60" t="s">
        <v>263</v>
      </c>
      <c r="C119" s="34">
        <v>4301051687</v>
      </c>
      <c r="D119" s="785">
        <v>4680115880214</v>
      </c>
      <c r="E119" s="785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1089" t="s">
        <v>264</v>
      </c>
      <c r="Q119" s="787"/>
      <c r="R119" s="787"/>
      <c r="S119" s="787"/>
      <c r="T119" s="788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9" t="s">
        <v>40</v>
      </c>
      <c r="Q120" s="790"/>
      <c r="R120" s="790"/>
      <c r="S120" s="790"/>
      <c r="T120" s="790"/>
      <c r="U120" s="790"/>
      <c r="V120" s="791"/>
      <c r="W120" s="40" t="s">
        <v>39</v>
      </c>
      <c r="X120" s="41">
        <f>IFERROR(X114/H114,"0")+IFERROR(X115/H115,"0")+IFERROR(X116/H116,"0")+IFERROR(X117/H117,"0")+IFERROR(X118/H118,"0")+IFERROR(X119/H119,"0")</f>
        <v>37.037037037037038</v>
      </c>
      <c r="Y120" s="41">
        <f>IFERROR(Y114/H114,"0")+IFERROR(Y115/H115,"0")+IFERROR(Y116/H116,"0")+IFERROR(Y117/H117,"0")+IFERROR(Y118/H118,"0")+IFERROR(Y119/H119,"0")</f>
        <v>38</v>
      </c>
      <c r="Z120" s="41">
        <f>IFERROR(IF(Z114="",0,Z114),"0")+IFERROR(IF(Z115="",0,Z115),"0")+IFERROR(IF(Z116="",0,Z116),"0")+IFERROR(IF(Z117="",0,Z117),"0")+IFERROR(IF(Z118="",0,Z118),"0")+IFERROR(IF(Z119="",0,Z119),"0")</f>
        <v>0.8264999999999999</v>
      </c>
      <c r="AA120" s="64"/>
      <c r="AB120" s="64"/>
      <c r="AC120" s="64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9" t="s">
        <v>40</v>
      </c>
      <c r="Q121" s="790"/>
      <c r="R121" s="790"/>
      <c r="S121" s="790"/>
      <c r="T121" s="790"/>
      <c r="U121" s="790"/>
      <c r="V121" s="791"/>
      <c r="W121" s="40" t="s">
        <v>0</v>
      </c>
      <c r="X121" s="41">
        <f>IFERROR(SUM(X114:X119),"0")</f>
        <v>300</v>
      </c>
      <c r="Y121" s="41">
        <f>IFERROR(SUM(Y114:Y119),"0")</f>
        <v>307.8</v>
      </c>
      <c r="Z121" s="40"/>
      <c r="AA121" s="64"/>
      <c r="AB121" s="64"/>
      <c r="AC121" s="64"/>
    </row>
    <row r="122" spans="1:68" ht="16.5" customHeight="1" x14ac:dyDescent="0.25">
      <c r="A122" s="807" t="s">
        <v>266</v>
      </c>
      <c r="B122" s="807"/>
      <c r="C122" s="807"/>
      <c r="D122" s="807"/>
      <c r="E122" s="807"/>
      <c r="F122" s="807"/>
      <c r="G122" s="807"/>
      <c r="H122" s="807"/>
      <c r="I122" s="807"/>
      <c r="J122" s="807"/>
      <c r="K122" s="807"/>
      <c r="L122" s="807"/>
      <c r="M122" s="807"/>
      <c r="N122" s="807"/>
      <c r="O122" s="807"/>
      <c r="P122" s="807"/>
      <c r="Q122" s="807"/>
      <c r="R122" s="807"/>
      <c r="S122" s="807"/>
      <c r="T122" s="807"/>
      <c r="U122" s="807"/>
      <c r="V122" s="807"/>
      <c r="W122" s="807"/>
      <c r="X122" s="807"/>
      <c r="Y122" s="807"/>
      <c r="Z122" s="807"/>
      <c r="AA122" s="62"/>
      <c r="AB122" s="62"/>
      <c r="AC122" s="62"/>
    </row>
    <row r="123" spans="1:68" ht="14.25" customHeight="1" x14ac:dyDescent="0.25">
      <c r="A123" s="784" t="s">
        <v>125</v>
      </c>
      <c r="B123" s="784"/>
      <c r="C123" s="784"/>
      <c r="D123" s="784"/>
      <c r="E123" s="784"/>
      <c r="F123" s="784"/>
      <c r="G123" s="784"/>
      <c r="H123" s="784"/>
      <c r="I123" s="784"/>
      <c r="J123" s="784"/>
      <c r="K123" s="784"/>
      <c r="L123" s="784"/>
      <c r="M123" s="784"/>
      <c r="N123" s="784"/>
      <c r="O123" s="784"/>
      <c r="P123" s="784"/>
      <c r="Q123" s="784"/>
      <c r="R123" s="784"/>
      <c r="S123" s="784"/>
      <c r="T123" s="784"/>
      <c r="U123" s="784"/>
      <c r="V123" s="784"/>
      <c r="W123" s="784"/>
      <c r="X123" s="784"/>
      <c r="Y123" s="784"/>
      <c r="Z123" s="784"/>
      <c r="AA123" s="63"/>
      <c r="AB123" s="63"/>
      <c r="AC123" s="63"/>
    </row>
    <row r="124" spans="1:68" ht="27" customHeight="1" x14ac:dyDescent="0.25">
      <c r="A124" s="60" t="s">
        <v>267</v>
      </c>
      <c r="B124" s="60" t="s">
        <v>268</v>
      </c>
      <c r="C124" s="34">
        <v>4301011514</v>
      </c>
      <c r="D124" s="785">
        <v>4680115882133</v>
      </c>
      <c r="E124" s="785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267</v>
      </c>
      <c r="B125" s="60" t="s">
        <v>270</v>
      </c>
      <c r="C125" s="34">
        <v>4301011703</v>
      </c>
      <c r="D125" s="785">
        <v>4680115882133</v>
      </c>
      <c r="E125" s="785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272</v>
      </c>
      <c r="B126" s="60" t="s">
        <v>273</v>
      </c>
      <c r="C126" s="34">
        <v>4301011417</v>
      </c>
      <c r="D126" s="785">
        <v>4680115880269</v>
      </c>
      <c r="E126" s="785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274</v>
      </c>
      <c r="B127" s="60" t="s">
        <v>275</v>
      </c>
      <c r="C127" s="34">
        <v>4301011415</v>
      </c>
      <c r="D127" s="785">
        <v>4680115880429</v>
      </c>
      <c r="E127" s="785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276</v>
      </c>
      <c r="B128" s="60" t="s">
        <v>277</v>
      </c>
      <c r="C128" s="34">
        <v>4301011462</v>
      </c>
      <c r="D128" s="785">
        <v>4680115881457</v>
      </c>
      <c r="E128" s="785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9" t="s">
        <v>40</v>
      </c>
      <c r="Q129" s="790"/>
      <c r="R129" s="790"/>
      <c r="S129" s="790"/>
      <c r="T129" s="790"/>
      <c r="U129" s="790"/>
      <c r="V129" s="791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9" t="s">
        <v>40</v>
      </c>
      <c r="Q130" s="790"/>
      <c r="R130" s="790"/>
      <c r="S130" s="790"/>
      <c r="T130" s="790"/>
      <c r="U130" s="790"/>
      <c r="V130" s="791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784" t="s">
        <v>183</v>
      </c>
      <c r="B131" s="784"/>
      <c r="C131" s="784"/>
      <c r="D131" s="784"/>
      <c r="E131" s="784"/>
      <c r="F131" s="784"/>
      <c r="G131" s="784"/>
      <c r="H131" s="784"/>
      <c r="I131" s="784"/>
      <c r="J131" s="784"/>
      <c r="K131" s="784"/>
      <c r="L131" s="784"/>
      <c r="M131" s="784"/>
      <c r="N131" s="784"/>
      <c r="O131" s="784"/>
      <c r="P131" s="784"/>
      <c r="Q131" s="784"/>
      <c r="R131" s="784"/>
      <c r="S131" s="784"/>
      <c r="T131" s="784"/>
      <c r="U131" s="784"/>
      <c r="V131" s="784"/>
      <c r="W131" s="784"/>
      <c r="X131" s="784"/>
      <c r="Y131" s="784"/>
      <c r="Z131" s="784"/>
      <c r="AA131" s="63"/>
      <c r="AB131" s="63"/>
      <c r="AC131" s="63"/>
    </row>
    <row r="132" spans="1:68" ht="16.5" customHeight="1" x14ac:dyDescent="0.25">
      <c r="A132" s="60" t="s">
        <v>278</v>
      </c>
      <c r="B132" s="60" t="s">
        <v>279</v>
      </c>
      <c r="C132" s="34">
        <v>4301020235</v>
      </c>
      <c r="D132" s="785">
        <v>4680115881488</v>
      </c>
      <c r="E132" s="785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108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278</v>
      </c>
      <c r="B133" s="60" t="s">
        <v>281</v>
      </c>
      <c r="C133" s="34">
        <v>4301020345</v>
      </c>
      <c r="D133" s="785">
        <v>4680115881488</v>
      </c>
      <c r="E133" s="785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1084" t="s">
        <v>282</v>
      </c>
      <c r="Q133" s="787"/>
      <c r="R133" s="787"/>
      <c r="S133" s="787"/>
      <c r="T133" s="78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284</v>
      </c>
      <c r="B134" s="60" t="s">
        <v>285</v>
      </c>
      <c r="C134" s="34">
        <v>4301020346</v>
      </c>
      <c r="D134" s="785">
        <v>4680115882775</v>
      </c>
      <c r="E134" s="785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1085" t="s">
        <v>286</v>
      </c>
      <c r="Q134" s="787"/>
      <c r="R134" s="787"/>
      <c r="S134" s="787"/>
      <c r="T134" s="788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284</v>
      </c>
      <c r="B135" s="60" t="s">
        <v>287</v>
      </c>
      <c r="C135" s="34">
        <v>4301020258</v>
      </c>
      <c r="D135" s="785">
        <v>4680115882775</v>
      </c>
      <c r="E135" s="785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785">
        <v>4680115880658</v>
      </c>
      <c r="E136" s="785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1087" t="s">
        <v>290</v>
      </c>
      <c r="Q136" s="787"/>
      <c r="R136" s="787"/>
      <c r="S136" s="787"/>
      <c r="T136" s="788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IFERROR(IF(Y136=0,"",ROUNDUP(Y136/H136,0)*0.00753),"")</f>
        <v/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9" t="s">
        <v>40</v>
      </c>
      <c r="Q137" s="790"/>
      <c r="R137" s="790"/>
      <c r="S137" s="790"/>
      <c r="T137" s="790"/>
      <c r="U137" s="790"/>
      <c r="V137" s="791"/>
      <c r="W137" s="40" t="s">
        <v>39</v>
      </c>
      <c r="X137" s="41">
        <f>IFERROR(X132/H132,"0")+IFERROR(X133/H133,"0")+IFERROR(X134/H134,"0")+IFERROR(X135/H135,"0")+IFERROR(X136/H136,"0")</f>
        <v>0</v>
      </c>
      <c r="Y137" s="41">
        <f>IFERROR(Y132/H132,"0")+IFERROR(Y133/H133,"0")+IFERROR(Y134/H134,"0")+IFERROR(Y135/H135,"0")+IFERROR(Y136/H136,"0")</f>
        <v>0</v>
      </c>
      <c r="Z137" s="41">
        <f>IFERROR(IF(Z132="",0,Z132),"0")+IFERROR(IF(Z133="",0,Z133),"0")+IFERROR(IF(Z134="",0,Z134),"0")+IFERROR(IF(Z135="",0,Z135),"0")+IFERROR(IF(Z136="",0,Z136),"0")</f>
        <v>0</v>
      </c>
      <c r="AA137" s="64"/>
      <c r="AB137" s="64"/>
      <c r="AC137" s="64"/>
    </row>
    <row r="138" spans="1:68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0" t="s">
        <v>0</v>
      </c>
      <c r="X138" s="41">
        <f>IFERROR(SUM(X132:X136),"0")</f>
        <v>0</v>
      </c>
      <c r="Y138" s="41">
        <f>IFERROR(SUM(Y132:Y136),"0")</f>
        <v>0</v>
      </c>
      <c r="Z138" s="40"/>
      <c r="AA138" s="64"/>
      <c r="AB138" s="64"/>
      <c r="AC138" s="64"/>
    </row>
    <row r="139" spans="1:68" ht="14.25" customHeight="1" x14ac:dyDescent="0.25">
      <c r="A139" s="784" t="s">
        <v>84</v>
      </c>
      <c r="B139" s="784"/>
      <c r="C139" s="784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785">
        <v>4607091385168</v>
      </c>
      <c r="E140" s="785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7" t="s">
        <v>45</v>
      </c>
      <c r="V140" s="37" t="s">
        <v>45</v>
      </c>
      <c r="W140" s="38" t="s">
        <v>0</v>
      </c>
      <c r="X140" s="56">
        <v>500</v>
      </c>
      <c r="Y140" s="53">
        <f t="shared" ref="Y140:Y146" si="31">IFERROR(IF(X140="",0,CEILING((X140/$H140),1)*$H140),"")</f>
        <v>502.2</v>
      </c>
      <c r="Z140" s="39">
        <f>IFERROR(IF(Y140=0,"",ROUNDUP(Y140/H140,0)*0.02175),"")</f>
        <v>1.3484999999999998</v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534.44444444444446</v>
      </c>
      <c r="BN140" s="75">
        <f t="shared" ref="BN140:BN146" si="33">IFERROR(Y140*I140/H140,"0")</f>
        <v>536.79600000000005</v>
      </c>
      <c r="BO140" s="75">
        <f t="shared" ref="BO140:BO146" si="34">IFERROR(1/J140*(X140/H140),"0")</f>
        <v>1.1022927689594357</v>
      </c>
      <c r="BP140" s="75">
        <f t="shared" ref="BP140:BP146" si="35">IFERROR(1/J140*(Y140/H140),"0")</f>
        <v>1.107142857142857</v>
      </c>
    </row>
    <row r="141" spans="1:68" ht="27" customHeight="1" x14ac:dyDescent="0.25">
      <c r="A141" s="60" t="s">
        <v>291</v>
      </c>
      <c r="B141" s="60" t="s">
        <v>294</v>
      </c>
      <c r="C141" s="34">
        <v>4301051612</v>
      </c>
      <c r="D141" s="785">
        <v>4607091385168</v>
      </c>
      <c r="E141" s="785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296</v>
      </c>
      <c r="B142" s="60" t="s">
        <v>297</v>
      </c>
      <c r="C142" s="34">
        <v>4301051742</v>
      </c>
      <c r="D142" s="785">
        <v>4680115884540</v>
      </c>
      <c r="E142" s="785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1077" t="s">
        <v>298</v>
      </c>
      <c r="Q142" s="787"/>
      <c r="R142" s="787"/>
      <c r="S142" s="787"/>
      <c r="T142" s="788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300</v>
      </c>
      <c r="B143" s="60" t="s">
        <v>301</v>
      </c>
      <c r="C143" s="34">
        <v>4301051362</v>
      </c>
      <c r="D143" s="785">
        <v>4607091383256</v>
      </c>
      <c r="E143" s="785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78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303</v>
      </c>
      <c r="B144" s="60" t="s">
        <v>304</v>
      </c>
      <c r="C144" s="34">
        <v>4301051358</v>
      </c>
      <c r="D144" s="785">
        <v>4607091385748</v>
      </c>
      <c r="E144" s="785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customHeight="1" x14ac:dyDescent="0.25">
      <c r="A145" s="60" t="s">
        <v>305</v>
      </c>
      <c r="B145" s="60" t="s">
        <v>306</v>
      </c>
      <c r="C145" s="34">
        <v>4301051740</v>
      </c>
      <c r="D145" s="785">
        <v>4680115884533</v>
      </c>
      <c r="E145" s="785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308</v>
      </c>
      <c r="B146" s="60" t="s">
        <v>309</v>
      </c>
      <c r="C146" s="34">
        <v>4301051480</v>
      </c>
      <c r="D146" s="785">
        <v>4680115882645</v>
      </c>
      <c r="E146" s="785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9" t="s">
        <v>40</v>
      </c>
      <c r="Q147" s="790"/>
      <c r="R147" s="790"/>
      <c r="S147" s="790"/>
      <c r="T147" s="790"/>
      <c r="U147" s="790"/>
      <c r="V147" s="791"/>
      <c r="W147" s="40" t="s">
        <v>39</v>
      </c>
      <c r="X147" s="41">
        <f>IFERROR(X140/H140,"0")+IFERROR(X141/H141,"0")+IFERROR(X142/H142,"0")+IFERROR(X143/H143,"0")+IFERROR(X144/H144,"0")+IFERROR(X145/H145,"0")+IFERROR(X146/H146,"0")</f>
        <v>61.728395061728399</v>
      </c>
      <c r="Y147" s="41">
        <f>IFERROR(Y140/H140,"0")+IFERROR(Y141/H141,"0")+IFERROR(Y142/H142,"0")+IFERROR(Y143/H143,"0")+IFERROR(Y144/H144,"0")+IFERROR(Y145/H145,"0")+IFERROR(Y146/H146,"0")</f>
        <v>62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1.3484999999999998</v>
      </c>
      <c r="AA147" s="64"/>
      <c r="AB147" s="64"/>
      <c r="AC147" s="64"/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0" t="s">
        <v>0</v>
      </c>
      <c r="X148" s="41">
        <f>IFERROR(SUM(X140:X146),"0")</f>
        <v>500</v>
      </c>
      <c r="Y148" s="41">
        <f>IFERROR(SUM(Y140:Y146),"0")</f>
        <v>502.2</v>
      </c>
      <c r="Z148" s="40"/>
      <c r="AA148" s="64"/>
      <c r="AB148" s="64"/>
      <c r="AC148" s="64"/>
    </row>
    <row r="149" spans="1:68" ht="14.25" customHeight="1" x14ac:dyDescent="0.25">
      <c r="A149" s="784" t="s">
        <v>229</v>
      </c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84"/>
      <c r="P149" s="784"/>
      <c r="Q149" s="784"/>
      <c r="R149" s="784"/>
      <c r="S149" s="784"/>
      <c r="T149" s="784"/>
      <c r="U149" s="784"/>
      <c r="V149" s="784"/>
      <c r="W149" s="784"/>
      <c r="X149" s="784"/>
      <c r="Y149" s="784"/>
      <c r="Z149" s="784"/>
      <c r="AA149" s="63"/>
      <c r="AB149" s="63"/>
      <c r="AC149" s="63"/>
    </row>
    <row r="150" spans="1:68" ht="37.5" customHeight="1" x14ac:dyDescent="0.25">
      <c r="A150" s="60" t="s">
        <v>311</v>
      </c>
      <c r="B150" s="60" t="s">
        <v>312</v>
      </c>
      <c r="C150" s="34">
        <v>4301060356</v>
      </c>
      <c r="D150" s="785">
        <v>4680115882652</v>
      </c>
      <c r="E150" s="785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314</v>
      </c>
      <c r="B151" s="60" t="s">
        <v>315</v>
      </c>
      <c r="C151" s="34">
        <v>4301060309</v>
      </c>
      <c r="D151" s="785">
        <v>4680115880238</v>
      </c>
      <c r="E151" s="785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2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9" t="s">
        <v>40</v>
      </c>
      <c r="Q152" s="790"/>
      <c r="R152" s="790"/>
      <c r="S152" s="790"/>
      <c r="T152" s="790"/>
      <c r="U152" s="790"/>
      <c r="V152" s="791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customHeight="1" x14ac:dyDescent="0.25">
      <c r="A154" s="807" t="s">
        <v>317</v>
      </c>
      <c r="B154" s="807"/>
      <c r="C154" s="807"/>
      <c r="D154" s="807"/>
      <c r="E154" s="807"/>
      <c r="F154" s="807"/>
      <c r="G154" s="807"/>
      <c r="H154" s="807"/>
      <c r="I154" s="807"/>
      <c r="J154" s="807"/>
      <c r="K154" s="807"/>
      <c r="L154" s="807"/>
      <c r="M154" s="807"/>
      <c r="N154" s="807"/>
      <c r="O154" s="807"/>
      <c r="P154" s="807"/>
      <c r="Q154" s="807"/>
      <c r="R154" s="807"/>
      <c r="S154" s="807"/>
      <c r="T154" s="807"/>
      <c r="U154" s="807"/>
      <c r="V154" s="807"/>
      <c r="W154" s="807"/>
      <c r="X154" s="807"/>
      <c r="Y154" s="807"/>
      <c r="Z154" s="807"/>
      <c r="AA154" s="62"/>
      <c r="AB154" s="62"/>
      <c r="AC154" s="62"/>
    </row>
    <row r="155" spans="1:68" ht="14.25" customHeight="1" x14ac:dyDescent="0.25">
      <c r="A155" s="784" t="s">
        <v>125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785">
        <v>4680115882577</v>
      </c>
      <c r="E156" s="785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27" customHeight="1" x14ac:dyDescent="0.25">
      <c r="A157" s="60" t="s">
        <v>318</v>
      </c>
      <c r="B157" s="60" t="s">
        <v>321</v>
      </c>
      <c r="C157" s="34">
        <v>4301011562</v>
      </c>
      <c r="D157" s="785">
        <v>4680115882577</v>
      </c>
      <c r="E157" s="785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9" t="s">
        <v>40</v>
      </c>
      <c r="Q158" s="790"/>
      <c r="R158" s="790"/>
      <c r="S158" s="790"/>
      <c r="T158" s="790"/>
      <c r="U158" s="790"/>
      <c r="V158" s="791"/>
      <c r="W158" s="40" t="s">
        <v>39</v>
      </c>
      <c r="X158" s="41">
        <f>IFERROR(X156/H156,"0")+IFERROR(X157/H157,"0")</f>
        <v>0</v>
      </c>
      <c r="Y158" s="41">
        <f>IFERROR(Y156/H156,"0")+IFERROR(Y157/H157,"0")</f>
        <v>0</v>
      </c>
      <c r="Z158" s="41">
        <f>IFERROR(IF(Z156="",0,Z156),"0")+IFERROR(IF(Z157="",0,Z157),"0")</f>
        <v>0</v>
      </c>
      <c r="AA158" s="64"/>
      <c r="AB158" s="64"/>
      <c r="AC158" s="64"/>
    </row>
    <row r="159" spans="1:68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0" t="s">
        <v>0</v>
      </c>
      <c r="X159" s="41">
        <f>IFERROR(SUM(X156:X157),"0")</f>
        <v>0</v>
      </c>
      <c r="Y159" s="41">
        <f>IFERROR(SUM(Y156:Y157),"0")</f>
        <v>0</v>
      </c>
      <c r="Z159" s="40"/>
      <c r="AA159" s="64"/>
      <c r="AB159" s="64"/>
      <c r="AC159" s="64"/>
    </row>
    <row r="160" spans="1:68" ht="14.25" customHeight="1" x14ac:dyDescent="0.25">
      <c r="A160" s="784" t="s">
        <v>78</v>
      </c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84"/>
      <c r="P160" s="784"/>
      <c r="Q160" s="784"/>
      <c r="R160" s="784"/>
      <c r="S160" s="784"/>
      <c r="T160" s="784"/>
      <c r="U160" s="784"/>
      <c r="V160" s="784"/>
      <c r="W160" s="784"/>
      <c r="X160" s="784"/>
      <c r="Y160" s="784"/>
      <c r="Z160" s="784"/>
      <c r="AA160" s="63"/>
      <c r="AB160" s="63"/>
      <c r="AC160" s="63"/>
    </row>
    <row r="161" spans="1:68" ht="27" customHeight="1" x14ac:dyDescent="0.25">
      <c r="A161" s="60" t="s">
        <v>322</v>
      </c>
      <c r="B161" s="60" t="s">
        <v>323</v>
      </c>
      <c r="C161" s="34">
        <v>4301031234</v>
      </c>
      <c r="D161" s="785">
        <v>4680115883444</v>
      </c>
      <c r="E161" s="785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785">
        <v>4680115883444</v>
      </c>
      <c r="E162" s="785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9" t="s">
        <v>40</v>
      </c>
      <c r="Q163" s="790"/>
      <c r="R163" s="790"/>
      <c r="S163" s="790"/>
      <c r="T163" s="790"/>
      <c r="U163" s="790"/>
      <c r="V163" s="791"/>
      <c r="W163" s="40" t="s">
        <v>39</v>
      </c>
      <c r="X163" s="41">
        <f>IFERROR(X161/H161,"0")+IFERROR(X162/H162,"0")</f>
        <v>0</v>
      </c>
      <c r="Y163" s="41">
        <f>IFERROR(Y161/H161,"0")+IFERROR(Y162/H162,"0")</f>
        <v>0</v>
      </c>
      <c r="Z163" s="41">
        <f>IFERROR(IF(Z161="",0,Z161),"0")+IFERROR(IF(Z162="",0,Z162),"0")</f>
        <v>0</v>
      </c>
      <c r="AA163" s="64"/>
      <c r="AB163" s="64"/>
      <c r="AC163" s="64"/>
    </row>
    <row r="164" spans="1:68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0" t="s">
        <v>0</v>
      </c>
      <c r="X164" s="41">
        <f>IFERROR(SUM(X161:X162),"0")</f>
        <v>0</v>
      </c>
      <c r="Y164" s="41">
        <f>IFERROR(SUM(Y161:Y162),"0")</f>
        <v>0</v>
      </c>
      <c r="Z164" s="40"/>
      <c r="AA164" s="64"/>
      <c r="AB164" s="64"/>
      <c r="AC164" s="64"/>
    </row>
    <row r="165" spans="1:68" ht="14.25" customHeight="1" x14ac:dyDescent="0.25">
      <c r="A165" s="784" t="s">
        <v>84</v>
      </c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84"/>
      <c r="P165" s="784"/>
      <c r="Q165" s="784"/>
      <c r="R165" s="784"/>
      <c r="S165" s="784"/>
      <c r="T165" s="784"/>
      <c r="U165" s="784"/>
      <c r="V165" s="784"/>
      <c r="W165" s="784"/>
      <c r="X165" s="784"/>
      <c r="Y165" s="784"/>
      <c r="Z165" s="784"/>
      <c r="AA165" s="63"/>
      <c r="AB165" s="63"/>
      <c r="AC165" s="63"/>
    </row>
    <row r="166" spans="1:68" ht="16.5" customHeight="1" x14ac:dyDescent="0.25">
      <c r="A166" s="60" t="s">
        <v>326</v>
      </c>
      <c r="B166" s="60" t="s">
        <v>327</v>
      </c>
      <c r="C166" s="34">
        <v>4301051477</v>
      </c>
      <c r="D166" s="785">
        <v>4680115882584</v>
      </c>
      <c r="E166" s="785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customHeight="1" x14ac:dyDescent="0.25">
      <c r="A167" s="60" t="s">
        <v>326</v>
      </c>
      <c r="B167" s="60" t="s">
        <v>328</v>
      </c>
      <c r="C167" s="34">
        <v>4301051476</v>
      </c>
      <c r="D167" s="785">
        <v>4680115882584</v>
      </c>
      <c r="E167" s="785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9" t="s">
        <v>40</v>
      </c>
      <c r="Q168" s="790"/>
      <c r="R168" s="790"/>
      <c r="S168" s="790"/>
      <c r="T168" s="790"/>
      <c r="U168" s="790"/>
      <c r="V168" s="79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customHeight="1" x14ac:dyDescent="0.25">
      <c r="A170" s="807" t="s">
        <v>123</v>
      </c>
      <c r="B170" s="807"/>
      <c r="C170" s="807"/>
      <c r="D170" s="807"/>
      <c r="E170" s="807"/>
      <c r="F170" s="807"/>
      <c r="G170" s="807"/>
      <c r="H170" s="807"/>
      <c r="I170" s="807"/>
      <c r="J170" s="807"/>
      <c r="K170" s="807"/>
      <c r="L170" s="807"/>
      <c r="M170" s="807"/>
      <c r="N170" s="807"/>
      <c r="O170" s="807"/>
      <c r="P170" s="807"/>
      <c r="Q170" s="807"/>
      <c r="R170" s="807"/>
      <c r="S170" s="807"/>
      <c r="T170" s="807"/>
      <c r="U170" s="807"/>
      <c r="V170" s="807"/>
      <c r="W170" s="807"/>
      <c r="X170" s="807"/>
      <c r="Y170" s="807"/>
      <c r="Z170" s="807"/>
      <c r="AA170" s="62"/>
      <c r="AB170" s="62"/>
      <c r="AC170" s="62"/>
    </row>
    <row r="171" spans="1:68" ht="14.25" customHeight="1" x14ac:dyDescent="0.25">
      <c r="A171" s="784" t="s">
        <v>125</v>
      </c>
      <c r="B171" s="784"/>
      <c r="C171" s="784"/>
      <c r="D171" s="784"/>
      <c r="E171" s="784"/>
      <c r="F171" s="784"/>
      <c r="G171" s="784"/>
      <c r="H171" s="784"/>
      <c r="I171" s="784"/>
      <c r="J171" s="784"/>
      <c r="K171" s="784"/>
      <c r="L171" s="784"/>
      <c r="M171" s="784"/>
      <c r="N171" s="784"/>
      <c r="O171" s="784"/>
      <c r="P171" s="784"/>
      <c r="Q171" s="784"/>
      <c r="R171" s="784"/>
      <c r="S171" s="784"/>
      <c r="T171" s="784"/>
      <c r="U171" s="784"/>
      <c r="V171" s="784"/>
      <c r="W171" s="784"/>
      <c r="X171" s="784"/>
      <c r="Y171" s="784"/>
      <c r="Z171" s="784"/>
      <c r="AA171" s="63"/>
      <c r="AB171" s="63"/>
      <c r="AC171" s="63"/>
    </row>
    <row r="172" spans="1:68" ht="27" customHeight="1" x14ac:dyDescent="0.25">
      <c r="A172" s="60" t="s">
        <v>329</v>
      </c>
      <c r="B172" s="60" t="s">
        <v>330</v>
      </c>
      <c r="C172" s="34">
        <v>4301011705</v>
      </c>
      <c r="D172" s="785">
        <v>4607091384604</v>
      </c>
      <c r="E172" s="785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10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9" t="s">
        <v>40</v>
      </c>
      <c r="Q173" s="790"/>
      <c r="R173" s="790"/>
      <c r="S173" s="790"/>
      <c r="T173" s="790"/>
      <c r="U173" s="790"/>
      <c r="V173" s="791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customHeight="1" x14ac:dyDescent="0.25">
      <c r="A175" s="784" t="s">
        <v>78</v>
      </c>
      <c r="B175" s="784"/>
      <c r="C175" s="784"/>
      <c r="D175" s="784"/>
      <c r="E175" s="784"/>
      <c r="F175" s="784"/>
      <c r="G175" s="784"/>
      <c r="H175" s="784"/>
      <c r="I175" s="784"/>
      <c r="J175" s="784"/>
      <c r="K175" s="784"/>
      <c r="L175" s="784"/>
      <c r="M175" s="784"/>
      <c r="N175" s="784"/>
      <c r="O175" s="784"/>
      <c r="P175" s="784"/>
      <c r="Q175" s="784"/>
      <c r="R175" s="784"/>
      <c r="S175" s="784"/>
      <c r="T175" s="784"/>
      <c r="U175" s="784"/>
      <c r="V175" s="784"/>
      <c r="W175" s="784"/>
      <c r="X175" s="784"/>
      <c r="Y175" s="784"/>
      <c r="Z175" s="784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785">
        <v>4607091387667</v>
      </c>
      <c r="E176" s="785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10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335</v>
      </c>
      <c r="B177" s="60" t="s">
        <v>336</v>
      </c>
      <c r="C177" s="34">
        <v>4301030961</v>
      </c>
      <c r="D177" s="785">
        <v>4607091387636</v>
      </c>
      <c r="E177" s="785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785">
        <v>4607091382426</v>
      </c>
      <c r="E178" s="785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7" t="s">
        <v>45</v>
      </c>
      <c r="V178" s="37" t="s">
        <v>45</v>
      </c>
      <c r="W178" s="38" t="s">
        <v>0</v>
      </c>
      <c r="X178" s="56">
        <v>250</v>
      </c>
      <c r="Y178" s="53">
        <f>IFERROR(IF(X178="",0,CEILING((X178/$H178),1)*$H178),"")</f>
        <v>252</v>
      </c>
      <c r="Z178" s="39">
        <f>IFERROR(IF(Y178=0,"",ROUNDUP(Y178/H178,0)*0.02175),"")</f>
        <v>0.60899999999999999</v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267.5</v>
      </c>
      <c r="BN178" s="75">
        <f>IFERROR(Y178*I178/H178,"0")</f>
        <v>269.64000000000004</v>
      </c>
      <c r="BO178" s="75">
        <f>IFERROR(1/J178*(X178/H178),"0")</f>
        <v>0.49603174603174605</v>
      </c>
      <c r="BP178" s="75">
        <f>IFERROR(1/J178*(Y178/H178),"0")</f>
        <v>0.5</v>
      </c>
    </row>
    <row r="179" spans="1:68" ht="27" customHeight="1" x14ac:dyDescent="0.25">
      <c r="A179" s="60" t="s">
        <v>341</v>
      </c>
      <c r="B179" s="60" t="s">
        <v>342</v>
      </c>
      <c r="C179" s="34">
        <v>4301030962</v>
      </c>
      <c r="D179" s="785">
        <v>4607091386547</v>
      </c>
      <c r="E179" s="785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343</v>
      </c>
      <c r="B180" s="60" t="s">
        <v>344</v>
      </c>
      <c r="C180" s="34">
        <v>4301030964</v>
      </c>
      <c r="D180" s="785">
        <v>4607091382464</v>
      </c>
      <c r="E180" s="785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9" t="s">
        <v>40</v>
      </c>
      <c r="Q181" s="790"/>
      <c r="R181" s="790"/>
      <c r="S181" s="790"/>
      <c r="T181" s="790"/>
      <c r="U181" s="790"/>
      <c r="V181" s="791"/>
      <c r="W181" s="40" t="s">
        <v>39</v>
      </c>
      <c r="X181" s="41">
        <f>IFERROR(X176/H176,"0")+IFERROR(X177/H177,"0")+IFERROR(X178/H178,"0")+IFERROR(X179/H179,"0")+IFERROR(X180/H180,"0")</f>
        <v>27.777777777777779</v>
      </c>
      <c r="Y181" s="41">
        <f>IFERROR(Y176/H176,"0")+IFERROR(Y177/H177,"0")+IFERROR(Y178/H178,"0")+IFERROR(Y179/H179,"0")+IFERROR(Y180/H180,"0")</f>
        <v>28</v>
      </c>
      <c r="Z181" s="41">
        <f>IFERROR(IF(Z176="",0,Z176),"0")+IFERROR(IF(Z177="",0,Z177),"0")+IFERROR(IF(Z178="",0,Z178),"0")+IFERROR(IF(Z179="",0,Z179),"0")+IFERROR(IF(Z180="",0,Z180),"0")</f>
        <v>0.60899999999999999</v>
      </c>
      <c r="AA181" s="64"/>
      <c r="AB181" s="64"/>
      <c r="AC181" s="64"/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0" t="s">
        <v>0</v>
      </c>
      <c r="X182" s="41">
        <f>IFERROR(SUM(X176:X180),"0")</f>
        <v>250</v>
      </c>
      <c r="Y182" s="41">
        <f>IFERROR(SUM(Y176:Y180),"0")</f>
        <v>252</v>
      </c>
      <c r="Z182" s="40"/>
      <c r="AA182" s="64"/>
      <c r="AB182" s="64"/>
      <c r="AC182" s="64"/>
    </row>
    <row r="183" spans="1:68" ht="14.25" customHeight="1" x14ac:dyDescent="0.25">
      <c r="A183" s="784" t="s">
        <v>84</v>
      </c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84"/>
      <c r="P183" s="784"/>
      <c r="Q183" s="784"/>
      <c r="R183" s="784"/>
      <c r="S183" s="784"/>
      <c r="T183" s="784"/>
      <c r="U183" s="784"/>
      <c r="V183" s="784"/>
      <c r="W183" s="784"/>
      <c r="X183" s="784"/>
      <c r="Y183" s="784"/>
      <c r="Z183" s="784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785">
        <v>4607091385304</v>
      </c>
      <c r="E184" s="785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10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7" t="s">
        <v>45</v>
      </c>
      <c r="V184" s="37" t="s">
        <v>45</v>
      </c>
      <c r="W184" s="38" t="s">
        <v>0</v>
      </c>
      <c r="X184" s="56">
        <v>240</v>
      </c>
      <c r="Y184" s="53">
        <f>IFERROR(IF(X184="",0,CEILING((X184/$H184),1)*$H184),"")</f>
        <v>243.60000000000002</v>
      </c>
      <c r="Z184" s="39">
        <f>IFERROR(IF(Y184=0,"",ROUNDUP(Y184/H184,0)*0.02175),"")</f>
        <v>0.63074999999999992</v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256.1142857142857</v>
      </c>
      <c r="BN184" s="75">
        <f>IFERROR(Y184*I184/H184,"0")</f>
        <v>259.95600000000002</v>
      </c>
      <c r="BO184" s="75">
        <f>IFERROR(1/J184*(X184/H184),"0")</f>
        <v>0.51020408163265296</v>
      </c>
      <c r="BP184" s="75">
        <f>IFERROR(1/J184*(Y184/H184),"0")</f>
        <v>0.51785714285714279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785">
        <v>4607091386264</v>
      </c>
      <c r="E185" s="785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10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351</v>
      </c>
      <c r="B186" s="60" t="s">
        <v>352</v>
      </c>
      <c r="C186" s="34">
        <v>4301051313</v>
      </c>
      <c r="D186" s="785">
        <v>4607091385427</v>
      </c>
      <c r="E186" s="785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10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792"/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3"/>
      <c r="P187" s="789" t="s">
        <v>40</v>
      </c>
      <c r="Q187" s="790"/>
      <c r="R187" s="790"/>
      <c r="S187" s="790"/>
      <c r="T187" s="790"/>
      <c r="U187" s="790"/>
      <c r="V187" s="791"/>
      <c r="W187" s="40" t="s">
        <v>39</v>
      </c>
      <c r="X187" s="41">
        <f>IFERROR(X184/H184,"0")+IFERROR(X185/H185,"0")+IFERROR(X186/H186,"0")</f>
        <v>28.571428571428569</v>
      </c>
      <c r="Y187" s="41">
        <f>IFERROR(Y184/H184,"0")+IFERROR(Y185/H185,"0")+IFERROR(Y186/H186,"0")</f>
        <v>29</v>
      </c>
      <c r="Z187" s="41">
        <f>IFERROR(IF(Z184="",0,Z184),"0")+IFERROR(IF(Z185="",0,Z185),"0")+IFERROR(IF(Z186="",0,Z186),"0")</f>
        <v>0.63074999999999992</v>
      </c>
      <c r="AA187" s="64"/>
      <c r="AB187" s="64"/>
      <c r="AC187" s="64"/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0" t="s">
        <v>0</v>
      </c>
      <c r="X188" s="41">
        <f>IFERROR(SUM(X184:X186),"0")</f>
        <v>240</v>
      </c>
      <c r="Y188" s="41">
        <f>IFERROR(SUM(Y184:Y186),"0")</f>
        <v>243.60000000000002</v>
      </c>
      <c r="Z188" s="40"/>
      <c r="AA188" s="64"/>
      <c r="AB188" s="64"/>
      <c r="AC188" s="64"/>
    </row>
    <row r="189" spans="1:68" ht="27.75" customHeight="1" x14ac:dyDescent="0.2">
      <c r="A189" s="830" t="s">
        <v>353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52"/>
      <c r="AB189" s="52"/>
      <c r="AC189" s="52"/>
    </row>
    <row r="190" spans="1:68" ht="16.5" customHeight="1" x14ac:dyDescent="0.25">
      <c r="A190" s="807" t="s">
        <v>354</v>
      </c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07"/>
      <c r="P190" s="807"/>
      <c r="Q190" s="807"/>
      <c r="R190" s="807"/>
      <c r="S190" s="807"/>
      <c r="T190" s="807"/>
      <c r="U190" s="807"/>
      <c r="V190" s="807"/>
      <c r="W190" s="807"/>
      <c r="X190" s="807"/>
      <c r="Y190" s="807"/>
      <c r="Z190" s="807"/>
      <c r="AA190" s="62"/>
      <c r="AB190" s="62"/>
      <c r="AC190" s="62"/>
    </row>
    <row r="191" spans="1:68" ht="14.25" customHeight="1" x14ac:dyDescent="0.25">
      <c r="A191" s="784" t="s">
        <v>183</v>
      </c>
      <c r="B191" s="784"/>
      <c r="C191" s="784"/>
      <c r="D191" s="784"/>
      <c r="E191" s="784"/>
      <c r="F191" s="784"/>
      <c r="G191" s="784"/>
      <c r="H191" s="784"/>
      <c r="I191" s="784"/>
      <c r="J191" s="784"/>
      <c r="K191" s="784"/>
      <c r="L191" s="784"/>
      <c r="M191" s="784"/>
      <c r="N191" s="784"/>
      <c r="O191" s="784"/>
      <c r="P191" s="784"/>
      <c r="Q191" s="784"/>
      <c r="R191" s="784"/>
      <c r="S191" s="784"/>
      <c r="T191" s="784"/>
      <c r="U191" s="784"/>
      <c r="V191" s="784"/>
      <c r="W191" s="784"/>
      <c r="X191" s="784"/>
      <c r="Y191" s="784"/>
      <c r="Z191" s="784"/>
      <c r="AA191" s="63"/>
      <c r="AB191" s="63"/>
      <c r="AC191" s="63"/>
    </row>
    <row r="192" spans="1:68" ht="27" customHeight="1" x14ac:dyDescent="0.25">
      <c r="A192" s="60" t="s">
        <v>355</v>
      </c>
      <c r="B192" s="60" t="s">
        <v>356</v>
      </c>
      <c r="C192" s="34">
        <v>4301020323</v>
      </c>
      <c r="D192" s="785">
        <v>4680115886223</v>
      </c>
      <c r="E192" s="785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1060" t="s">
        <v>357</v>
      </c>
      <c r="Q192" s="787"/>
      <c r="R192" s="787"/>
      <c r="S192" s="787"/>
      <c r="T192" s="788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792"/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3"/>
      <c r="P193" s="789" t="s">
        <v>40</v>
      </c>
      <c r="Q193" s="790"/>
      <c r="R193" s="790"/>
      <c r="S193" s="790"/>
      <c r="T193" s="790"/>
      <c r="U193" s="790"/>
      <c r="V193" s="791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customHeight="1" x14ac:dyDescent="0.25">
      <c r="A195" s="784" t="s">
        <v>78</v>
      </c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84"/>
      <c r="P195" s="784"/>
      <c r="Q195" s="784"/>
      <c r="R195" s="784"/>
      <c r="S195" s="784"/>
      <c r="T195" s="784"/>
      <c r="U195" s="784"/>
      <c r="V195" s="784"/>
      <c r="W195" s="784"/>
      <c r="X195" s="784"/>
      <c r="Y195" s="784"/>
      <c r="Z195" s="784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785">
        <v>4680115880993</v>
      </c>
      <c r="E196" s="785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ref="Y196:Y203" si="36">IFERROR(IF(X196="",0,CEILING((X196/$H196),1)*$H196),"")</f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0</v>
      </c>
      <c r="BN196" s="75">
        <f t="shared" ref="BN196:BN203" si="38">IFERROR(Y196*I196/H196,"0")</f>
        <v>0</v>
      </c>
      <c r="BO196" s="75">
        <f t="shared" ref="BO196:BO203" si="39">IFERROR(1/J196*(X196/H196),"0")</f>
        <v>0</v>
      </c>
      <c r="BP196" s="75">
        <f t="shared" ref="BP196:BP203" si="40">IFERROR(1/J196*(Y196/H196),"0")</f>
        <v>0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785">
        <v>4680115881761</v>
      </c>
      <c r="E197" s="785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785">
        <v>4680115881563</v>
      </c>
      <c r="E198" s="785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368</v>
      </c>
      <c r="B199" s="60" t="s">
        <v>369</v>
      </c>
      <c r="C199" s="34">
        <v>4301031199</v>
      </c>
      <c r="D199" s="785">
        <v>4680115880986</v>
      </c>
      <c r="E199" s="785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370</v>
      </c>
      <c r="B200" s="60" t="s">
        <v>371</v>
      </c>
      <c r="C200" s="34">
        <v>4301031205</v>
      </c>
      <c r="D200" s="785">
        <v>4680115881785</v>
      </c>
      <c r="E200" s="785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372</v>
      </c>
      <c r="B201" s="60" t="s">
        <v>373</v>
      </c>
      <c r="C201" s="34">
        <v>4301031202</v>
      </c>
      <c r="D201" s="785">
        <v>4680115881679</v>
      </c>
      <c r="E201" s="785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374</v>
      </c>
      <c r="B202" s="60" t="s">
        <v>375</v>
      </c>
      <c r="C202" s="34">
        <v>4301031158</v>
      </c>
      <c r="D202" s="785">
        <v>4680115880191</v>
      </c>
      <c r="E202" s="785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10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376</v>
      </c>
      <c r="B203" s="60" t="s">
        <v>377</v>
      </c>
      <c r="C203" s="34">
        <v>4301031245</v>
      </c>
      <c r="D203" s="785">
        <v>4680115883963</v>
      </c>
      <c r="E203" s="785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792"/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3"/>
      <c r="P204" s="789" t="s">
        <v>40</v>
      </c>
      <c r="Q204" s="790"/>
      <c r="R204" s="790"/>
      <c r="S204" s="790"/>
      <c r="T204" s="790"/>
      <c r="U204" s="790"/>
      <c r="V204" s="791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0</v>
      </c>
      <c r="Y204" s="41">
        <f>IFERROR(Y196/H196,"0")+IFERROR(Y197/H197,"0")+IFERROR(Y198/H198,"0")+IFERROR(Y199/H199,"0")+IFERROR(Y200/H200,"0")+IFERROR(Y201/H201,"0")+IFERROR(Y202/H202,"0")+IFERROR(Y203/H203,"0")</f>
        <v>0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0" t="s">
        <v>0</v>
      </c>
      <c r="X205" s="41">
        <f>IFERROR(SUM(X196:X203),"0")</f>
        <v>0</v>
      </c>
      <c r="Y205" s="41">
        <f>IFERROR(SUM(Y196:Y203),"0")</f>
        <v>0</v>
      </c>
      <c r="Z205" s="40"/>
      <c r="AA205" s="64"/>
      <c r="AB205" s="64"/>
      <c r="AC205" s="64"/>
    </row>
    <row r="206" spans="1:68" ht="16.5" customHeight="1" x14ac:dyDescent="0.25">
      <c r="A206" s="807" t="s">
        <v>379</v>
      </c>
      <c r="B206" s="807"/>
      <c r="C206" s="807"/>
      <c r="D206" s="807"/>
      <c r="E206" s="807"/>
      <c r="F206" s="807"/>
      <c r="G206" s="807"/>
      <c r="H206" s="807"/>
      <c r="I206" s="807"/>
      <c r="J206" s="807"/>
      <c r="K206" s="807"/>
      <c r="L206" s="807"/>
      <c r="M206" s="807"/>
      <c r="N206" s="807"/>
      <c r="O206" s="807"/>
      <c r="P206" s="807"/>
      <c r="Q206" s="807"/>
      <c r="R206" s="807"/>
      <c r="S206" s="807"/>
      <c r="T206" s="807"/>
      <c r="U206" s="807"/>
      <c r="V206" s="807"/>
      <c r="W206" s="807"/>
      <c r="X206" s="807"/>
      <c r="Y206" s="807"/>
      <c r="Z206" s="807"/>
      <c r="AA206" s="62"/>
      <c r="AB206" s="62"/>
      <c r="AC206" s="62"/>
    </row>
    <row r="207" spans="1:68" ht="14.25" customHeight="1" x14ac:dyDescent="0.25">
      <c r="A207" s="784" t="s">
        <v>125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63"/>
      <c r="AB207" s="63"/>
      <c r="AC207" s="63"/>
    </row>
    <row r="208" spans="1:68" ht="27" customHeight="1" x14ac:dyDescent="0.25">
      <c r="A208" s="60" t="s">
        <v>380</v>
      </c>
      <c r="B208" s="60" t="s">
        <v>381</v>
      </c>
      <c r="C208" s="34">
        <v>4301011450</v>
      </c>
      <c r="D208" s="785">
        <v>4680115881402</v>
      </c>
      <c r="E208" s="785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785">
        <v>4680115881396</v>
      </c>
      <c r="E209" s="785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IFERROR(IF(Y209=0,"",ROUNDUP(Y209/H209,0)*0.00753),"")</f>
        <v/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x14ac:dyDescent="0.2">
      <c r="A210" s="792"/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3"/>
      <c r="P210" s="789" t="s">
        <v>40</v>
      </c>
      <c r="Q210" s="790"/>
      <c r="R210" s="790"/>
      <c r="S210" s="790"/>
      <c r="T210" s="790"/>
      <c r="U210" s="790"/>
      <c r="V210" s="791"/>
      <c r="W210" s="40" t="s">
        <v>39</v>
      </c>
      <c r="X210" s="41">
        <f>IFERROR(X208/H208,"0")+IFERROR(X209/H209,"0")</f>
        <v>0</v>
      </c>
      <c r="Y210" s="41">
        <f>IFERROR(Y208/H208,"0")+IFERROR(Y209/H209,"0")</f>
        <v>0</v>
      </c>
      <c r="Z210" s="41">
        <f>IFERROR(IF(Z208="",0,Z208),"0")+IFERROR(IF(Z209="",0,Z209),"0")</f>
        <v>0</v>
      </c>
      <c r="AA210" s="64"/>
      <c r="AB210" s="64"/>
      <c r="AC210" s="64"/>
    </row>
    <row r="211" spans="1:68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0" t="s">
        <v>0</v>
      </c>
      <c r="X211" s="41">
        <f>IFERROR(SUM(X208:X209),"0")</f>
        <v>0</v>
      </c>
      <c r="Y211" s="41">
        <f>IFERROR(SUM(Y208:Y209),"0")</f>
        <v>0</v>
      </c>
      <c r="Z211" s="40"/>
      <c r="AA211" s="64"/>
      <c r="AB211" s="64"/>
      <c r="AC211" s="64"/>
    </row>
    <row r="212" spans="1:68" ht="14.25" customHeight="1" x14ac:dyDescent="0.25">
      <c r="A212" s="784" t="s">
        <v>183</v>
      </c>
      <c r="B212" s="784"/>
      <c r="C212" s="784"/>
      <c r="D212" s="784"/>
      <c r="E212" s="784"/>
      <c r="F212" s="784"/>
      <c r="G212" s="784"/>
      <c r="H212" s="784"/>
      <c r="I212" s="784"/>
      <c r="J212" s="784"/>
      <c r="K212" s="784"/>
      <c r="L212" s="784"/>
      <c r="M212" s="784"/>
      <c r="N212" s="784"/>
      <c r="O212" s="784"/>
      <c r="P212" s="784"/>
      <c r="Q212" s="784"/>
      <c r="R212" s="784"/>
      <c r="S212" s="784"/>
      <c r="T212" s="784"/>
      <c r="U212" s="784"/>
      <c r="V212" s="784"/>
      <c r="W212" s="784"/>
      <c r="X212" s="784"/>
      <c r="Y212" s="784"/>
      <c r="Z212" s="784"/>
      <c r="AA212" s="63"/>
      <c r="AB212" s="63"/>
      <c r="AC212" s="63"/>
    </row>
    <row r="213" spans="1:68" ht="16.5" customHeight="1" x14ac:dyDescent="0.25">
      <c r="A213" s="60" t="s">
        <v>385</v>
      </c>
      <c r="B213" s="60" t="s">
        <v>386</v>
      </c>
      <c r="C213" s="34">
        <v>4301020262</v>
      </c>
      <c r="D213" s="785">
        <v>4680115882935</v>
      </c>
      <c r="E213" s="785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10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customHeight="1" x14ac:dyDescent="0.25">
      <c r="A214" s="60" t="s">
        <v>388</v>
      </c>
      <c r="B214" s="60" t="s">
        <v>389</v>
      </c>
      <c r="C214" s="34">
        <v>4301020220</v>
      </c>
      <c r="D214" s="785">
        <v>4680115880764</v>
      </c>
      <c r="E214" s="785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x14ac:dyDescent="0.2">
      <c r="A215" s="792"/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3"/>
      <c r="P215" s="789" t="s">
        <v>40</v>
      </c>
      <c r="Q215" s="790"/>
      <c r="R215" s="790"/>
      <c r="S215" s="790"/>
      <c r="T215" s="790"/>
      <c r="U215" s="790"/>
      <c r="V215" s="791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customHeight="1" x14ac:dyDescent="0.25">
      <c r="A217" s="784" t="s">
        <v>78</v>
      </c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84"/>
      <c r="P217" s="784"/>
      <c r="Q217" s="784"/>
      <c r="R217" s="784"/>
      <c r="S217" s="784"/>
      <c r="T217" s="784"/>
      <c r="U217" s="784"/>
      <c r="V217" s="784"/>
      <c r="W217" s="784"/>
      <c r="X217" s="784"/>
      <c r="Y217" s="784"/>
      <c r="Z217" s="784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785">
        <v>4680115882683</v>
      </c>
      <c r="E218" s="785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ref="Y218:Y225" si="41">IFERROR(IF(X218="",0,CEILING((X218/$H218),1)*$H218),"")</f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207.77777777777777</v>
      </c>
      <c r="BN218" s="75">
        <f t="shared" ref="BN218:BN225" si="43">IFERROR(Y218*I218/H218,"0")</f>
        <v>213.18000000000004</v>
      </c>
      <c r="BO218" s="75">
        <f t="shared" ref="BO218:BO225" si="44">IFERROR(1/J218*(X218/H218),"0")</f>
        <v>0.28058361391694725</v>
      </c>
      <c r="BP218" s="75">
        <f t="shared" ref="BP218:BP225" si="45">IFERROR(1/J218*(Y218/H218),"0")</f>
        <v>0.2878787878787879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785">
        <v>4680115882690</v>
      </c>
      <c r="E219" s="785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7" t="s">
        <v>45</v>
      </c>
      <c r="V219" s="37" t="s">
        <v>45</v>
      </c>
      <c r="W219" s="38" t="s">
        <v>0</v>
      </c>
      <c r="X219" s="56">
        <v>200</v>
      </c>
      <c r="Y219" s="53">
        <f t="shared" si="41"/>
        <v>205.20000000000002</v>
      </c>
      <c r="Z219" s="39">
        <f>IFERROR(IF(Y219=0,"",ROUNDUP(Y219/H219,0)*0.00902),"")</f>
        <v>0.34276000000000001</v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207.77777777777777</v>
      </c>
      <c r="BN219" s="75">
        <f t="shared" si="43"/>
        <v>213.18000000000004</v>
      </c>
      <c r="BO219" s="75">
        <f t="shared" si="44"/>
        <v>0.28058361391694725</v>
      </c>
      <c r="BP219" s="75">
        <f t="shared" si="45"/>
        <v>0.2878787878787879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785">
        <v>4680115882669</v>
      </c>
      <c r="E220" s="785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7" t="s">
        <v>45</v>
      </c>
      <c r="V220" s="37" t="s">
        <v>45</v>
      </c>
      <c r="W220" s="38" t="s">
        <v>0</v>
      </c>
      <c r="X220" s="56">
        <v>200</v>
      </c>
      <c r="Y220" s="53">
        <f t="shared" si="41"/>
        <v>205.20000000000002</v>
      </c>
      <c r="Z220" s="39">
        <f>IFERROR(IF(Y220=0,"",ROUNDUP(Y220/H220,0)*0.00902),"")</f>
        <v>0.34276000000000001</v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207.77777777777777</v>
      </c>
      <c r="BN220" s="75">
        <f t="shared" si="43"/>
        <v>213.18000000000004</v>
      </c>
      <c r="BO220" s="75">
        <f t="shared" si="44"/>
        <v>0.28058361391694725</v>
      </c>
      <c r="BP220" s="75">
        <f t="shared" si="45"/>
        <v>0.2878787878787879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785">
        <v>4680115882676</v>
      </c>
      <c r="E221" s="785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402</v>
      </c>
      <c r="B222" s="60" t="s">
        <v>403</v>
      </c>
      <c r="C222" s="34">
        <v>4301031223</v>
      </c>
      <c r="D222" s="785">
        <v>4680115884014</v>
      </c>
      <c r="E222" s="785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404</v>
      </c>
      <c r="B223" s="60" t="s">
        <v>405</v>
      </c>
      <c r="C223" s="34">
        <v>4301031222</v>
      </c>
      <c r="D223" s="785">
        <v>4680115884007</v>
      </c>
      <c r="E223" s="785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406</v>
      </c>
      <c r="B224" s="60" t="s">
        <v>407</v>
      </c>
      <c r="C224" s="34">
        <v>4301031229</v>
      </c>
      <c r="D224" s="785">
        <v>4680115884038</v>
      </c>
      <c r="E224" s="785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408</v>
      </c>
      <c r="B225" s="60" t="s">
        <v>409</v>
      </c>
      <c r="C225" s="34">
        <v>4301031225</v>
      </c>
      <c r="D225" s="785">
        <v>4680115884021</v>
      </c>
      <c r="E225" s="785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792"/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3"/>
      <c r="P226" s="789" t="s">
        <v>40</v>
      </c>
      <c r="Q226" s="790"/>
      <c r="R226" s="790"/>
      <c r="S226" s="790"/>
      <c r="T226" s="790"/>
      <c r="U226" s="790"/>
      <c r="V226" s="791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111.11111111111111</v>
      </c>
      <c r="Y226" s="41">
        <f>IFERROR(Y218/H218,"0")+IFERROR(Y219/H219,"0")+IFERROR(Y220/H220,"0")+IFERROR(Y221/H221,"0")+IFERROR(Y222/H222,"0")+IFERROR(Y223/H223,"0")+IFERROR(Y224/H224,"0")+IFERROR(Y225/H225,"0")</f>
        <v>114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1.0282800000000001</v>
      </c>
      <c r="AA226" s="64"/>
      <c r="AB226" s="64"/>
      <c r="AC226" s="64"/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0" t="s">
        <v>0</v>
      </c>
      <c r="X227" s="41">
        <f>IFERROR(SUM(X218:X225),"0")</f>
        <v>600</v>
      </c>
      <c r="Y227" s="41">
        <f>IFERROR(SUM(Y218:Y225),"0")</f>
        <v>615.6</v>
      </c>
      <c r="Z227" s="40"/>
      <c r="AA227" s="64"/>
      <c r="AB227" s="64"/>
      <c r="AC227" s="64"/>
    </row>
    <row r="228" spans="1:68" ht="14.25" customHeight="1" x14ac:dyDescent="0.25">
      <c r="A228" s="784" t="s">
        <v>84</v>
      </c>
      <c r="B228" s="784"/>
      <c r="C228" s="784"/>
      <c r="D228" s="784"/>
      <c r="E228" s="784"/>
      <c r="F228" s="784"/>
      <c r="G228" s="784"/>
      <c r="H228" s="784"/>
      <c r="I228" s="784"/>
      <c r="J228" s="784"/>
      <c r="K228" s="784"/>
      <c r="L228" s="784"/>
      <c r="M228" s="784"/>
      <c r="N228" s="784"/>
      <c r="O228" s="784"/>
      <c r="P228" s="784"/>
      <c r="Q228" s="784"/>
      <c r="R228" s="784"/>
      <c r="S228" s="784"/>
      <c r="T228" s="784"/>
      <c r="U228" s="784"/>
      <c r="V228" s="784"/>
      <c r="W228" s="784"/>
      <c r="X228" s="784"/>
      <c r="Y228" s="784"/>
      <c r="Z228" s="784"/>
      <c r="AA228" s="63"/>
      <c r="AB228" s="63"/>
      <c r="AC228" s="63"/>
    </row>
    <row r="229" spans="1:68" ht="27" customHeight="1" x14ac:dyDescent="0.25">
      <c r="A229" s="60" t="s">
        <v>410</v>
      </c>
      <c r="B229" s="60" t="s">
        <v>411</v>
      </c>
      <c r="C229" s="34">
        <v>4301051408</v>
      </c>
      <c r="D229" s="785">
        <v>4680115881594</v>
      </c>
      <c r="E229" s="785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10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785">
        <v>4680115880962</v>
      </c>
      <c r="E230" s="785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10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785">
        <v>4680115881617</v>
      </c>
      <c r="E231" s="785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103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785">
        <v>4680115880573</v>
      </c>
      <c r="E232" s="785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422</v>
      </c>
      <c r="B233" s="60" t="s">
        <v>423</v>
      </c>
      <c r="C233" s="34">
        <v>4301051407</v>
      </c>
      <c r="D233" s="785">
        <v>4680115882195</v>
      </c>
      <c r="E233" s="785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10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424</v>
      </c>
      <c r="B234" s="60" t="s">
        <v>425</v>
      </c>
      <c r="C234" s="34">
        <v>4301051752</v>
      </c>
      <c r="D234" s="785">
        <v>4680115882607</v>
      </c>
      <c r="E234" s="785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785">
        <v>4680115880092</v>
      </c>
      <c r="E235" s="785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785">
        <v>4680115880221</v>
      </c>
      <c r="E236" s="785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432</v>
      </c>
      <c r="B237" s="60" t="s">
        <v>433</v>
      </c>
      <c r="C237" s="34">
        <v>4301051749</v>
      </c>
      <c r="D237" s="785">
        <v>4680115882942</v>
      </c>
      <c r="E237" s="785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785">
        <v>4680115880504</v>
      </c>
      <c r="E238" s="785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785">
        <v>4680115882164</v>
      </c>
      <c r="E239" s="785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x14ac:dyDescent="0.2">
      <c r="A240" s="792"/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3"/>
      <c r="P240" s="789" t="s">
        <v>40</v>
      </c>
      <c r="Q240" s="790"/>
      <c r="R240" s="790"/>
      <c r="S240" s="790"/>
      <c r="T240" s="790"/>
      <c r="U240" s="790"/>
      <c r="V240" s="791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4"/>
      <c r="AB240" s="64"/>
      <c r="AC240" s="64"/>
    </row>
    <row r="241" spans="1:68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0" t="s">
        <v>0</v>
      </c>
      <c r="X241" s="41">
        <f>IFERROR(SUM(X229:X239),"0")</f>
        <v>0</v>
      </c>
      <c r="Y241" s="41">
        <f>IFERROR(SUM(Y229:Y239),"0")</f>
        <v>0</v>
      </c>
      <c r="Z241" s="40"/>
      <c r="AA241" s="64"/>
      <c r="AB241" s="64"/>
      <c r="AC241" s="64"/>
    </row>
    <row r="242" spans="1:68" ht="14.25" customHeight="1" x14ac:dyDescent="0.25">
      <c r="A242" s="784" t="s">
        <v>229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63"/>
      <c r="AB242" s="63"/>
      <c r="AC242" s="63"/>
    </row>
    <row r="243" spans="1:68" ht="16.5" customHeight="1" x14ac:dyDescent="0.25">
      <c r="A243" s="60" t="s">
        <v>439</v>
      </c>
      <c r="B243" s="60" t="s">
        <v>440</v>
      </c>
      <c r="C243" s="34">
        <v>4301060360</v>
      </c>
      <c r="D243" s="785">
        <v>4680115882874</v>
      </c>
      <c r="E243" s="785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customHeight="1" x14ac:dyDescent="0.25">
      <c r="A244" s="60" t="s">
        <v>439</v>
      </c>
      <c r="B244" s="60" t="s">
        <v>442</v>
      </c>
      <c r="C244" s="34">
        <v>4301060404</v>
      </c>
      <c r="D244" s="785">
        <v>4680115882874</v>
      </c>
      <c r="E244" s="785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785">
        <v>4680115884434</v>
      </c>
      <c r="E245" s="785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785">
        <v>4680115880818</v>
      </c>
      <c r="E246" s="785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450</v>
      </c>
      <c r="B247" s="60" t="s">
        <v>451</v>
      </c>
      <c r="C247" s="34">
        <v>4301060389</v>
      </c>
      <c r="D247" s="785">
        <v>4680115880801</v>
      </c>
      <c r="E247" s="785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10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92"/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3"/>
      <c r="P248" s="789" t="s">
        <v>40</v>
      </c>
      <c r="Q248" s="790"/>
      <c r="R248" s="790"/>
      <c r="S248" s="790"/>
      <c r="T248" s="790"/>
      <c r="U248" s="790"/>
      <c r="V248" s="791"/>
      <c r="W248" s="40" t="s">
        <v>39</v>
      </c>
      <c r="X248" s="41">
        <f>IFERROR(X243/H243,"0")+IFERROR(X244/H244,"0")+IFERROR(X245/H245,"0")+IFERROR(X246/H246,"0")+IFERROR(X247/H247,"0")</f>
        <v>0</v>
      </c>
      <c r="Y248" s="41">
        <f>IFERROR(Y243/H243,"0")+IFERROR(Y244/H244,"0")+IFERROR(Y245/H245,"0")+IFERROR(Y246/H246,"0")+IFERROR(Y247/H247,"0")</f>
        <v>0</v>
      </c>
      <c r="Z248" s="41">
        <f>IFERROR(IF(Z243="",0,Z243),"0")+IFERROR(IF(Z244="",0,Z244),"0")+IFERROR(IF(Z245="",0,Z245),"0")+IFERROR(IF(Z246="",0,Z246),"0")+IFERROR(IF(Z247="",0,Z247),"0")</f>
        <v>0</v>
      </c>
      <c r="AA248" s="64"/>
      <c r="AB248" s="64"/>
      <c r="AC248" s="64"/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0" t="s">
        <v>0</v>
      </c>
      <c r="X249" s="41">
        <f>IFERROR(SUM(X243:X247),"0")</f>
        <v>0</v>
      </c>
      <c r="Y249" s="41">
        <f>IFERROR(SUM(Y243:Y247),"0")</f>
        <v>0</v>
      </c>
      <c r="Z249" s="40"/>
      <c r="AA249" s="64"/>
      <c r="AB249" s="64"/>
      <c r="AC249" s="64"/>
    </row>
    <row r="250" spans="1:68" ht="16.5" customHeight="1" x14ac:dyDescent="0.25">
      <c r="A250" s="807" t="s">
        <v>453</v>
      </c>
      <c r="B250" s="807"/>
      <c r="C250" s="807"/>
      <c r="D250" s="807"/>
      <c r="E250" s="807"/>
      <c r="F250" s="807"/>
      <c r="G250" s="807"/>
      <c r="H250" s="807"/>
      <c r="I250" s="807"/>
      <c r="J250" s="807"/>
      <c r="K250" s="807"/>
      <c r="L250" s="807"/>
      <c r="M250" s="807"/>
      <c r="N250" s="807"/>
      <c r="O250" s="807"/>
      <c r="P250" s="807"/>
      <c r="Q250" s="807"/>
      <c r="R250" s="807"/>
      <c r="S250" s="807"/>
      <c r="T250" s="807"/>
      <c r="U250" s="807"/>
      <c r="V250" s="807"/>
      <c r="W250" s="807"/>
      <c r="X250" s="807"/>
      <c r="Y250" s="807"/>
      <c r="Z250" s="807"/>
      <c r="AA250" s="62"/>
      <c r="AB250" s="62"/>
      <c r="AC250" s="62"/>
    </row>
    <row r="251" spans="1:68" ht="14.25" customHeight="1" x14ac:dyDescent="0.25">
      <c r="A251" s="784" t="s">
        <v>125</v>
      </c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84"/>
      <c r="P251" s="784"/>
      <c r="Q251" s="784"/>
      <c r="R251" s="784"/>
      <c r="S251" s="784"/>
      <c r="T251" s="784"/>
      <c r="U251" s="784"/>
      <c r="V251" s="784"/>
      <c r="W251" s="784"/>
      <c r="X251" s="784"/>
      <c r="Y251" s="784"/>
      <c r="Z251" s="784"/>
      <c r="AA251" s="63"/>
      <c r="AB251" s="63"/>
      <c r="AC251" s="63"/>
    </row>
    <row r="252" spans="1:68" ht="27" customHeight="1" x14ac:dyDescent="0.25">
      <c r="A252" s="60" t="s">
        <v>454</v>
      </c>
      <c r="B252" s="60" t="s">
        <v>455</v>
      </c>
      <c r="C252" s="34">
        <v>4301011717</v>
      </c>
      <c r="D252" s="785">
        <v>4680115884274</v>
      </c>
      <c r="E252" s="785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customHeight="1" x14ac:dyDescent="0.25">
      <c r="A253" s="60" t="s">
        <v>454</v>
      </c>
      <c r="B253" s="60" t="s">
        <v>457</v>
      </c>
      <c r="C253" s="34">
        <v>4301011945</v>
      </c>
      <c r="D253" s="785">
        <v>4680115884274</v>
      </c>
      <c r="E253" s="785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459</v>
      </c>
      <c r="B254" s="60" t="s">
        <v>460</v>
      </c>
      <c r="C254" s="34">
        <v>4301011719</v>
      </c>
      <c r="D254" s="785">
        <v>4680115884298</v>
      </c>
      <c r="E254" s="785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10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462</v>
      </c>
      <c r="B255" s="60" t="s">
        <v>463</v>
      </c>
      <c r="C255" s="34">
        <v>4301011733</v>
      </c>
      <c r="D255" s="785">
        <v>4680115884250</v>
      </c>
      <c r="E255" s="785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462</v>
      </c>
      <c r="B256" s="60" t="s">
        <v>465</v>
      </c>
      <c r="C256" s="34">
        <v>4301011944</v>
      </c>
      <c r="D256" s="785">
        <v>4680115884250</v>
      </c>
      <c r="E256" s="785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466</v>
      </c>
      <c r="B257" s="60" t="s">
        <v>467</v>
      </c>
      <c r="C257" s="34">
        <v>4301011718</v>
      </c>
      <c r="D257" s="785">
        <v>4680115884281</v>
      </c>
      <c r="E257" s="785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468</v>
      </c>
      <c r="B258" s="60" t="s">
        <v>469</v>
      </c>
      <c r="C258" s="34">
        <v>4301011720</v>
      </c>
      <c r="D258" s="785">
        <v>4680115884199</v>
      </c>
      <c r="E258" s="785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470</v>
      </c>
      <c r="B259" s="60" t="s">
        <v>471</v>
      </c>
      <c r="C259" s="34">
        <v>4301011716</v>
      </c>
      <c r="D259" s="785">
        <v>4680115884267</v>
      </c>
      <c r="E259" s="785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x14ac:dyDescent="0.2">
      <c r="A260" s="792"/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3"/>
      <c r="P260" s="789" t="s">
        <v>40</v>
      </c>
      <c r="Q260" s="790"/>
      <c r="R260" s="790"/>
      <c r="S260" s="790"/>
      <c r="T260" s="790"/>
      <c r="U260" s="790"/>
      <c r="V260" s="791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customHeight="1" x14ac:dyDescent="0.25">
      <c r="A262" s="807" t="s">
        <v>473</v>
      </c>
      <c r="B262" s="807"/>
      <c r="C262" s="807"/>
      <c r="D262" s="807"/>
      <c r="E262" s="807"/>
      <c r="F262" s="807"/>
      <c r="G262" s="807"/>
      <c r="H262" s="807"/>
      <c r="I262" s="807"/>
      <c r="J262" s="807"/>
      <c r="K262" s="807"/>
      <c r="L262" s="807"/>
      <c r="M262" s="807"/>
      <c r="N262" s="807"/>
      <c r="O262" s="807"/>
      <c r="P262" s="807"/>
      <c r="Q262" s="807"/>
      <c r="R262" s="807"/>
      <c r="S262" s="807"/>
      <c r="T262" s="807"/>
      <c r="U262" s="807"/>
      <c r="V262" s="807"/>
      <c r="W262" s="807"/>
      <c r="X262" s="807"/>
      <c r="Y262" s="807"/>
      <c r="Z262" s="807"/>
      <c r="AA262" s="62"/>
      <c r="AB262" s="62"/>
      <c r="AC262" s="62"/>
    </row>
    <row r="263" spans="1:68" ht="14.25" customHeight="1" x14ac:dyDescent="0.25">
      <c r="A263" s="784" t="s">
        <v>125</v>
      </c>
      <c r="B263" s="784"/>
      <c r="C263" s="784"/>
      <c r="D263" s="784"/>
      <c r="E263" s="784"/>
      <c r="F263" s="784"/>
      <c r="G263" s="784"/>
      <c r="H263" s="784"/>
      <c r="I263" s="784"/>
      <c r="J263" s="784"/>
      <c r="K263" s="784"/>
      <c r="L263" s="784"/>
      <c r="M263" s="784"/>
      <c r="N263" s="784"/>
      <c r="O263" s="784"/>
      <c r="P263" s="784"/>
      <c r="Q263" s="784"/>
      <c r="R263" s="784"/>
      <c r="S263" s="784"/>
      <c r="T263" s="784"/>
      <c r="U263" s="784"/>
      <c r="V263" s="784"/>
      <c r="W263" s="784"/>
      <c r="X263" s="784"/>
      <c r="Y263" s="784"/>
      <c r="Z263" s="784"/>
      <c r="AA263" s="63"/>
      <c r="AB263" s="63"/>
      <c r="AC263" s="63"/>
    </row>
    <row r="264" spans="1:68" ht="27" customHeight="1" x14ac:dyDescent="0.25">
      <c r="A264" s="60" t="s">
        <v>474</v>
      </c>
      <c r="B264" s="60" t="s">
        <v>475</v>
      </c>
      <c r="C264" s="34">
        <v>4301011826</v>
      </c>
      <c r="D264" s="785">
        <v>4680115884137</v>
      </c>
      <c r="E264" s="785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474</v>
      </c>
      <c r="B265" s="60" t="s">
        <v>477</v>
      </c>
      <c r="C265" s="34">
        <v>4301011942</v>
      </c>
      <c r="D265" s="785">
        <v>4680115884137</v>
      </c>
      <c r="E265" s="785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478</v>
      </c>
      <c r="B266" s="60" t="s">
        <v>479</v>
      </c>
      <c r="C266" s="34">
        <v>4301011724</v>
      </c>
      <c r="D266" s="785">
        <v>4680115884236</v>
      </c>
      <c r="E266" s="785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481</v>
      </c>
      <c r="B267" s="60" t="s">
        <v>482</v>
      </c>
      <c r="C267" s="34">
        <v>4301011721</v>
      </c>
      <c r="D267" s="785">
        <v>4680115884175</v>
      </c>
      <c r="E267" s="785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481</v>
      </c>
      <c r="B268" s="60" t="s">
        <v>484</v>
      </c>
      <c r="C268" s="34">
        <v>4301011941</v>
      </c>
      <c r="D268" s="785">
        <v>4680115884175</v>
      </c>
      <c r="E268" s="785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8" t="s">
        <v>485</v>
      </c>
      <c r="Q268" s="787"/>
      <c r="R268" s="787"/>
      <c r="S268" s="787"/>
      <c r="T268" s="788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486</v>
      </c>
      <c r="B269" s="60" t="s">
        <v>487</v>
      </c>
      <c r="C269" s="34">
        <v>4301011824</v>
      </c>
      <c r="D269" s="785">
        <v>4680115884144</v>
      </c>
      <c r="E269" s="785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488</v>
      </c>
      <c r="B270" s="60" t="s">
        <v>489</v>
      </c>
      <c r="C270" s="34">
        <v>4301011963</v>
      </c>
      <c r="D270" s="785">
        <v>4680115885288</v>
      </c>
      <c r="E270" s="785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491</v>
      </c>
      <c r="B271" s="60" t="s">
        <v>492</v>
      </c>
      <c r="C271" s="34">
        <v>4301011726</v>
      </c>
      <c r="D271" s="785">
        <v>4680115884182</v>
      </c>
      <c r="E271" s="785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493</v>
      </c>
      <c r="B272" s="60" t="s">
        <v>494</v>
      </c>
      <c r="C272" s="34">
        <v>4301011722</v>
      </c>
      <c r="D272" s="785">
        <v>4680115884205</v>
      </c>
      <c r="E272" s="785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792"/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3"/>
      <c r="P273" s="789" t="s">
        <v>40</v>
      </c>
      <c r="Q273" s="790"/>
      <c r="R273" s="790"/>
      <c r="S273" s="790"/>
      <c r="T273" s="790"/>
      <c r="U273" s="790"/>
      <c r="V273" s="791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customHeight="1" x14ac:dyDescent="0.25">
      <c r="A275" s="784" t="s">
        <v>183</v>
      </c>
      <c r="B275" s="784"/>
      <c r="C275" s="784"/>
      <c r="D275" s="784"/>
      <c r="E275" s="784"/>
      <c r="F275" s="784"/>
      <c r="G275" s="784"/>
      <c r="H275" s="784"/>
      <c r="I275" s="784"/>
      <c r="J275" s="784"/>
      <c r="K275" s="784"/>
      <c r="L275" s="784"/>
      <c r="M275" s="784"/>
      <c r="N275" s="784"/>
      <c r="O275" s="784"/>
      <c r="P275" s="784"/>
      <c r="Q275" s="784"/>
      <c r="R275" s="784"/>
      <c r="S275" s="784"/>
      <c r="T275" s="784"/>
      <c r="U275" s="784"/>
      <c r="V275" s="784"/>
      <c r="W275" s="784"/>
      <c r="X275" s="784"/>
      <c r="Y275" s="784"/>
      <c r="Z275" s="784"/>
      <c r="AA275" s="63"/>
      <c r="AB275" s="63"/>
      <c r="AC275" s="63"/>
    </row>
    <row r="276" spans="1:68" ht="27" customHeight="1" x14ac:dyDescent="0.25">
      <c r="A276" s="60" t="s">
        <v>495</v>
      </c>
      <c r="B276" s="60" t="s">
        <v>496</v>
      </c>
      <c r="C276" s="34">
        <v>4301020340</v>
      </c>
      <c r="D276" s="785">
        <v>4680115885721</v>
      </c>
      <c r="E276" s="785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0" t="s">
        <v>497</v>
      </c>
      <c r="Q276" s="787"/>
      <c r="R276" s="787"/>
      <c r="S276" s="787"/>
      <c r="T276" s="78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92"/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3"/>
      <c r="P277" s="789" t="s">
        <v>40</v>
      </c>
      <c r="Q277" s="790"/>
      <c r="R277" s="790"/>
      <c r="S277" s="790"/>
      <c r="T277" s="790"/>
      <c r="U277" s="790"/>
      <c r="V277" s="79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07" t="s">
        <v>499</v>
      </c>
      <c r="B279" s="807"/>
      <c r="C279" s="807"/>
      <c r="D279" s="807"/>
      <c r="E279" s="807"/>
      <c r="F279" s="807"/>
      <c r="G279" s="807"/>
      <c r="H279" s="807"/>
      <c r="I279" s="807"/>
      <c r="J279" s="807"/>
      <c r="K279" s="807"/>
      <c r="L279" s="807"/>
      <c r="M279" s="807"/>
      <c r="N279" s="807"/>
      <c r="O279" s="807"/>
      <c r="P279" s="807"/>
      <c r="Q279" s="807"/>
      <c r="R279" s="807"/>
      <c r="S279" s="807"/>
      <c r="T279" s="807"/>
      <c r="U279" s="807"/>
      <c r="V279" s="807"/>
      <c r="W279" s="807"/>
      <c r="X279" s="807"/>
      <c r="Y279" s="807"/>
      <c r="Z279" s="807"/>
      <c r="AA279" s="62"/>
      <c r="AB279" s="62"/>
      <c r="AC279" s="62"/>
    </row>
    <row r="280" spans="1:68" ht="14.25" customHeight="1" x14ac:dyDescent="0.25">
      <c r="A280" s="784" t="s">
        <v>125</v>
      </c>
      <c r="B280" s="784"/>
      <c r="C280" s="784"/>
      <c r="D280" s="784"/>
      <c r="E280" s="784"/>
      <c r="F280" s="784"/>
      <c r="G280" s="784"/>
      <c r="H280" s="784"/>
      <c r="I280" s="784"/>
      <c r="J280" s="784"/>
      <c r="K280" s="784"/>
      <c r="L280" s="784"/>
      <c r="M280" s="784"/>
      <c r="N280" s="784"/>
      <c r="O280" s="784"/>
      <c r="P280" s="784"/>
      <c r="Q280" s="784"/>
      <c r="R280" s="784"/>
      <c r="S280" s="784"/>
      <c r="T280" s="784"/>
      <c r="U280" s="784"/>
      <c r="V280" s="784"/>
      <c r="W280" s="784"/>
      <c r="X280" s="784"/>
      <c r="Y280" s="784"/>
      <c r="Z280" s="784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785">
        <v>4607091387452</v>
      </c>
      <c r="E281" s="785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7" t="s">
        <v>45</v>
      </c>
      <c r="V281" s="37" t="s">
        <v>45</v>
      </c>
      <c r="W281" s="38" t="s">
        <v>0</v>
      </c>
      <c r="X281" s="56">
        <v>150</v>
      </c>
      <c r="Y281" s="53">
        <f t="shared" ref="Y281:Y290" si="62">IFERROR(IF(X281="",0,CEILING((X281/$H281),1)*$H281),"")</f>
        <v>151.20000000000002</v>
      </c>
      <c r="Z281" s="39">
        <f>IFERROR(IF(Y281=0,"",ROUNDUP(Y281/H281,0)*0.02175),"")</f>
        <v>0.30449999999999999</v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156.66666666666666</v>
      </c>
      <c r="BN281" s="75">
        <f t="shared" ref="BN281:BN290" si="64">IFERROR(Y281*I281/H281,"0")</f>
        <v>157.91999999999999</v>
      </c>
      <c r="BO281" s="75">
        <f t="shared" ref="BO281:BO290" si="65">IFERROR(1/J281*(X281/H281),"0")</f>
        <v>0.24801587301587297</v>
      </c>
      <c r="BP281" s="75">
        <f t="shared" ref="BP281:BP290" si="66">IFERROR(1/J281*(Y281/H281),"0")</f>
        <v>0.25</v>
      </c>
    </row>
    <row r="282" spans="1:68" ht="27" customHeight="1" x14ac:dyDescent="0.25">
      <c r="A282" s="60" t="s">
        <v>503</v>
      </c>
      <c r="B282" s="60" t="s">
        <v>504</v>
      </c>
      <c r="C282" s="34">
        <v>4301011855</v>
      </c>
      <c r="D282" s="785">
        <v>4680115885837</v>
      </c>
      <c r="E282" s="785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customHeight="1" x14ac:dyDescent="0.25">
      <c r="A283" s="60" t="s">
        <v>506</v>
      </c>
      <c r="B283" s="60" t="s">
        <v>507</v>
      </c>
      <c r="C283" s="34">
        <v>4301011910</v>
      </c>
      <c r="D283" s="785">
        <v>4680115885806</v>
      </c>
      <c r="E283" s="785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3" t="s">
        <v>508</v>
      </c>
      <c r="Q283" s="787"/>
      <c r="R283" s="787"/>
      <c r="S283" s="787"/>
      <c r="T283" s="788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506</v>
      </c>
      <c r="B284" s="60" t="s">
        <v>510</v>
      </c>
      <c r="C284" s="34">
        <v>4301011850</v>
      </c>
      <c r="D284" s="785">
        <v>4680115885806</v>
      </c>
      <c r="E284" s="785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customHeight="1" x14ac:dyDescent="0.25">
      <c r="A285" s="60" t="s">
        <v>512</v>
      </c>
      <c r="B285" s="60" t="s">
        <v>513</v>
      </c>
      <c r="C285" s="34">
        <v>4301011313</v>
      </c>
      <c r="D285" s="785">
        <v>4607091385984</v>
      </c>
      <c r="E285" s="785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515</v>
      </c>
      <c r="B286" s="60" t="s">
        <v>516</v>
      </c>
      <c r="C286" s="34">
        <v>4301011853</v>
      </c>
      <c r="D286" s="785">
        <v>4680115885851</v>
      </c>
      <c r="E286" s="785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customHeight="1" x14ac:dyDescent="0.25">
      <c r="A287" s="60" t="s">
        <v>518</v>
      </c>
      <c r="B287" s="60" t="s">
        <v>519</v>
      </c>
      <c r="C287" s="34">
        <v>4301011319</v>
      </c>
      <c r="D287" s="785">
        <v>4607091387469</v>
      </c>
      <c r="E287" s="785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521</v>
      </c>
      <c r="B288" s="60" t="s">
        <v>522</v>
      </c>
      <c r="C288" s="34">
        <v>4301011852</v>
      </c>
      <c r="D288" s="785">
        <v>4680115885844</v>
      </c>
      <c r="E288" s="785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523</v>
      </c>
      <c r="B289" s="60" t="s">
        <v>524</v>
      </c>
      <c r="C289" s="34">
        <v>4301011316</v>
      </c>
      <c r="D289" s="785">
        <v>4607091387438</v>
      </c>
      <c r="E289" s="785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526</v>
      </c>
      <c r="B290" s="60" t="s">
        <v>527</v>
      </c>
      <c r="C290" s="34">
        <v>4301011851</v>
      </c>
      <c r="D290" s="785">
        <v>4680115885820</v>
      </c>
      <c r="E290" s="785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792"/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3"/>
      <c r="P291" s="789" t="s">
        <v>40</v>
      </c>
      <c r="Q291" s="790"/>
      <c r="R291" s="790"/>
      <c r="S291" s="790"/>
      <c r="T291" s="790"/>
      <c r="U291" s="790"/>
      <c r="V291" s="791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13.888888888888888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14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0.30449999999999999</v>
      </c>
      <c r="AA291" s="64"/>
      <c r="AB291" s="64"/>
      <c r="AC291" s="64"/>
    </row>
    <row r="292" spans="1:68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0" t="s">
        <v>0</v>
      </c>
      <c r="X292" s="41">
        <f>IFERROR(SUM(X281:X290),"0")</f>
        <v>150</v>
      </c>
      <c r="Y292" s="41">
        <f>IFERROR(SUM(Y281:Y290),"0")</f>
        <v>151.20000000000002</v>
      </c>
      <c r="Z292" s="40"/>
      <c r="AA292" s="64"/>
      <c r="AB292" s="64"/>
      <c r="AC292" s="64"/>
    </row>
    <row r="293" spans="1:68" ht="16.5" customHeight="1" x14ac:dyDescent="0.25">
      <c r="A293" s="807" t="s">
        <v>528</v>
      </c>
      <c r="B293" s="807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07"/>
      <c r="N293" s="807"/>
      <c r="O293" s="807"/>
      <c r="P293" s="807"/>
      <c r="Q293" s="807"/>
      <c r="R293" s="807"/>
      <c r="S293" s="807"/>
      <c r="T293" s="807"/>
      <c r="U293" s="807"/>
      <c r="V293" s="807"/>
      <c r="W293" s="807"/>
      <c r="X293" s="807"/>
      <c r="Y293" s="807"/>
      <c r="Z293" s="807"/>
      <c r="AA293" s="62"/>
      <c r="AB293" s="62"/>
      <c r="AC293" s="62"/>
    </row>
    <row r="294" spans="1:68" ht="14.25" customHeight="1" x14ac:dyDescent="0.25">
      <c r="A294" s="784" t="s">
        <v>125</v>
      </c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84"/>
      <c r="P294" s="784"/>
      <c r="Q294" s="784"/>
      <c r="R294" s="784"/>
      <c r="S294" s="784"/>
      <c r="T294" s="784"/>
      <c r="U294" s="784"/>
      <c r="V294" s="784"/>
      <c r="W294" s="784"/>
      <c r="X294" s="784"/>
      <c r="Y294" s="784"/>
      <c r="Z294" s="784"/>
      <c r="AA294" s="63"/>
      <c r="AB294" s="63"/>
      <c r="AC294" s="63"/>
    </row>
    <row r="295" spans="1:68" ht="27" customHeight="1" x14ac:dyDescent="0.25">
      <c r="A295" s="60" t="s">
        <v>529</v>
      </c>
      <c r="B295" s="60" t="s">
        <v>530</v>
      </c>
      <c r="C295" s="34">
        <v>4301011876</v>
      </c>
      <c r="D295" s="785">
        <v>4680115885707</v>
      </c>
      <c r="E295" s="785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92"/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3"/>
      <c r="P296" s="789" t="s">
        <v>40</v>
      </c>
      <c r="Q296" s="790"/>
      <c r="R296" s="790"/>
      <c r="S296" s="790"/>
      <c r="T296" s="790"/>
      <c r="U296" s="790"/>
      <c r="V296" s="79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807" t="s">
        <v>531</v>
      </c>
      <c r="B298" s="807"/>
      <c r="C298" s="807"/>
      <c r="D298" s="807"/>
      <c r="E298" s="807"/>
      <c r="F298" s="807"/>
      <c r="G298" s="807"/>
      <c r="H298" s="807"/>
      <c r="I298" s="807"/>
      <c r="J298" s="807"/>
      <c r="K298" s="807"/>
      <c r="L298" s="807"/>
      <c r="M298" s="807"/>
      <c r="N298" s="807"/>
      <c r="O298" s="807"/>
      <c r="P298" s="807"/>
      <c r="Q298" s="807"/>
      <c r="R298" s="807"/>
      <c r="S298" s="807"/>
      <c r="T298" s="807"/>
      <c r="U298" s="807"/>
      <c r="V298" s="807"/>
      <c r="W298" s="807"/>
      <c r="X298" s="807"/>
      <c r="Y298" s="807"/>
      <c r="Z298" s="807"/>
      <c r="AA298" s="62"/>
      <c r="AB298" s="62"/>
      <c r="AC298" s="62"/>
    </row>
    <row r="299" spans="1:68" ht="14.25" customHeight="1" x14ac:dyDescent="0.25">
      <c r="A299" s="784" t="s">
        <v>125</v>
      </c>
      <c r="B299" s="784"/>
      <c r="C299" s="784"/>
      <c r="D299" s="784"/>
      <c r="E299" s="784"/>
      <c r="F299" s="784"/>
      <c r="G299" s="784"/>
      <c r="H299" s="784"/>
      <c r="I299" s="784"/>
      <c r="J299" s="784"/>
      <c r="K299" s="784"/>
      <c r="L299" s="784"/>
      <c r="M299" s="784"/>
      <c r="N299" s="784"/>
      <c r="O299" s="784"/>
      <c r="P299" s="784"/>
      <c r="Q299" s="784"/>
      <c r="R299" s="784"/>
      <c r="S299" s="784"/>
      <c r="T299" s="784"/>
      <c r="U299" s="784"/>
      <c r="V299" s="784"/>
      <c r="W299" s="784"/>
      <c r="X299" s="784"/>
      <c r="Y299" s="784"/>
      <c r="Z299" s="784"/>
      <c r="AA299" s="63"/>
      <c r="AB299" s="63"/>
      <c r="AC299" s="63"/>
    </row>
    <row r="300" spans="1:68" ht="27" customHeight="1" x14ac:dyDescent="0.25">
      <c r="A300" s="60" t="s">
        <v>532</v>
      </c>
      <c r="B300" s="60" t="s">
        <v>533</v>
      </c>
      <c r="C300" s="34">
        <v>4301011223</v>
      </c>
      <c r="D300" s="785">
        <v>4607091383423</v>
      </c>
      <c r="E300" s="785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534</v>
      </c>
      <c r="B301" s="60" t="s">
        <v>535</v>
      </c>
      <c r="C301" s="34">
        <v>4301011879</v>
      </c>
      <c r="D301" s="785">
        <v>4680115885691</v>
      </c>
      <c r="E301" s="785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537</v>
      </c>
      <c r="B302" s="60" t="s">
        <v>538</v>
      </c>
      <c r="C302" s="34">
        <v>4301011878</v>
      </c>
      <c r="D302" s="785">
        <v>4680115885660</v>
      </c>
      <c r="E302" s="785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92"/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3"/>
      <c r="P303" s="789" t="s">
        <v>40</v>
      </c>
      <c r="Q303" s="790"/>
      <c r="R303" s="790"/>
      <c r="S303" s="790"/>
      <c r="T303" s="790"/>
      <c r="U303" s="790"/>
      <c r="V303" s="791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customHeight="1" x14ac:dyDescent="0.25">
      <c r="A305" s="807" t="s">
        <v>540</v>
      </c>
      <c r="B305" s="807"/>
      <c r="C305" s="807"/>
      <c r="D305" s="807"/>
      <c r="E305" s="807"/>
      <c r="F305" s="807"/>
      <c r="G305" s="807"/>
      <c r="H305" s="807"/>
      <c r="I305" s="807"/>
      <c r="J305" s="807"/>
      <c r="K305" s="807"/>
      <c r="L305" s="807"/>
      <c r="M305" s="807"/>
      <c r="N305" s="807"/>
      <c r="O305" s="807"/>
      <c r="P305" s="807"/>
      <c r="Q305" s="807"/>
      <c r="R305" s="807"/>
      <c r="S305" s="807"/>
      <c r="T305" s="807"/>
      <c r="U305" s="807"/>
      <c r="V305" s="807"/>
      <c r="W305" s="807"/>
      <c r="X305" s="807"/>
      <c r="Y305" s="807"/>
      <c r="Z305" s="807"/>
      <c r="AA305" s="62"/>
      <c r="AB305" s="62"/>
      <c r="AC305" s="62"/>
    </row>
    <row r="306" spans="1:68" ht="14.25" customHeight="1" x14ac:dyDescent="0.25">
      <c r="A306" s="784" t="s">
        <v>84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63"/>
      <c r="AB306" s="63"/>
      <c r="AC306" s="63"/>
    </row>
    <row r="307" spans="1:68" ht="27" customHeight="1" x14ac:dyDescent="0.25">
      <c r="A307" s="60" t="s">
        <v>541</v>
      </c>
      <c r="B307" s="60" t="s">
        <v>542</v>
      </c>
      <c r="C307" s="34">
        <v>4301051409</v>
      </c>
      <c r="D307" s="785">
        <v>4680115881556</v>
      </c>
      <c r="E307" s="785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9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customHeight="1" x14ac:dyDescent="0.25">
      <c r="A308" s="60" t="s">
        <v>544</v>
      </c>
      <c r="B308" s="60" t="s">
        <v>545</v>
      </c>
      <c r="C308" s="34">
        <v>4301051506</v>
      </c>
      <c r="D308" s="785">
        <v>4680115881037</v>
      </c>
      <c r="E308" s="785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customHeight="1" x14ac:dyDescent="0.25">
      <c r="A309" s="60" t="s">
        <v>547</v>
      </c>
      <c r="B309" s="60" t="s">
        <v>548</v>
      </c>
      <c r="C309" s="34">
        <v>4301051893</v>
      </c>
      <c r="D309" s="785">
        <v>4680115886186</v>
      </c>
      <c r="E309" s="785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985" t="s">
        <v>549</v>
      </c>
      <c r="Q309" s="787"/>
      <c r="R309" s="787"/>
      <c r="S309" s="787"/>
      <c r="T309" s="788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551</v>
      </c>
      <c r="B310" s="60" t="s">
        <v>552</v>
      </c>
      <c r="C310" s="34">
        <v>4301051487</v>
      </c>
      <c r="D310" s="785">
        <v>4680115881228</v>
      </c>
      <c r="E310" s="785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customHeight="1" x14ac:dyDescent="0.25">
      <c r="A311" s="60" t="s">
        <v>553</v>
      </c>
      <c r="B311" s="60" t="s">
        <v>554</v>
      </c>
      <c r="C311" s="34">
        <v>4301051384</v>
      </c>
      <c r="D311" s="785">
        <v>4680115881211</v>
      </c>
      <c r="E311" s="785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customHeight="1" x14ac:dyDescent="0.25">
      <c r="A312" s="60" t="s">
        <v>555</v>
      </c>
      <c r="B312" s="60" t="s">
        <v>556</v>
      </c>
      <c r="C312" s="34">
        <v>4301051378</v>
      </c>
      <c r="D312" s="785">
        <v>4680115881020</v>
      </c>
      <c r="E312" s="785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x14ac:dyDescent="0.2">
      <c r="A313" s="792"/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3"/>
      <c r="P313" s="789" t="s">
        <v>40</v>
      </c>
      <c r="Q313" s="790"/>
      <c r="R313" s="790"/>
      <c r="S313" s="790"/>
      <c r="T313" s="790"/>
      <c r="U313" s="790"/>
      <c r="V313" s="791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customHeight="1" x14ac:dyDescent="0.25">
      <c r="A315" s="807" t="s">
        <v>558</v>
      </c>
      <c r="B315" s="807"/>
      <c r="C315" s="807"/>
      <c r="D315" s="807"/>
      <c r="E315" s="807"/>
      <c r="F315" s="807"/>
      <c r="G315" s="807"/>
      <c r="H315" s="807"/>
      <c r="I315" s="807"/>
      <c r="J315" s="807"/>
      <c r="K315" s="807"/>
      <c r="L315" s="807"/>
      <c r="M315" s="807"/>
      <c r="N315" s="807"/>
      <c r="O315" s="807"/>
      <c r="P315" s="807"/>
      <c r="Q315" s="807"/>
      <c r="R315" s="807"/>
      <c r="S315" s="807"/>
      <c r="T315" s="807"/>
      <c r="U315" s="807"/>
      <c r="V315" s="807"/>
      <c r="W315" s="807"/>
      <c r="X315" s="807"/>
      <c r="Y315" s="807"/>
      <c r="Z315" s="807"/>
      <c r="AA315" s="62"/>
      <c r="AB315" s="62"/>
      <c r="AC315" s="62"/>
    </row>
    <row r="316" spans="1:68" ht="14.25" customHeight="1" x14ac:dyDescent="0.25">
      <c r="A316" s="784" t="s">
        <v>125</v>
      </c>
      <c r="B316" s="784"/>
      <c r="C316" s="784"/>
      <c r="D316" s="784"/>
      <c r="E316" s="784"/>
      <c r="F316" s="784"/>
      <c r="G316" s="784"/>
      <c r="H316" s="784"/>
      <c r="I316" s="784"/>
      <c r="J316" s="784"/>
      <c r="K316" s="784"/>
      <c r="L316" s="784"/>
      <c r="M316" s="784"/>
      <c r="N316" s="784"/>
      <c r="O316" s="784"/>
      <c r="P316" s="784"/>
      <c r="Q316" s="784"/>
      <c r="R316" s="784"/>
      <c r="S316" s="784"/>
      <c r="T316" s="784"/>
      <c r="U316" s="784"/>
      <c r="V316" s="784"/>
      <c r="W316" s="784"/>
      <c r="X316" s="784"/>
      <c r="Y316" s="784"/>
      <c r="Z316" s="784"/>
      <c r="AA316" s="63"/>
      <c r="AB316" s="63"/>
      <c r="AC316" s="63"/>
    </row>
    <row r="317" spans="1:68" ht="27" customHeight="1" x14ac:dyDescent="0.25">
      <c r="A317" s="60" t="s">
        <v>559</v>
      </c>
      <c r="B317" s="60" t="s">
        <v>560</v>
      </c>
      <c r="C317" s="34">
        <v>4301011306</v>
      </c>
      <c r="D317" s="785">
        <v>4607091389296</v>
      </c>
      <c r="E317" s="785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9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92"/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3"/>
      <c r="P318" s="789" t="s">
        <v>40</v>
      </c>
      <c r="Q318" s="790"/>
      <c r="R318" s="790"/>
      <c r="S318" s="790"/>
      <c r="T318" s="790"/>
      <c r="U318" s="790"/>
      <c r="V318" s="791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84" t="s">
        <v>78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63"/>
      <c r="AB320" s="63"/>
      <c r="AC320" s="63"/>
    </row>
    <row r="321" spans="1:68" ht="27" customHeight="1" x14ac:dyDescent="0.25">
      <c r="A321" s="60" t="s">
        <v>562</v>
      </c>
      <c r="B321" s="60" t="s">
        <v>563</v>
      </c>
      <c r="C321" s="34">
        <v>4301031163</v>
      </c>
      <c r="D321" s="785">
        <v>4680115880344</v>
      </c>
      <c r="E321" s="785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98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92"/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3"/>
      <c r="P322" s="789" t="s">
        <v>40</v>
      </c>
      <c r="Q322" s="790"/>
      <c r="R322" s="790"/>
      <c r="S322" s="790"/>
      <c r="T322" s="790"/>
      <c r="U322" s="790"/>
      <c r="V322" s="791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4" t="s">
        <v>84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63"/>
      <c r="AB324" s="63"/>
      <c r="AC324" s="63"/>
    </row>
    <row r="325" spans="1:68" ht="27" customHeight="1" x14ac:dyDescent="0.25">
      <c r="A325" s="60" t="s">
        <v>565</v>
      </c>
      <c r="B325" s="60" t="s">
        <v>566</v>
      </c>
      <c r="C325" s="34">
        <v>4301051731</v>
      </c>
      <c r="D325" s="785">
        <v>4680115884618</v>
      </c>
      <c r="E325" s="785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92"/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3"/>
      <c r="P326" s="789" t="s">
        <v>40</v>
      </c>
      <c r="Q326" s="790"/>
      <c r="R326" s="790"/>
      <c r="S326" s="790"/>
      <c r="T326" s="790"/>
      <c r="U326" s="790"/>
      <c r="V326" s="791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customHeight="1" x14ac:dyDescent="0.25">
      <c r="A328" s="807" t="s">
        <v>568</v>
      </c>
      <c r="B328" s="807"/>
      <c r="C328" s="807"/>
      <c r="D328" s="807"/>
      <c r="E328" s="807"/>
      <c r="F328" s="807"/>
      <c r="G328" s="807"/>
      <c r="H328" s="807"/>
      <c r="I328" s="807"/>
      <c r="J328" s="807"/>
      <c r="K328" s="807"/>
      <c r="L328" s="807"/>
      <c r="M328" s="807"/>
      <c r="N328" s="807"/>
      <c r="O328" s="807"/>
      <c r="P328" s="807"/>
      <c r="Q328" s="807"/>
      <c r="R328" s="807"/>
      <c r="S328" s="807"/>
      <c r="T328" s="807"/>
      <c r="U328" s="807"/>
      <c r="V328" s="807"/>
      <c r="W328" s="807"/>
      <c r="X328" s="807"/>
      <c r="Y328" s="807"/>
      <c r="Z328" s="807"/>
      <c r="AA328" s="62"/>
      <c r="AB328" s="62"/>
      <c r="AC328" s="62"/>
    </row>
    <row r="329" spans="1:68" ht="14.25" customHeight="1" x14ac:dyDescent="0.25">
      <c r="A329" s="784" t="s">
        <v>125</v>
      </c>
      <c r="B329" s="784"/>
      <c r="C329" s="784"/>
      <c r="D329" s="784"/>
      <c r="E329" s="784"/>
      <c r="F329" s="784"/>
      <c r="G329" s="784"/>
      <c r="H329" s="784"/>
      <c r="I329" s="784"/>
      <c r="J329" s="784"/>
      <c r="K329" s="784"/>
      <c r="L329" s="784"/>
      <c r="M329" s="784"/>
      <c r="N329" s="784"/>
      <c r="O329" s="784"/>
      <c r="P329" s="784"/>
      <c r="Q329" s="784"/>
      <c r="R329" s="784"/>
      <c r="S329" s="784"/>
      <c r="T329" s="784"/>
      <c r="U329" s="784"/>
      <c r="V329" s="784"/>
      <c r="W329" s="784"/>
      <c r="X329" s="784"/>
      <c r="Y329" s="784"/>
      <c r="Z329" s="784"/>
      <c r="AA329" s="63"/>
      <c r="AB329" s="63"/>
      <c r="AC329" s="63"/>
    </row>
    <row r="330" spans="1:68" ht="27" customHeight="1" x14ac:dyDescent="0.25">
      <c r="A330" s="60" t="s">
        <v>569</v>
      </c>
      <c r="B330" s="60" t="s">
        <v>570</v>
      </c>
      <c r="C330" s="34">
        <v>4301011353</v>
      </c>
      <c r="D330" s="785">
        <v>4607091389807</v>
      </c>
      <c r="E330" s="785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9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92"/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3"/>
      <c r="P331" s="789" t="s">
        <v>40</v>
      </c>
      <c r="Q331" s="790"/>
      <c r="R331" s="790"/>
      <c r="S331" s="790"/>
      <c r="T331" s="790"/>
      <c r="U331" s="790"/>
      <c r="V331" s="791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784" t="s">
        <v>78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63"/>
      <c r="AB333" s="63"/>
      <c r="AC333" s="63"/>
    </row>
    <row r="334" spans="1:68" ht="27" customHeight="1" x14ac:dyDescent="0.25">
      <c r="A334" s="60" t="s">
        <v>572</v>
      </c>
      <c r="B334" s="60" t="s">
        <v>573</v>
      </c>
      <c r="C334" s="34">
        <v>4301031164</v>
      </c>
      <c r="D334" s="785">
        <v>4680115880481</v>
      </c>
      <c r="E334" s="785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97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92"/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3"/>
      <c r="P335" s="789" t="s">
        <v>40</v>
      </c>
      <c r="Q335" s="790"/>
      <c r="R335" s="790"/>
      <c r="S335" s="790"/>
      <c r="T335" s="790"/>
      <c r="U335" s="790"/>
      <c r="V335" s="791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customHeight="1" x14ac:dyDescent="0.25">
      <c r="A337" s="784" t="s">
        <v>84</v>
      </c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84"/>
      <c r="P337" s="784"/>
      <c r="Q337" s="784"/>
      <c r="R337" s="784"/>
      <c r="S337" s="784"/>
      <c r="T337" s="784"/>
      <c r="U337" s="784"/>
      <c r="V337" s="784"/>
      <c r="W337" s="784"/>
      <c r="X337" s="784"/>
      <c r="Y337" s="784"/>
      <c r="Z337" s="784"/>
      <c r="AA337" s="63"/>
      <c r="AB337" s="63"/>
      <c r="AC337" s="63"/>
    </row>
    <row r="338" spans="1:68" ht="27" customHeight="1" x14ac:dyDescent="0.25">
      <c r="A338" s="60" t="s">
        <v>575</v>
      </c>
      <c r="B338" s="60" t="s">
        <v>576</v>
      </c>
      <c r="C338" s="34">
        <v>4301051344</v>
      </c>
      <c r="D338" s="785">
        <v>4680115880412</v>
      </c>
      <c r="E338" s="785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9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578</v>
      </c>
      <c r="B339" s="60" t="s">
        <v>579</v>
      </c>
      <c r="C339" s="34">
        <v>4301051277</v>
      </c>
      <c r="D339" s="785">
        <v>4680115880511</v>
      </c>
      <c r="E339" s="785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9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792"/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3"/>
      <c r="P340" s="789" t="s">
        <v>40</v>
      </c>
      <c r="Q340" s="790"/>
      <c r="R340" s="790"/>
      <c r="S340" s="790"/>
      <c r="T340" s="790"/>
      <c r="U340" s="790"/>
      <c r="V340" s="791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customHeight="1" x14ac:dyDescent="0.25">
      <c r="A342" s="807" t="s">
        <v>581</v>
      </c>
      <c r="B342" s="807"/>
      <c r="C342" s="807"/>
      <c r="D342" s="807"/>
      <c r="E342" s="807"/>
      <c r="F342" s="807"/>
      <c r="G342" s="807"/>
      <c r="H342" s="807"/>
      <c r="I342" s="807"/>
      <c r="J342" s="807"/>
      <c r="K342" s="807"/>
      <c r="L342" s="807"/>
      <c r="M342" s="807"/>
      <c r="N342" s="807"/>
      <c r="O342" s="807"/>
      <c r="P342" s="807"/>
      <c r="Q342" s="807"/>
      <c r="R342" s="807"/>
      <c r="S342" s="807"/>
      <c r="T342" s="807"/>
      <c r="U342" s="807"/>
      <c r="V342" s="807"/>
      <c r="W342" s="807"/>
      <c r="X342" s="807"/>
      <c r="Y342" s="807"/>
      <c r="Z342" s="807"/>
      <c r="AA342" s="62"/>
      <c r="AB342" s="62"/>
      <c r="AC342" s="62"/>
    </row>
    <row r="343" spans="1:68" ht="14.25" customHeight="1" x14ac:dyDescent="0.25">
      <c r="A343" s="784" t="s">
        <v>125</v>
      </c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84"/>
      <c r="P343" s="784"/>
      <c r="Q343" s="784"/>
      <c r="R343" s="784"/>
      <c r="S343" s="784"/>
      <c r="T343" s="784"/>
      <c r="U343" s="784"/>
      <c r="V343" s="784"/>
      <c r="W343" s="784"/>
      <c r="X343" s="784"/>
      <c r="Y343" s="784"/>
      <c r="Z343" s="784"/>
      <c r="AA343" s="63"/>
      <c r="AB343" s="63"/>
      <c r="AC343" s="63"/>
    </row>
    <row r="344" spans="1:68" ht="27" customHeight="1" x14ac:dyDescent="0.25">
      <c r="A344" s="60" t="s">
        <v>582</v>
      </c>
      <c r="B344" s="60" t="s">
        <v>583</v>
      </c>
      <c r="C344" s="34">
        <v>4301011593</v>
      </c>
      <c r="D344" s="785">
        <v>4680115882973</v>
      </c>
      <c r="E344" s="785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9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92"/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3"/>
      <c r="P345" s="789" t="s">
        <v>40</v>
      </c>
      <c r="Q345" s="790"/>
      <c r="R345" s="790"/>
      <c r="S345" s="790"/>
      <c r="T345" s="790"/>
      <c r="U345" s="790"/>
      <c r="V345" s="791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customHeight="1" x14ac:dyDescent="0.25">
      <c r="A347" s="784" t="s">
        <v>78</v>
      </c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84"/>
      <c r="P347" s="784"/>
      <c r="Q347" s="784"/>
      <c r="R347" s="784"/>
      <c r="S347" s="784"/>
      <c r="T347" s="784"/>
      <c r="U347" s="784"/>
      <c r="V347" s="784"/>
      <c r="W347" s="784"/>
      <c r="X347" s="784"/>
      <c r="Y347" s="784"/>
      <c r="Z347" s="784"/>
      <c r="AA347" s="63"/>
      <c r="AB347" s="63"/>
      <c r="AC347" s="63"/>
    </row>
    <row r="348" spans="1:68" ht="27" customHeight="1" x14ac:dyDescent="0.25">
      <c r="A348" s="60" t="s">
        <v>584</v>
      </c>
      <c r="B348" s="60" t="s">
        <v>585</v>
      </c>
      <c r="C348" s="34">
        <v>4301031305</v>
      </c>
      <c r="D348" s="785">
        <v>4607091389845</v>
      </c>
      <c r="E348" s="785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7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587</v>
      </c>
      <c r="B349" s="60" t="s">
        <v>588</v>
      </c>
      <c r="C349" s="34">
        <v>4301031306</v>
      </c>
      <c r="D349" s="785">
        <v>4680115882881</v>
      </c>
      <c r="E349" s="785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92"/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3"/>
      <c r="P350" s="789" t="s">
        <v>40</v>
      </c>
      <c r="Q350" s="790"/>
      <c r="R350" s="790"/>
      <c r="S350" s="790"/>
      <c r="T350" s="790"/>
      <c r="U350" s="790"/>
      <c r="V350" s="791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customHeight="1" x14ac:dyDescent="0.25">
      <c r="A352" s="807" t="s">
        <v>589</v>
      </c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07"/>
      <c r="P352" s="807"/>
      <c r="Q352" s="807"/>
      <c r="R352" s="807"/>
      <c r="S352" s="807"/>
      <c r="T352" s="807"/>
      <c r="U352" s="807"/>
      <c r="V352" s="807"/>
      <c r="W352" s="807"/>
      <c r="X352" s="807"/>
      <c r="Y352" s="807"/>
      <c r="Z352" s="807"/>
      <c r="AA352" s="62"/>
      <c r="AB352" s="62"/>
      <c r="AC352" s="62"/>
    </row>
    <row r="353" spans="1:68" ht="14.25" customHeight="1" x14ac:dyDescent="0.25">
      <c r="A353" s="784" t="s">
        <v>125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785">
        <v>4680115885615</v>
      </c>
      <c r="E354" s="785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7" t="s">
        <v>45</v>
      </c>
      <c r="V354" s="37" t="s">
        <v>45</v>
      </c>
      <c r="W354" s="38" t="s">
        <v>0</v>
      </c>
      <c r="X354" s="56">
        <v>250</v>
      </c>
      <c r="Y354" s="53">
        <f t="shared" ref="Y354:Y362" si="72">IFERROR(IF(X354="",0,CEILING((X354/$H354),1)*$H354),"")</f>
        <v>259.20000000000005</v>
      </c>
      <c r="Z354" s="39">
        <f>IFERROR(IF(Y354=0,"",ROUNDUP(Y354/H354,0)*0.02175),"")</f>
        <v>0.52200000000000002</v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261.11111111111109</v>
      </c>
      <c r="BN354" s="75">
        <f t="shared" ref="BN354:BN362" si="74">IFERROR(Y354*I354/H354,"0")</f>
        <v>270.72000000000003</v>
      </c>
      <c r="BO354" s="75">
        <f t="shared" ref="BO354:BO362" si="75">IFERROR(1/J354*(X354/H354),"0")</f>
        <v>0.41335978835978826</v>
      </c>
      <c r="BP354" s="75">
        <f t="shared" ref="BP354:BP362" si="76">IFERROR(1/J354*(Y354/H354),"0")</f>
        <v>0.4285714285714286</v>
      </c>
    </row>
    <row r="355" spans="1:68" ht="27" customHeight="1" x14ac:dyDescent="0.25">
      <c r="A355" s="60" t="s">
        <v>593</v>
      </c>
      <c r="B355" s="60" t="s">
        <v>594</v>
      </c>
      <c r="C355" s="34">
        <v>4301011911</v>
      </c>
      <c r="D355" s="785">
        <v>4680115885554</v>
      </c>
      <c r="E355" s="785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966" t="s">
        <v>595</v>
      </c>
      <c r="Q355" s="787"/>
      <c r="R355" s="787"/>
      <c r="S355" s="787"/>
      <c r="T355" s="788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785">
        <v>4680115885554</v>
      </c>
      <c r="E356" s="785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7" t="s">
        <v>45</v>
      </c>
      <c r="V356" s="37" t="s">
        <v>45</v>
      </c>
      <c r="W356" s="38" t="s">
        <v>0</v>
      </c>
      <c r="X356" s="56">
        <v>2419.1999999999998</v>
      </c>
      <c r="Y356" s="53">
        <f t="shared" si="72"/>
        <v>2419.2000000000003</v>
      </c>
      <c r="Z356" s="39">
        <f>IFERROR(IF(Y356=0,"",ROUNDUP(Y356/H356,0)*0.02175),"")</f>
        <v>4.8719999999999999</v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2526.7199999999998</v>
      </c>
      <c r="BN356" s="75">
        <f t="shared" si="74"/>
        <v>2526.7199999999998</v>
      </c>
      <c r="BO356" s="75">
        <f t="shared" si="75"/>
        <v>3.9999999999999991</v>
      </c>
      <c r="BP356" s="75">
        <f t="shared" si="76"/>
        <v>4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785">
        <v>4680115885646</v>
      </c>
      <c r="E357" s="785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7" t="s">
        <v>45</v>
      </c>
      <c r="V357" s="37" t="s">
        <v>45</v>
      </c>
      <c r="W357" s="38" t="s">
        <v>0</v>
      </c>
      <c r="X357" s="56">
        <v>200</v>
      </c>
      <c r="Y357" s="53">
        <f t="shared" si="72"/>
        <v>205.20000000000002</v>
      </c>
      <c r="Z357" s="39">
        <f>IFERROR(IF(Y357=0,"",ROUNDUP(Y357/H357,0)*0.02175),"")</f>
        <v>0.41324999999999995</v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208.88888888888889</v>
      </c>
      <c r="BN357" s="75">
        <f t="shared" si="74"/>
        <v>214.32</v>
      </c>
      <c r="BO357" s="75">
        <f t="shared" si="75"/>
        <v>0.3306878306878307</v>
      </c>
      <c r="BP357" s="75">
        <f t="shared" si="76"/>
        <v>0.33928571428571425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785">
        <v>4680115885622</v>
      </c>
      <c r="E358" s="785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7" t="s">
        <v>45</v>
      </c>
      <c r="V358" s="37" t="s">
        <v>45</v>
      </c>
      <c r="W358" s="38" t="s">
        <v>0</v>
      </c>
      <c r="X358" s="56">
        <v>40</v>
      </c>
      <c r="Y358" s="53">
        <f t="shared" si="72"/>
        <v>40</v>
      </c>
      <c r="Z358" s="39">
        <f>IFERROR(IF(Y358=0,"",ROUNDUP(Y358/H358,0)*0.00902),"")</f>
        <v>9.0200000000000002E-2</v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42.1</v>
      </c>
      <c r="BN358" s="75">
        <f t="shared" si="74"/>
        <v>42.1</v>
      </c>
      <c r="BO358" s="75">
        <f t="shared" si="75"/>
        <v>7.575757575757576E-2</v>
      </c>
      <c r="BP358" s="75">
        <f t="shared" si="76"/>
        <v>7.575757575757576E-2</v>
      </c>
    </row>
    <row r="359" spans="1:68" ht="27" customHeight="1" x14ac:dyDescent="0.25">
      <c r="A359" s="60" t="s">
        <v>604</v>
      </c>
      <c r="B359" s="60" t="s">
        <v>605</v>
      </c>
      <c r="C359" s="34">
        <v>4301011573</v>
      </c>
      <c r="D359" s="785">
        <v>4680115881938</v>
      </c>
      <c r="E359" s="785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4301010944</v>
      </c>
      <c r="D360" s="785">
        <v>4607091387346</v>
      </c>
      <c r="E360" s="785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9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610</v>
      </c>
      <c r="B361" s="60" t="s">
        <v>611</v>
      </c>
      <c r="C361" s="34">
        <v>4301011328</v>
      </c>
      <c r="D361" s="785">
        <v>4607091386011</v>
      </c>
      <c r="E361" s="785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9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785">
        <v>4680115885608</v>
      </c>
      <c r="E362" s="785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7" t="s">
        <v>45</v>
      </c>
      <c r="V362" s="37" t="s">
        <v>45</v>
      </c>
      <c r="W362" s="38" t="s">
        <v>0</v>
      </c>
      <c r="X362" s="56">
        <v>240</v>
      </c>
      <c r="Y362" s="53">
        <f t="shared" si="72"/>
        <v>240</v>
      </c>
      <c r="Z362" s="39">
        <f>IFERROR(IF(Y362=0,"",ROUNDUP(Y362/H362,0)*0.00902),"")</f>
        <v>0.54120000000000001</v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252.6</v>
      </c>
      <c r="BN362" s="75">
        <f t="shared" si="74"/>
        <v>252.6</v>
      </c>
      <c r="BO362" s="75">
        <f t="shared" si="75"/>
        <v>0.45454545454545459</v>
      </c>
      <c r="BP362" s="75">
        <f t="shared" si="76"/>
        <v>0.45454545454545459</v>
      </c>
    </row>
    <row r="363" spans="1:68" x14ac:dyDescent="0.2">
      <c r="A363" s="792"/>
      <c r="B363" s="792"/>
      <c r="C363" s="792"/>
      <c r="D363" s="792"/>
      <c r="E363" s="792"/>
      <c r="F363" s="792"/>
      <c r="G363" s="792"/>
      <c r="H363" s="792"/>
      <c r="I363" s="792"/>
      <c r="J363" s="792"/>
      <c r="K363" s="792"/>
      <c r="L363" s="792"/>
      <c r="M363" s="792"/>
      <c r="N363" s="792"/>
      <c r="O363" s="793"/>
      <c r="P363" s="789" t="s">
        <v>40</v>
      </c>
      <c r="Q363" s="790"/>
      <c r="R363" s="790"/>
      <c r="S363" s="790"/>
      <c r="T363" s="790"/>
      <c r="U363" s="790"/>
      <c r="V363" s="791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335.66666666666663</v>
      </c>
      <c r="Y363" s="41">
        <f>IFERROR(Y354/H354,"0")+IFERROR(Y355/H355,"0")+IFERROR(Y356/H356,"0")+IFERROR(Y357/H357,"0")+IFERROR(Y358/H358,"0")+IFERROR(Y359/H359,"0")+IFERROR(Y360/H360,"0")+IFERROR(Y361/H361,"0")+IFERROR(Y362/H362,"0")</f>
        <v>337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6.43865</v>
      </c>
      <c r="AA363" s="64"/>
      <c r="AB363" s="64"/>
      <c r="AC363" s="64"/>
    </row>
    <row r="364" spans="1:68" x14ac:dyDescent="0.2">
      <c r="A364" s="792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3"/>
      <c r="P364" s="789" t="s">
        <v>40</v>
      </c>
      <c r="Q364" s="790"/>
      <c r="R364" s="790"/>
      <c r="S364" s="790"/>
      <c r="T364" s="790"/>
      <c r="U364" s="790"/>
      <c r="V364" s="791"/>
      <c r="W364" s="40" t="s">
        <v>0</v>
      </c>
      <c r="X364" s="41">
        <f>IFERROR(SUM(X354:X362),"0")</f>
        <v>3149.2</v>
      </c>
      <c r="Y364" s="41">
        <f>IFERROR(SUM(Y354:Y362),"0")</f>
        <v>3163.6000000000004</v>
      </c>
      <c r="Z364" s="40"/>
      <c r="AA364" s="64"/>
      <c r="AB364" s="64"/>
      <c r="AC364" s="64"/>
    </row>
    <row r="365" spans="1:68" ht="14.25" customHeight="1" x14ac:dyDescent="0.25">
      <c r="A365" s="784" t="s">
        <v>78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785">
        <v>4607091387193</v>
      </c>
      <c r="E366" s="785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7" t="s">
        <v>45</v>
      </c>
      <c r="V366" s="37" t="s">
        <v>45</v>
      </c>
      <c r="W366" s="38" t="s">
        <v>0</v>
      </c>
      <c r="X366" s="56">
        <v>100</v>
      </c>
      <c r="Y366" s="53">
        <f>IFERROR(IF(X366="",0,CEILING((X366/$H366),1)*$H366),"")</f>
        <v>100.80000000000001</v>
      </c>
      <c r="Z366" s="39">
        <f>IFERROR(IF(Y366=0,"",ROUNDUP(Y366/H366,0)*0.00753),"")</f>
        <v>0.18071999999999999</v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106.19047619047619</v>
      </c>
      <c r="BN366" s="75">
        <f>IFERROR(Y366*I366/H366,"0")</f>
        <v>107.04</v>
      </c>
      <c r="BO366" s="75">
        <f>IFERROR(1/J366*(X366/H366),"0")</f>
        <v>0.15262515262515264</v>
      </c>
      <c r="BP366" s="75">
        <f>IFERROR(1/J366*(Y366/H366),"0")</f>
        <v>0.15384615384615385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785">
        <v>4607091387230</v>
      </c>
      <c r="E367" s="785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7" t="s">
        <v>45</v>
      </c>
      <c r="V367" s="37" t="s">
        <v>45</v>
      </c>
      <c r="W367" s="38" t="s">
        <v>0</v>
      </c>
      <c r="X367" s="56">
        <v>300</v>
      </c>
      <c r="Y367" s="53">
        <f>IFERROR(IF(X367="",0,CEILING((X367/$H367),1)*$H367),"")</f>
        <v>302.40000000000003</v>
      </c>
      <c r="Z367" s="39">
        <f>IFERROR(IF(Y367=0,"",ROUNDUP(Y367/H367,0)*0.00753),"")</f>
        <v>0.54215999999999998</v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318.57142857142856</v>
      </c>
      <c r="BN367" s="75">
        <f>IFERROR(Y367*I367/H367,"0")</f>
        <v>321.12</v>
      </c>
      <c r="BO367" s="75">
        <f>IFERROR(1/J367*(X367/H367),"0")</f>
        <v>0.45787545787545786</v>
      </c>
      <c r="BP367" s="75">
        <f>IFERROR(1/J367*(Y367/H367),"0")</f>
        <v>0.46153846153846151</v>
      </c>
    </row>
    <row r="368" spans="1:68" ht="27" customHeight="1" x14ac:dyDescent="0.25">
      <c r="A368" s="60" t="s">
        <v>621</v>
      </c>
      <c r="B368" s="60" t="s">
        <v>622</v>
      </c>
      <c r="C368" s="34">
        <v>4301031154</v>
      </c>
      <c r="D368" s="785">
        <v>4607091387292</v>
      </c>
      <c r="E368" s="785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624</v>
      </c>
      <c r="B369" s="60" t="s">
        <v>625</v>
      </c>
      <c r="C369" s="34">
        <v>4301031152</v>
      </c>
      <c r="D369" s="785">
        <v>4607091387285</v>
      </c>
      <c r="E369" s="785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3"/>
      <c r="P370" s="789" t="s">
        <v>40</v>
      </c>
      <c r="Q370" s="790"/>
      <c r="R370" s="790"/>
      <c r="S370" s="790"/>
      <c r="T370" s="790"/>
      <c r="U370" s="790"/>
      <c r="V370" s="791"/>
      <c r="W370" s="40" t="s">
        <v>39</v>
      </c>
      <c r="X370" s="41">
        <f>IFERROR(X366/H366,"0")+IFERROR(X367/H367,"0")+IFERROR(X368/H368,"0")+IFERROR(X369/H369,"0")</f>
        <v>95.238095238095241</v>
      </c>
      <c r="Y370" s="41">
        <f>IFERROR(Y366/H366,"0")+IFERROR(Y367/H367,"0")+IFERROR(Y368/H368,"0")+IFERROR(Y369/H369,"0")</f>
        <v>96</v>
      </c>
      <c r="Z370" s="41">
        <f>IFERROR(IF(Z366="",0,Z366),"0")+IFERROR(IF(Z367="",0,Z367),"0")+IFERROR(IF(Z368="",0,Z368),"0")+IFERROR(IF(Z369="",0,Z369),"0")</f>
        <v>0.72287999999999997</v>
      </c>
      <c r="AA370" s="64"/>
      <c r="AB370" s="64"/>
      <c r="AC370" s="64"/>
    </row>
    <row r="371" spans="1:68" x14ac:dyDescent="0.2">
      <c r="A371" s="792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3"/>
      <c r="P371" s="789" t="s">
        <v>40</v>
      </c>
      <c r="Q371" s="790"/>
      <c r="R371" s="790"/>
      <c r="S371" s="790"/>
      <c r="T371" s="790"/>
      <c r="U371" s="790"/>
      <c r="V371" s="791"/>
      <c r="W371" s="40" t="s">
        <v>0</v>
      </c>
      <c r="X371" s="41">
        <f>IFERROR(SUM(X366:X369),"0")</f>
        <v>400</v>
      </c>
      <c r="Y371" s="41">
        <f>IFERROR(SUM(Y366:Y369),"0")</f>
        <v>403.20000000000005</v>
      </c>
      <c r="Z371" s="40"/>
      <c r="AA371" s="64"/>
      <c r="AB371" s="64"/>
      <c r="AC371" s="64"/>
    </row>
    <row r="372" spans="1:68" ht="14.25" customHeight="1" x14ac:dyDescent="0.25">
      <c r="A372" s="784" t="s">
        <v>84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785">
        <v>4607091387766</v>
      </c>
      <c r="E373" s="785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77"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0</v>
      </c>
      <c r="BN373" s="75">
        <f t="shared" ref="BN373:BN378" si="79">IFERROR(Y373*I373/H373,"0")</f>
        <v>0</v>
      </c>
      <c r="BO373" s="75">
        <f t="shared" ref="BO373:BO378" si="80">IFERROR(1/J373*(X373/H373),"0")</f>
        <v>0</v>
      </c>
      <c r="BP373" s="75">
        <f t="shared" ref="BP373:BP378" si="81">IFERROR(1/J373*(Y373/H373),"0")</f>
        <v>0</v>
      </c>
    </row>
    <row r="374" spans="1:68" ht="27" customHeight="1" x14ac:dyDescent="0.25">
      <c r="A374" s="60" t="s">
        <v>629</v>
      </c>
      <c r="B374" s="60" t="s">
        <v>630</v>
      </c>
      <c r="C374" s="34">
        <v>4301051116</v>
      </c>
      <c r="D374" s="785">
        <v>4607091387957</v>
      </c>
      <c r="E374" s="785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customHeight="1" x14ac:dyDescent="0.25">
      <c r="A375" s="60" t="s">
        <v>632</v>
      </c>
      <c r="B375" s="60" t="s">
        <v>633</v>
      </c>
      <c r="C375" s="34">
        <v>4301051115</v>
      </c>
      <c r="D375" s="785">
        <v>4607091387964</v>
      </c>
      <c r="E375" s="785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9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customHeight="1" x14ac:dyDescent="0.25">
      <c r="A376" s="60" t="s">
        <v>635</v>
      </c>
      <c r="B376" s="60" t="s">
        <v>636</v>
      </c>
      <c r="C376" s="34">
        <v>4301051705</v>
      </c>
      <c r="D376" s="785">
        <v>4680115884588</v>
      </c>
      <c r="E376" s="785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customHeight="1" x14ac:dyDescent="0.25">
      <c r="A377" s="60" t="s">
        <v>638</v>
      </c>
      <c r="B377" s="60" t="s">
        <v>639</v>
      </c>
      <c r="C377" s="34">
        <v>4301051130</v>
      </c>
      <c r="D377" s="785">
        <v>4607091387537</v>
      </c>
      <c r="E377" s="785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customHeight="1" x14ac:dyDescent="0.25">
      <c r="A378" s="60" t="s">
        <v>641</v>
      </c>
      <c r="B378" s="60" t="s">
        <v>642</v>
      </c>
      <c r="C378" s="34">
        <v>4301051132</v>
      </c>
      <c r="D378" s="785">
        <v>4607091387513</v>
      </c>
      <c r="E378" s="785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792"/>
      <c r="B379" s="792"/>
      <c r="C379" s="792"/>
      <c r="D379" s="792"/>
      <c r="E379" s="792"/>
      <c r="F379" s="792"/>
      <c r="G379" s="792"/>
      <c r="H379" s="792"/>
      <c r="I379" s="792"/>
      <c r="J379" s="792"/>
      <c r="K379" s="792"/>
      <c r="L379" s="792"/>
      <c r="M379" s="792"/>
      <c r="N379" s="792"/>
      <c r="O379" s="793"/>
      <c r="P379" s="789" t="s">
        <v>40</v>
      </c>
      <c r="Q379" s="790"/>
      <c r="R379" s="790"/>
      <c r="S379" s="790"/>
      <c r="T379" s="790"/>
      <c r="U379" s="790"/>
      <c r="V379" s="791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792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3"/>
      <c r="P380" s="789" t="s">
        <v>40</v>
      </c>
      <c r="Q380" s="790"/>
      <c r="R380" s="790"/>
      <c r="S380" s="790"/>
      <c r="T380" s="790"/>
      <c r="U380" s="790"/>
      <c r="V380" s="791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784" t="s">
        <v>229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785">
        <v>4607091380880</v>
      </c>
      <c r="E382" s="785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7" t="s">
        <v>45</v>
      </c>
      <c r="V382" s="37" t="s">
        <v>45</v>
      </c>
      <c r="W382" s="38" t="s">
        <v>0</v>
      </c>
      <c r="X382" s="56">
        <v>40</v>
      </c>
      <c r="Y382" s="53">
        <f>IFERROR(IF(X382="",0,CEILING((X382/$H382),1)*$H382),"")</f>
        <v>42</v>
      </c>
      <c r="Z382" s="39">
        <f>IFERROR(IF(Y382=0,"",ROUNDUP(Y382/H382,0)*0.02175),"")</f>
        <v>0.10874999999999999</v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42.685714285714283</v>
      </c>
      <c r="BN382" s="75">
        <f>IFERROR(Y382*I382/H382,"0")</f>
        <v>44.82</v>
      </c>
      <c r="BO382" s="75">
        <f>IFERROR(1/J382*(X382/H382),"0")</f>
        <v>8.5034013605442174E-2</v>
      </c>
      <c r="BP382" s="75">
        <f>IFERROR(1/J382*(Y382/H382),"0")</f>
        <v>8.9285714285714274E-2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785">
        <v>4607091384482</v>
      </c>
      <c r="E383" s="785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7" t="s">
        <v>45</v>
      </c>
      <c r="V383" s="37" t="s">
        <v>45</v>
      </c>
      <c r="W383" s="38" t="s">
        <v>0</v>
      </c>
      <c r="X383" s="56">
        <v>500</v>
      </c>
      <c r="Y383" s="53">
        <f>IFERROR(IF(X383="",0,CEILING((X383/$H383),1)*$H383),"")</f>
        <v>507</v>
      </c>
      <c r="Z383" s="39">
        <f>IFERROR(IF(Y383=0,"",ROUNDUP(Y383/H383,0)*0.02175),"")</f>
        <v>1.4137499999999998</v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536.15384615384619</v>
      </c>
      <c r="BN383" s="75">
        <f>IFERROR(Y383*I383/H383,"0")</f>
        <v>543.66000000000008</v>
      </c>
      <c r="BO383" s="75">
        <f>IFERROR(1/J383*(X383/H383),"0")</f>
        <v>1.1446886446886446</v>
      </c>
      <c r="BP383" s="75">
        <f>IFERROR(1/J383*(Y383/H383),"0")</f>
        <v>1.1607142857142856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785">
        <v>4607091380897</v>
      </c>
      <c r="E384" s="785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7" t="s">
        <v>45</v>
      </c>
      <c r="V384" s="37" t="s">
        <v>45</v>
      </c>
      <c r="W384" s="38" t="s">
        <v>0</v>
      </c>
      <c r="X384" s="56">
        <v>160</v>
      </c>
      <c r="Y384" s="53">
        <f>IFERROR(IF(X384="",0,CEILING((X384/$H384),1)*$H384),"")</f>
        <v>168</v>
      </c>
      <c r="Z384" s="39">
        <f>IFERROR(IF(Y384=0,"",ROUNDUP(Y384/H384,0)*0.02175),"")</f>
        <v>0.43499999999999994</v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170.74285714285713</v>
      </c>
      <c r="BN384" s="75">
        <f>IFERROR(Y384*I384/H384,"0")</f>
        <v>179.28</v>
      </c>
      <c r="BO384" s="75">
        <f>IFERROR(1/J384*(X384/H384),"0")</f>
        <v>0.3401360544217687</v>
      </c>
      <c r="BP384" s="75">
        <f>IFERROR(1/J384*(Y384/H384),"0")</f>
        <v>0.3571428571428571</v>
      </c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0" t="s">
        <v>39</v>
      </c>
      <c r="X385" s="41">
        <f>IFERROR(X382/H382,"0")+IFERROR(X383/H383,"0")+IFERROR(X384/H384,"0")</f>
        <v>87.912087912087912</v>
      </c>
      <c r="Y385" s="41">
        <f>IFERROR(Y382/H382,"0")+IFERROR(Y383/H383,"0")+IFERROR(Y384/H384,"0")</f>
        <v>90</v>
      </c>
      <c r="Z385" s="41">
        <f>IFERROR(IF(Z382="",0,Z382),"0")+IFERROR(IF(Z383="",0,Z383),"0")+IFERROR(IF(Z384="",0,Z384),"0")</f>
        <v>1.9574999999999996</v>
      </c>
      <c r="AA385" s="64"/>
      <c r="AB385" s="64"/>
      <c r="AC385" s="64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3"/>
      <c r="P386" s="789" t="s">
        <v>40</v>
      </c>
      <c r="Q386" s="790"/>
      <c r="R386" s="790"/>
      <c r="S386" s="790"/>
      <c r="T386" s="790"/>
      <c r="U386" s="790"/>
      <c r="V386" s="791"/>
      <c r="W386" s="40" t="s">
        <v>0</v>
      </c>
      <c r="X386" s="41">
        <f>IFERROR(SUM(X382:X384),"0")</f>
        <v>700</v>
      </c>
      <c r="Y386" s="41">
        <f>IFERROR(SUM(Y382:Y384),"0")</f>
        <v>717</v>
      </c>
      <c r="Z386" s="40"/>
      <c r="AA386" s="64"/>
      <c r="AB386" s="64"/>
      <c r="AC386" s="64"/>
    </row>
    <row r="387" spans="1:68" ht="14.25" customHeight="1" x14ac:dyDescent="0.25">
      <c r="A387" s="784" t="s">
        <v>114</v>
      </c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84"/>
      <c r="P387" s="784"/>
      <c r="Q387" s="784"/>
      <c r="R387" s="784"/>
      <c r="S387" s="784"/>
      <c r="T387" s="784"/>
      <c r="U387" s="784"/>
      <c r="V387" s="784"/>
      <c r="W387" s="784"/>
      <c r="X387" s="784"/>
      <c r="Y387" s="784"/>
      <c r="Z387" s="784"/>
      <c r="AA387" s="63"/>
      <c r="AB387" s="63"/>
      <c r="AC387" s="63"/>
    </row>
    <row r="388" spans="1:68" ht="16.5" customHeight="1" x14ac:dyDescent="0.25">
      <c r="A388" s="60" t="s">
        <v>653</v>
      </c>
      <c r="B388" s="60" t="s">
        <v>654</v>
      </c>
      <c r="C388" s="34">
        <v>4301030232</v>
      </c>
      <c r="D388" s="785">
        <v>4607091388374</v>
      </c>
      <c r="E388" s="785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50" t="s">
        <v>655</v>
      </c>
      <c r="Q388" s="787"/>
      <c r="R388" s="787"/>
      <c r="S388" s="787"/>
      <c r="T388" s="788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657</v>
      </c>
      <c r="B389" s="60" t="s">
        <v>658</v>
      </c>
      <c r="C389" s="34">
        <v>4301030235</v>
      </c>
      <c r="D389" s="785">
        <v>4607091388381</v>
      </c>
      <c r="E389" s="785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51" t="s">
        <v>659</v>
      </c>
      <c r="Q389" s="787"/>
      <c r="R389" s="787"/>
      <c r="S389" s="787"/>
      <c r="T389" s="788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660</v>
      </c>
      <c r="B390" s="60" t="s">
        <v>661</v>
      </c>
      <c r="C390" s="34">
        <v>4301032015</v>
      </c>
      <c r="D390" s="785">
        <v>4607091383102</v>
      </c>
      <c r="E390" s="785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785">
        <v>4607091388404</v>
      </c>
      <c r="E391" s="785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9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7" t="s">
        <v>45</v>
      </c>
      <c r="V391" s="37" t="s">
        <v>45</v>
      </c>
      <c r="W391" s="38" t="s">
        <v>0</v>
      </c>
      <c r="X391" s="56">
        <v>50</v>
      </c>
      <c r="Y391" s="53">
        <f>IFERROR(IF(X391="",0,CEILING((X391/$H391),1)*$H391),"")</f>
        <v>51</v>
      </c>
      <c r="Z391" s="39">
        <f>IFERROR(IF(Y391=0,"",ROUNDUP(Y391/H391,0)*0.00753),"")</f>
        <v>0.15060000000000001</v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56.86274509803922</v>
      </c>
      <c r="BN391" s="75">
        <f>IFERROR(Y391*I391/H391,"0")</f>
        <v>58.000000000000007</v>
      </c>
      <c r="BO391" s="75">
        <f>IFERROR(1/J391*(X391/H391),"0")</f>
        <v>0.12569130216189039</v>
      </c>
      <c r="BP391" s="75">
        <f>IFERROR(1/J391*(Y391/H391),"0")</f>
        <v>0.12820512820512819</v>
      </c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3"/>
      <c r="P392" s="789" t="s">
        <v>40</v>
      </c>
      <c r="Q392" s="790"/>
      <c r="R392" s="790"/>
      <c r="S392" s="790"/>
      <c r="T392" s="790"/>
      <c r="U392" s="790"/>
      <c r="V392" s="791"/>
      <c r="W392" s="40" t="s">
        <v>39</v>
      </c>
      <c r="X392" s="41">
        <f>IFERROR(X388/H388,"0")+IFERROR(X389/H389,"0")+IFERROR(X390/H390,"0")+IFERROR(X391/H391,"0")</f>
        <v>19.607843137254903</v>
      </c>
      <c r="Y392" s="41">
        <f>IFERROR(Y388/H388,"0")+IFERROR(Y389/H389,"0")+IFERROR(Y390/H390,"0")+IFERROR(Y391/H391,"0")</f>
        <v>20</v>
      </c>
      <c r="Z392" s="41">
        <f>IFERROR(IF(Z388="",0,Z388),"0")+IFERROR(IF(Z389="",0,Z389),"0")+IFERROR(IF(Z390="",0,Z390),"0")+IFERROR(IF(Z391="",0,Z391),"0")</f>
        <v>0.15060000000000001</v>
      </c>
      <c r="AA392" s="64"/>
      <c r="AB392" s="64"/>
      <c r="AC392" s="64"/>
    </row>
    <row r="393" spans="1:68" x14ac:dyDescent="0.2">
      <c r="A393" s="792"/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3"/>
      <c r="P393" s="789" t="s">
        <v>40</v>
      </c>
      <c r="Q393" s="790"/>
      <c r="R393" s="790"/>
      <c r="S393" s="790"/>
      <c r="T393" s="790"/>
      <c r="U393" s="790"/>
      <c r="V393" s="791"/>
      <c r="W393" s="40" t="s">
        <v>0</v>
      </c>
      <c r="X393" s="41">
        <f>IFERROR(SUM(X388:X391),"0")</f>
        <v>50</v>
      </c>
      <c r="Y393" s="41">
        <f>IFERROR(SUM(Y388:Y391),"0")</f>
        <v>51</v>
      </c>
      <c r="Z393" s="40"/>
      <c r="AA393" s="64"/>
      <c r="AB393" s="64"/>
      <c r="AC393" s="64"/>
    </row>
    <row r="394" spans="1:68" ht="14.25" customHeight="1" x14ac:dyDescent="0.25">
      <c r="A394" s="784" t="s">
        <v>665</v>
      </c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84"/>
      <c r="P394" s="784"/>
      <c r="Q394" s="784"/>
      <c r="R394" s="784"/>
      <c r="S394" s="784"/>
      <c r="T394" s="784"/>
      <c r="U394" s="784"/>
      <c r="V394" s="784"/>
      <c r="W394" s="784"/>
      <c r="X394" s="784"/>
      <c r="Y394" s="784"/>
      <c r="Z394" s="784"/>
      <c r="AA394" s="63"/>
      <c r="AB394" s="63"/>
      <c r="AC394" s="63"/>
    </row>
    <row r="395" spans="1:68" ht="16.5" customHeight="1" x14ac:dyDescent="0.25">
      <c r="A395" s="60" t="s">
        <v>666</v>
      </c>
      <c r="B395" s="60" t="s">
        <v>667</v>
      </c>
      <c r="C395" s="34">
        <v>4301180007</v>
      </c>
      <c r="D395" s="785">
        <v>4680115881808</v>
      </c>
      <c r="E395" s="785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671</v>
      </c>
      <c r="B396" s="60" t="s">
        <v>672</v>
      </c>
      <c r="C396" s="34">
        <v>4301180006</v>
      </c>
      <c r="D396" s="785">
        <v>4680115881822</v>
      </c>
      <c r="E396" s="785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673</v>
      </c>
      <c r="B397" s="60" t="s">
        <v>674</v>
      </c>
      <c r="C397" s="34">
        <v>4301180001</v>
      </c>
      <c r="D397" s="785">
        <v>4680115880016</v>
      </c>
      <c r="E397" s="785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3"/>
      <c r="P399" s="789" t="s">
        <v>40</v>
      </c>
      <c r="Q399" s="790"/>
      <c r="R399" s="790"/>
      <c r="S399" s="790"/>
      <c r="T399" s="790"/>
      <c r="U399" s="790"/>
      <c r="V399" s="791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customHeight="1" x14ac:dyDescent="0.25">
      <c r="A400" s="807" t="s">
        <v>675</v>
      </c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07"/>
      <c r="P400" s="807"/>
      <c r="Q400" s="807"/>
      <c r="R400" s="807"/>
      <c r="S400" s="807"/>
      <c r="T400" s="807"/>
      <c r="U400" s="807"/>
      <c r="V400" s="807"/>
      <c r="W400" s="807"/>
      <c r="X400" s="807"/>
      <c r="Y400" s="807"/>
      <c r="Z400" s="807"/>
      <c r="AA400" s="62"/>
      <c r="AB400" s="62"/>
      <c r="AC400" s="62"/>
    </row>
    <row r="401" spans="1:68" ht="14.25" customHeight="1" x14ac:dyDescent="0.25">
      <c r="A401" s="784" t="s">
        <v>78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63"/>
      <c r="AB401" s="63"/>
      <c r="AC401" s="63"/>
    </row>
    <row r="402" spans="1:68" ht="27" customHeight="1" x14ac:dyDescent="0.25">
      <c r="A402" s="60" t="s">
        <v>676</v>
      </c>
      <c r="B402" s="60" t="s">
        <v>677</v>
      </c>
      <c r="C402" s="34">
        <v>4301031066</v>
      </c>
      <c r="D402" s="785">
        <v>4607091383836</v>
      </c>
      <c r="E402" s="785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customHeight="1" x14ac:dyDescent="0.25">
      <c r="A405" s="784" t="s">
        <v>84</v>
      </c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84"/>
      <c r="P405" s="784"/>
      <c r="Q405" s="784"/>
      <c r="R405" s="784"/>
      <c r="S405" s="784"/>
      <c r="T405" s="784"/>
      <c r="U405" s="784"/>
      <c r="V405" s="784"/>
      <c r="W405" s="784"/>
      <c r="X405" s="784"/>
      <c r="Y405" s="784"/>
      <c r="Z405" s="784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785">
        <v>4607091387919</v>
      </c>
      <c r="E406" s="785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7" t="s">
        <v>45</v>
      </c>
      <c r="V406" s="37" t="s">
        <v>45</v>
      </c>
      <c r="W406" s="38" t="s">
        <v>0</v>
      </c>
      <c r="X406" s="56">
        <v>500</v>
      </c>
      <c r="Y406" s="53">
        <f>IFERROR(IF(X406="",0,CEILING((X406/$H406),1)*$H406),"")</f>
        <v>502.2</v>
      </c>
      <c r="Z406" s="39">
        <f>IFERROR(IF(Y406=0,"",ROUNDUP(Y406/H406,0)*0.02175),"")</f>
        <v>1.3484999999999998</v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534.81481481481489</v>
      </c>
      <c r="BN406" s="75">
        <f>IFERROR(Y406*I406/H406,"0")</f>
        <v>537.16800000000001</v>
      </c>
      <c r="BO406" s="75">
        <f>IFERROR(1/J406*(X406/H406),"0")</f>
        <v>1.1022927689594357</v>
      </c>
      <c r="BP406" s="75">
        <f>IFERROR(1/J406*(Y406/H406),"0")</f>
        <v>1.107142857142857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785">
        <v>4680115883604</v>
      </c>
      <c r="E407" s="785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785">
        <v>4680115883567</v>
      </c>
      <c r="E408" s="785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0" t="s">
        <v>39</v>
      </c>
      <c r="X409" s="41">
        <f>IFERROR(X406/H406,"0")+IFERROR(X407/H407,"0")+IFERROR(X408/H408,"0")</f>
        <v>61.728395061728399</v>
      </c>
      <c r="Y409" s="41">
        <f>IFERROR(Y406/H406,"0")+IFERROR(Y407/H407,"0")+IFERROR(Y408/H408,"0")</f>
        <v>62</v>
      </c>
      <c r="Z409" s="41">
        <f>IFERROR(IF(Z406="",0,Z406),"0")+IFERROR(IF(Z407="",0,Z407),"0")+IFERROR(IF(Z408="",0,Z408),"0")</f>
        <v>1.3484999999999998</v>
      </c>
      <c r="AA409" s="64"/>
      <c r="AB409" s="64"/>
      <c r="AC409" s="64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3"/>
      <c r="P410" s="789" t="s">
        <v>40</v>
      </c>
      <c r="Q410" s="790"/>
      <c r="R410" s="790"/>
      <c r="S410" s="790"/>
      <c r="T410" s="790"/>
      <c r="U410" s="790"/>
      <c r="V410" s="791"/>
      <c r="W410" s="40" t="s">
        <v>0</v>
      </c>
      <c r="X410" s="41">
        <f>IFERROR(SUM(X406:X408),"0")</f>
        <v>500</v>
      </c>
      <c r="Y410" s="41">
        <f>IFERROR(SUM(Y406:Y408),"0")</f>
        <v>502.2</v>
      </c>
      <c r="Z410" s="40"/>
      <c r="AA410" s="64"/>
      <c r="AB410" s="64"/>
      <c r="AC410" s="64"/>
    </row>
    <row r="411" spans="1:68" ht="27.75" customHeight="1" x14ac:dyDescent="0.2">
      <c r="A411" s="830" t="s">
        <v>688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52"/>
      <c r="AB411" s="52"/>
      <c r="AC411" s="52"/>
    </row>
    <row r="412" spans="1:68" ht="16.5" customHeight="1" x14ac:dyDescent="0.25">
      <c r="A412" s="807" t="s">
        <v>689</v>
      </c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07"/>
      <c r="P412" s="807"/>
      <c r="Q412" s="807"/>
      <c r="R412" s="807"/>
      <c r="S412" s="807"/>
      <c r="T412" s="807"/>
      <c r="U412" s="807"/>
      <c r="V412" s="807"/>
      <c r="W412" s="807"/>
      <c r="X412" s="807"/>
      <c r="Y412" s="807"/>
      <c r="Z412" s="807"/>
      <c r="AA412" s="62"/>
      <c r="AB412" s="62"/>
      <c r="AC412" s="62"/>
    </row>
    <row r="413" spans="1:68" ht="14.25" customHeight="1" x14ac:dyDescent="0.25">
      <c r="A413" s="784" t="s">
        <v>125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63"/>
      <c r="AB413" s="63"/>
      <c r="AC413" s="63"/>
    </row>
    <row r="414" spans="1:68" ht="27" customHeight="1" x14ac:dyDescent="0.25">
      <c r="A414" s="60" t="s">
        <v>690</v>
      </c>
      <c r="B414" s="60" t="s">
        <v>691</v>
      </c>
      <c r="C414" s="34">
        <v>4301011869</v>
      </c>
      <c r="D414" s="785">
        <v>4680115884847</v>
      </c>
      <c r="E414" s="785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9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785">
        <v>4680115884847</v>
      </c>
      <c r="E415" s="785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0</v>
      </c>
      <c r="BN415" s="75">
        <f t="shared" si="84"/>
        <v>0</v>
      </c>
      <c r="BO415" s="75">
        <f t="shared" si="85"/>
        <v>0</v>
      </c>
      <c r="BP415" s="75">
        <f t="shared" si="86"/>
        <v>0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785">
        <v>4680115884854</v>
      </c>
      <c r="E416" s="785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7" t="s">
        <v>45</v>
      </c>
      <c r="V416" s="37" t="s">
        <v>45</v>
      </c>
      <c r="W416" s="38" t="s">
        <v>0</v>
      </c>
      <c r="X416" s="56">
        <v>2880</v>
      </c>
      <c r="Y416" s="53">
        <f t="shared" si="82"/>
        <v>2880</v>
      </c>
      <c r="Z416" s="39">
        <f>IFERROR(IF(Y416=0,"",ROUNDUP(Y416/H416,0)*0.02175),"")</f>
        <v>4.1760000000000002</v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2972.1600000000003</v>
      </c>
      <c r="BN416" s="75">
        <f t="shared" si="84"/>
        <v>2972.1600000000003</v>
      </c>
      <c r="BO416" s="75">
        <f t="shared" si="85"/>
        <v>4</v>
      </c>
      <c r="BP416" s="75">
        <f t="shared" si="86"/>
        <v>4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785">
        <v>4680115884854</v>
      </c>
      <c r="E417" s="785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2"/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0</v>
      </c>
      <c r="BN417" s="75">
        <f t="shared" si="84"/>
        <v>0</v>
      </c>
      <c r="BO417" s="75">
        <f t="shared" si="85"/>
        <v>0</v>
      </c>
      <c r="BP417" s="75">
        <f t="shared" si="86"/>
        <v>0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785">
        <v>4607091383997</v>
      </c>
      <c r="E418" s="785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2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0</v>
      </c>
      <c r="BN418" s="75">
        <f t="shared" si="84"/>
        <v>0</v>
      </c>
      <c r="BO418" s="75">
        <f t="shared" si="85"/>
        <v>0</v>
      </c>
      <c r="BP418" s="75">
        <f t="shared" si="86"/>
        <v>0</v>
      </c>
    </row>
    <row r="419" spans="1:68" ht="27" customHeight="1" x14ac:dyDescent="0.25">
      <c r="A419" s="60" t="s">
        <v>702</v>
      </c>
      <c r="B419" s="60" t="s">
        <v>703</v>
      </c>
      <c r="C419" s="34">
        <v>4301011867</v>
      </c>
      <c r="D419" s="785">
        <v>4680115884830</v>
      </c>
      <c r="E419" s="785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9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customHeight="1" x14ac:dyDescent="0.25">
      <c r="A420" s="60" t="s">
        <v>702</v>
      </c>
      <c r="B420" s="60" t="s">
        <v>705</v>
      </c>
      <c r="C420" s="34">
        <v>4301011943</v>
      </c>
      <c r="D420" s="785">
        <v>4680115884830</v>
      </c>
      <c r="E420" s="785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706</v>
      </c>
      <c r="B421" s="60" t="s">
        <v>707</v>
      </c>
      <c r="C421" s="34">
        <v>4301011433</v>
      </c>
      <c r="D421" s="785">
        <v>4680115882638</v>
      </c>
      <c r="E421" s="785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785">
        <v>4680115884922</v>
      </c>
      <c r="E422" s="785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7" t="s">
        <v>45</v>
      </c>
      <c r="V422" s="37" t="s">
        <v>45</v>
      </c>
      <c r="W422" s="38" t="s">
        <v>0</v>
      </c>
      <c r="X422" s="56">
        <v>50</v>
      </c>
      <c r="Y422" s="53">
        <f t="shared" si="82"/>
        <v>50</v>
      </c>
      <c r="Z422" s="39">
        <f>IFERROR(IF(Y422=0,"",ROUNDUP(Y422/H422,0)*0.00902),"")</f>
        <v>9.0200000000000002E-2</v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52.1</v>
      </c>
      <c r="BN422" s="75">
        <f t="shared" si="84"/>
        <v>52.1</v>
      </c>
      <c r="BO422" s="75">
        <f t="shared" si="85"/>
        <v>7.575757575757576E-2</v>
      </c>
      <c r="BP422" s="75">
        <f t="shared" si="86"/>
        <v>7.575757575757576E-2</v>
      </c>
    </row>
    <row r="423" spans="1:68" ht="27" customHeight="1" x14ac:dyDescent="0.25">
      <c r="A423" s="60" t="s">
        <v>711</v>
      </c>
      <c r="B423" s="60" t="s">
        <v>712</v>
      </c>
      <c r="C423" s="34">
        <v>4301011866</v>
      </c>
      <c r="D423" s="785">
        <v>4680115884878</v>
      </c>
      <c r="E423" s="785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714</v>
      </c>
      <c r="B424" s="60" t="s">
        <v>715</v>
      </c>
      <c r="C424" s="34">
        <v>4301011868</v>
      </c>
      <c r="D424" s="785">
        <v>4680115884861</v>
      </c>
      <c r="E424" s="785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792"/>
      <c r="B425" s="792"/>
      <c r="C425" s="792"/>
      <c r="D425" s="792"/>
      <c r="E425" s="792"/>
      <c r="F425" s="792"/>
      <c r="G425" s="792"/>
      <c r="H425" s="792"/>
      <c r="I425" s="792"/>
      <c r="J425" s="792"/>
      <c r="K425" s="792"/>
      <c r="L425" s="792"/>
      <c r="M425" s="792"/>
      <c r="N425" s="792"/>
      <c r="O425" s="793"/>
      <c r="P425" s="789" t="s">
        <v>40</v>
      </c>
      <c r="Q425" s="790"/>
      <c r="R425" s="790"/>
      <c r="S425" s="790"/>
      <c r="T425" s="790"/>
      <c r="U425" s="790"/>
      <c r="V425" s="791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202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202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4.2662000000000004</v>
      </c>
      <c r="AA425" s="64"/>
      <c r="AB425" s="64"/>
      <c r="AC425" s="64"/>
    </row>
    <row r="426" spans="1:68" x14ac:dyDescent="0.2">
      <c r="A426" s="792"/>
      <c r="B426" s="792"/>
      <c r="C426" s="792"/>
      <c r="D426" s="792"/>
      <c r="E426" s="792"/>
      <c r="F426" s="792"/>
      <c r="G426" s="792"/>
      <c r="H426" s="792"/>
      <c r="I426" s="792"/>
      <c r="J426" s="792"/>
      <c r="K426" s="792"/>
      <c r="L426" s="792"/>
      <c r="M426" s="792"/>
      <c r="N426" s="792"/>
      <c r="O426" s="793"/>
      <c r="P426" s="789" t="s">
        <v>40</v>
      </c>
      <c r="Q426" s="790"/>
      <c r="R426" s="790"/>
      <c r="S426" s="790"/>
      <c r="T426" s="790"/>
      <c r="U426" s="790"/>
      <c r="V426" s="791"/>
      <c r="W426" s="40" t="s">
        <v>0</v>
      </c>
      <c r="X426" s="41">
        <f>IFERROR(SUM(X414:X424),"0")</f>
        <v>2930</v>
      </c>
      <c r="Y426" s="41">
        <f>IFERROR(SUM(Y414:Y424),"0")</f>
        <v>2930</v>
      </c>
      <c r="Z426" s="40"/>
      <c r="AA426" s="64"/>
      <c r="AB426" s="64"/>
      <c r="AC426" s="64"/>
    </row>
    <row r="427" spans="1:68" ht="14.25" customHeight="1" x14ac:dyDescent="0.25">
      <c r="A427" s="784" t="s">
        <v>183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785">
        <v>4607091383980</v>
      </c>
      <c r="E428" s="785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9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785">
        <v>4607091384178</v>
      </c>
      <c r="E429" s="785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9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0" t="s">
        <v>39</v>
      </c>
      <c r="X430" s="41">
        <f>IFERROR(X428/H428,"0")+IFERROR(X429/H429,"0")</f>
        <v>0</v>
      </c>
      <c r="Y430" s="41">
        <f>IFERROR(Y428/H428,"0")+IFERROR(Y429/H429,"0")</f>
        <v>0</v>
      </c>
      <c r="Z430" s="41">
        <f>IFERROR(IF(Z428="",0,Z428),"0")+IFERROR(IF(Z429="",0,Z429),"0")</f>
        <v>0</v>
      </c>
      <c r="AA430" s="64"/>
      <c r="AB430" s="64"/>
      <c r="AC430" s="64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0" t="s">
        <v>0</v>
      </c>
      <c r="X431" s="41">
        <f>IFERROR(SUM(X428:X429),"0")</f>
        <v>0</v>
      </c>
      <c r="Y431" s="41">
        <f>IFERROR(SUM(Y428:Y429),"0")</f>
        <v>0</v>
      </c>
      <c r="Z431" s="40"/>
      <c r="AA431" s="64"/>
      <c r="AB431" s="64"/>
      <c r="AC431" s="64"/>
    </row>
    <row r="432" spans="1:68" ht="14.25" customHeight="1" x14ac:dyDescent="0.25">
      <c r="A432" s="784" t="s">
        <v>84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785">
        <v>4607091383928</v>
      </c>
      <c r="E433" s="785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28" t="s">
        <v>723</v>
      </c>
      <c r="Q433" s="787"/>
      <c r="R433" s="787"/>
      <c r="S433" s="787"/>
      <c r="T433" s="788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785">
        <v>4607091383928</v>
      </c>
      <c r="E434" s="785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7" t="s">
        <v>45</v>
      </c>
      <c r="V434" s="37" t="s">
        <v>45</v>
      </c>
      <c r="W434" s="38" t="s">
        <v>0</v>
      </c>
      <c r="X434" s="56">
        <v>780</v>
      </c>
      <c r="Y434" s="53">
        <f>IFERROR(IF(X434="",0,CEILING((X434/$H434),1)*$H434),"")</f>
        <v>780</v>
      </c>
      <c r="Z434" s="39">
        <f>IFERROR(IF(Y434=0,"",ROUNDUP(Y434/H434,0)*0.02175),"")</f>
        <v>2.1749999999999998</v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837</v>
      </c>
      <c r="BN434" s="75">
        <f>IFERROR(Y434*I434/H434,"0")</f>
        <v>837</v>
      </c>
      <c r="BO434" s="75">
        <f>IFERROR(1/J434*(X434/H434),"0")</f>
        <v>1.7857142857142856</v>
      </c>
      <c r="BP434" s="75">
        <f>IFERROR(1/J434*(Y434/H434),"0")</f>
        <v>1.7857142857142856</v>
      </c>
    </row>
    <row r="435" spans="1:68" ht="27" customHeight="1" x14ac:dyDescent="0.25">
      <c r="A435" s="60" t="s">
        <v>721</v>
      </c>
      <c r="B435" s="60" t="s">
        <v>727</v>
      </c>
      <c r="C435" s="34">
        <v>4301051560</v>
      </c>
      <c r="D435" s="785">
        <v>4607091383928</v>
      </c>
      <c r="E435" s="785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9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729</v>
      </c>
      <c r="B436" s="60" t="s">
        <v>730</v>
      </c>
      <c r="C436" s="34">
        <v>4301051897</v>
      </c>
      <c r="D436" s="785">
        <v>4607091384260</v>
      </c>
      <c r="E436" s="785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920" t="s">
        <v>731</v>
      </c>
      <c r="Q436" s="787"/>
      <c r="R436" s="787"/>
      <c r="S436" s="787"/>
      <c r="T436" s="788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785">
        <v>4607091384260</v>
      </c>
      <c r="E437" s="785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9" t="s">
        <v>40</v>
      </c>
      <c r="Q438" s="790"/>
      <c r="R438" s="790"/>
      <c r="S438" s="790"/>
      <c r="T438" s="790"/>
      <c r="U438" s="790"/>
      <c r="V438" s="791"/>
      <c r="W438" s="40" t="s">
        <v>39</v>
      </c>
      <c r="X438" s="41">
        <f>IFERROR(X433/H433,"0")+IFERROR(X434/H434,"0")+IFERROR(X435/H435,"0")+IFERROR(X436/H436,"0")+IFERROR(X437/H437,"0")</f>
        <v>100</v>
      </c>
      <c r="Y438" s="41">
        <f>IFERROR(Y433/H433,"0")+IFERROR(Y434/H434,"0")+IFERROR(Y435/H435,"0")+IFERROR(Y436/H436,"0")+IFERROR(Y437/H437,"0")</f>
        <v>100</v>
      </c>
      <c r="Z438" s="41">
        <f>IFERROR(IF(Z433="",0,Z433),"0")+IFERROR(IF(Z434="",0,Z434),"0")+IFERROR(IF(Z435="",0,Z435),"0")+IFERROR(IF(Z436="",0,Z436),"0")+IFERROR(IF(Z437="",0,Z437),"0")</f>
        <v>2.1749999999999998</v>
      </c>
      <c r="AA438" s="64"/>
      <c r="AB438" s="64"/>
      <c r="AC438" s="64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89" t="s">
        <v>40</v>
      </c>
      <c r="Q439" s="790"/>
      <c r="R439" s="790"/>
      <c r="S439" s="790"/>
      <c r="T439" s="790"/>
      <c r="U439" s="790"/>
      <c r="V439" s="791"/>
      <c r="W439" s="40" t="s">
        <v>0</v>
      </c>
      <c r="X439" s="41">
        <f>IFERROR(SUM(X433:X437),"0")</f>
        <v>780</v>
      </c>
      <c r="Y439" s="41">
        <f>IFERROR(SUM(Y433:Y437),"0")</f>
        <v>780</v>
      </c>
      <c r="Z439" s="40"/>
      <c r="AA439" s="64"/>
      <c r="AB439" s="64"/>
      <c r="AC439" s="64"/>
    </row>
    <row r="440" spans="1:68" ht="14.25" customHeight="1" x14ac:dyDescent="0.25">
      <c r="A440" s="784" t="s">
        <v>229</v>
      </c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84"/>
      <c r="P440" s="784"/>
      <c r="Q440" s="784"/>
      <c r="R440" s="784"/>
      <c r="S440" s="784"/>
      <c r="T440" s="784"/>
      <c r="U440" s="784"/>
      <c r="V440" s="784"/>
      <c r="W440" s="784"/>
      <c r="X440" s="784"/>
      <c r="Y440" s="784"/>
      <c r="Z440" s="784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785">
        <v>4607091384673</v>
      </c>
      <c r="E441" s="785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9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37.5" customHeight="1" x14ac:dyDescent="0.25">
      <c r="A442" s="60" t="s">
        <v>735</v>
      </c>
      <c r="B442" s="60" t="s">
        <v>738</v>
      </c>
      <c r="C442" s="34">
        <v>4301060345</v>
      </c>
      <c r="D442" s="785">
        <v>4607091384673</v>
      </c>
      <c r="E442" s="785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9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735</v>
      </c>
      <c r="B443" s="60" t="s">
        <v>740</v>
      </c>
      <c r="C443" s="34">
        <v>4301060439</v>
      </c>
      <c r="D443" s="785">
        <v>4607091384673</v>
      </c>
      <c r="E443" s="785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924" t="s">
        <v>741</v>
      </c>
      <c r="Q443" s="787"/>
      <c r="R443" s="787"/>
      <c r="S443" s="787"/>
      <c r="T443" s="788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2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3"/>
      <c r="P444" s="789" t="s">
        <v>40</v>
      </c>
      <c r="Q444" s="790"/>
      <c r="R444" s="790"/>
      <c r="S444" s="790"/>
      <c r="T444" s="790"/>
      <c r="U444" s="790"/>
      <c r="V444" s="791"/>
      <c r="W444" s="40" t="s">
        <v>39</v>
      </c>
      <c r="X444" s="41">
        <f>IFERROR(X441/H441,"0")+IFERROR(X442/H442,"0")+IFERROR(X443/H443,"0")</f>
        <v>0</v>
      </c>
      <c r="Y444" s="41">
        <f>IFERROR(Y441/H441,"0")+IFERROR(Y442/H442,"0")+IFERROR(Y443/H443,"0")</f>
        <v>0</v>
      </c>
      <c r="Z444" s="41">
        <f>IFERROR(IF(Z441="",0,Z441),"0")+IFERROR(IF(Z442="",0,Z442),"0")+IFERROR(IF(Z443="",0,Z443),"0")</f>
        <v>0</v>
      </c>
      <c r="AA444" s="64"/>
      <c r="AB444" s="64"/>
      <c r="AC444" s="64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3"/>
      <c r="P445" s="789" t="s">
        <v>40</v>
      </c>
      <c r="Q445" s="790"/>
      <c r="R445" s="790"/>
      <c r="S445" s="790"/>
      <c r="T445" s="790"/>
      <c r="U445" s="790"/>
      <c r="V445" s="791"/>
      <c r="W445" s="40" t="s">
        <v>0</v>
      </c>
      <c r="X445" s="41">
        <f>IFERROR(SUM(X441:X443),"0")</f>
        <v>0</v>
      </c>
      <c r="Y445" s="41">
        <f>IFERROR(SUM(Y441:Y443),"0")</f>
        <v>0</v>
      </c>
      <c r="Z445" s="40"/>
      <c r="AA445" s="64"/>
      <c r="AB445" s="64"/>
      <c r="AC445" s="64"/>
    </row>
    <row r="446" spans="1:68" ht="16.5" customHeight="1" x14ac:dyDescent="0.25">
      <c r="A446" s="807" t="s">
        <v>743</v>
      </c>
      <c r="B446" s="807"/>
      <c r="C446" s="807"/>
      <c r="D446" s="807"/>
      <c r="E446" s="807"/>
      <c r="F446" s="807"/>
      <c r="G446" s="807"/>
      <c r="H446" s="807"/>
      <c r="I446" s="807"/>
      <c r="J446" s="807"/>
      <c r="K446" s="807"/>
      <c r="L446" s="807"/>
      <c r="M446" s="807"/>
      <c r="N446" s="807"/>
      <c r="O446" s="807"/>
      <c r="P446" s="807"/>
      <c r="Q446" s="807"/>
      <c r="R446" s="807"/>
      <c r="S446" s="807"/>
      <c r="T446" s="807"/>
      <c r="U446" s="807"/>
      <c r="V446" s="807"/>
      <c r="W446" s="807"/>
      <c r="X446" s="807"/>
      <c r="Y446" s="807"/>
      <c r="Z446" s="807"/>
      <c r="AA446" s="62"/>
      <c r="AB446" s="62"/>
      <c r="AC446" s="62"/>
    </row>
    <row r="447" spans="1:68" ht="14.25" customHeight="1" x14ac:dyDescent="0.25">
      <c r="A447" s="784" t="s">
        <v>125</v>
      </c>
      <c r="B447" s="784"/>
      <c r="C447" s="784"/>
      <c r="D447" s="784"/>
      <c r="E447" s="784"/>
      <c r="F447" s="784"/>
      <c r="G447" s="784"/>
      <c r="H447" s="784"/>
      <c r="I447" s="784"/>
      <c r="J447" s="784"/>
      <c r="K447" s="784"/>
      <c r="L447" s="784"/>
      <c r="M447" s="784"/>
      <c r="N447" s="784"/>
      <c r="O447" s="784"/>
      <c r="P447" s="784"/>
      <c r="Q447" s="784"/>
      <c r="R447" s="784"/>
      <c r="S447" s="784"/>
      <c r="T447" s="784"/>
      <c r="U447" s="784"/>
      <c r="V447" s="784"/>
      <c r="W447" s="784"/>
      <c r="X447" s="784"/>
      <c r="Y447" s="784"/>
      <c r="Z447" s="784"/>
      <c r="AA447" s="63"/>
      <c r="AB447" s="63"/>
      <c r="AC447" s="63"/>
    </row>
    <row r="448" spans="1:68" ht="27" customHeight="1" x14ac:dyDescent="0.25">
      <c r="A448" s="60" t="s">
        <v>744</v>
      </c>
      <c r="B448" s="60" t="s">
        <v>745</v>
      </c>
      <c r="C448" s="34">
        <v>4301011483</v>
      </c>
      <c r="D448" s="785">
        <v>4680115881907</v>
      </c>
      <c r="E448" s="785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customHeight="1" x14ac:dyDescent="0.25">
      <c r="A449" s="60" t="s">
        <v>744</v>
      </c>
      <c r="B449" s="60" t="s">
        <v>747</v>
      </c>
      <c r="C449" s="34">
        <v>4301011873</v>
      </c>
      <c r="D449" s="785">
        <v>4680115881907</v>
      </c>
      <c r="E449" s="785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2" t="s">
        <v>748</v>
      </c>
      <c r="Q449" s="787"/>
      <c r="R449" s="787"/>
      <c r="S449" s="787"/>
      <c r="T449" s="78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customHeight="1" x14ac:dyDescent="0.25">
      <c r="A450" s="60" t="s">
        <v>750</v>
      </c>
      <c r="B450" s="60" t="s">
        <v>751</v>
      </c>
      <c r="C450" s="34">
        <v>4301011655</v>
      </c>
      <c r="D450" s="785">
        <v>4680115883925</v>
      </c>
      <c r="E450" s="785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9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customHeight="1" x14ac:dyDescent="0.25">
      <c r="A451" s="60" t="s">
        <v>750</v>
      </c>
      <c r="B451" s="60" t="s">
        <v>752</v>
      </c>
      <c r="C451" s="34">
        <v>4301011872</v>
      </c>
      <c r="D451" s="785">
        <v>4680115883925</v>
      </c>
      <c r="E451" s="785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customHeight="1" x14ac:dyDescent="0.25">
      <c r="A452" s="60" t="s">
        <v>753</v>
      </c>
      <c r="B452" s="60" t="s">
        <v>754</v>
      </c>
      <c r="C452" s="34">
        <v>4301011312</v>
      </c>
      <c r="D452" s="785">
        <v>4607091384192</v>
      </c>
      <c r="E452" s="785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customHeight="1" x14ac:dyDescent="0.25">
      <c r="A453" s="60" t="s">
        <v>756</v>
      </c>
      <c r="B453" s="60" t="s">
        <v>757</v>
      </c>
      <c r="C453" s="34">
        <v>4301011874</v>
      </c>
      <c r="D453" s="785">
        <v>4680115884892</v>
      </c>
      <c r="E453" s="785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759</v>
      </c>
      <c r="B454" s="60" t="s">
        <v>760</v>
      </c>
      <c r="C454" s="34">
        <v>4301011875</v>
      </c>
      <c r="D454" s="785">
        <v>4680115884885</v>
      </c>
      <c r="E454" s="785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customHeight="1" x14ac:dyDescent="0.25">
      <c r="A455" s="60" t="s">
        <v>761</v>
      </c>
      <c r="B455" s="60" t="s">
        <v>762</v>
      </c>
      <c r="C455" s="34">
        <v>4301011871</v>
      </c>
      <c r="D455" s="785">
        <v>4680115884908</v>
      </c>
      <c r="E455" s="785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x14ac:dyDescent="0.2">
      <c r="A456" s="792"/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3"/>
      <c r="P456" s="789" t="s">
        <v>40</v>
      </c>
      <c r="Q456" s="790"/>
      <c r="R456" s="790"/>
      <c r="S456" s="790"/>
      <c r="T456" s="790"/>
      <c r="U456" s="790"/>
      <c r="V456" s="791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792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3"/>
      <c r="P457" s="789" t="s">
        <v>40</v>
      </c>
      <c r="Q457" s="790"/>
      <c r="R457" s="790"/>
      <c r="S457" s="790"/>
      <c r="T457" s="790"/>
      <c r="U457" s="790"/>
      <c r="V457" s="791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customHeight="1" x14ac:dyDescent="0.25">
      <c r="A458" s="784" t="s">
        <v>78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785">
        <v>4607091384802</v>
      </c>
      <c r="E459" s="785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9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766</v>
      </c>
      <c r="B460" s="60" t="s">
        <v>767</v>
      </c>
      <c r="C460" s="34">
        <v>4301031304</v>
      </c>
      <c r="D460" s="785">
        <v>4607091384826</v>
      </c>
      <c r="E460" s="785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9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0" t="s">
        <v>39</v>
      </c>
      <c r="X461" s="41">
        <f>IFERROR(X459/H459,"0")+IFERROR(X460/H460,"0")</f>
        <v>0</v>
      </c>
      <c r="Y461" s="41">
        <f>IFERROR(Y459/H459,"0")+IFERROR(Y460/H460,"0")</f>
        <v>0</v>
      </c>
      <c r="Z461" s="41">
        <f>IFERROR(IF(Z459="",0,Z459),"0")+IFERROR(IF(Z460="",0,Z460),"0")</f>
        <v>0</v>
      </c>
      <c r="AA461" s="64"/>
      <c r="AB461" s="64"/>
      <c r="AC461" s="64"/>
    </row>
    <row r="462" spans="1:68" x14ac:dyDescent="0.2">
      <c r="A462" s="792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3"/>
      <c r="P462" s="789" t="s">
        <v>40</v>
      </c>
      <c r="Q462" s="790"/>
      <c r="R462" s="790"/>
      <c r="S462" s="790"/>
      <c r="T462" s="790"/>
      <c r="U462" s="790"/>
      <c r="V462" s="791"/>
      <c r="W462" s="40" t="s">
        <v>0</v>
      </c>
      <c r="X462" s="41">
        <f>IFERROR(SUM(X459:X460),"0")</f>
        <v>0</v>
      </c>
      <c r="Y462" s="41">
        <f>IFERROR(SUM(Y459:Y460),"0")</f>
        <v>0</v>
      </c>
      <c r="Z462" s="40"/>
      <c r="AA462" s="64"/>
      <c r="AB462" s="64"/>
      <c r="AC462" s="64"/>
    </row>
    <row r="463" spans="1:68" ht="14.25" customHeight="1" x14ac:dyDescent="0.25">
      <c r="A463" s="784" t="s">
        <v>84</v>
      </c>
      <c r="B463" s="784"/>
      <c r="C463" s="784"/>
      <c r="D463" s="784"/>
      <c r="E463" s="784"/>
      <c r="F463" s="784"/>
      <c r="G463" s="784"/>
      <c r="H463" s="784"/>
      <c r="I463" s="784"/>
      <c r="J463" s="784"/>
      <c r="K463" s="784"/>
      <c r="L463" s="784"/>
      <c r="M463" s="784"/>
      <c r="N463" s="784"/>
      <c r="O463" s="784"/>
      <c r="P463" s="784"/>
      <c r="Q463" s="784"/>
      <c r="R463" s="784"/>
      <c r="S463" s="784"/>
      <c r="T463" s="784"/>
      <c r="U463" s="784"/>
      <c r="V463" s="784"/>
      <c r="W463" s="784"/>
      <c r="X463" s="784"/>
      <c r="Y463" s="784"/>
      <c r="Z463" s="784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785">
        <v>4607091384246</v>
      </c>
      <c r="E464" s="785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908" t="s">
        <v>770</v>
      </c>
      <c r="Q464" s="787"/>
      <c r="R464" s="787"/>
      <c r="S464" s="787"/>
      <c r="T464" s="788"/>
      <c r="U464" s="37" t="s">
        <v>45</v>
      </c>
      <c r="V464" s="37" t="s">
        <v>45</v>
      </c>
      <c r="W464" s="38" t="s">
        <v>0</v>
      </c>
      <c r="X464" s="56">
        <v>40</v>
      </c>
      <c r="Y464" s="53">
        <f t="shared" ref="Y464:Y470" si="93">IFERROR(IF(X464="",0,CEILING((X464/$H464),1)*$H464),"")</f>
        <v>45</v>
      </c>
      <c r="Z464" s="39">
        <f>IFERROR(IF(Y464=0,"",ROUNDUP(Y464/H464,0)*0.02175),"")</f>
        <v>0.10874999999999999</v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42.506666666666668</v>
      </c>
      <c r="BN464" s="75">
        <f t="shared" ref="BN464:BN470" si="95">IFERROR(Y464*I464/H464,"0")</f>
        <v>47.82</v>
      </c>
      <c r="BO464" s="75">
        <f t="shared" ref="BO464:BO470" si="96">IFERROR(1/J464*(X464/H464),"0")</f>
        <v>7.9365079365079361E-2</v>
      </c>
      <c r="BP464" s="75">
        <f t="shared" ref="BP464:BP470" si="97">IFERROR(1/J464*(Y464/H464),"0")</f>
        <v>8.9285714285714274E-2</v>
      </c>
    </row>
    <row r="465" spans="1:68" ht="37.5" customHeight="1" x14ac:dyDescent="0.25">
      <c r="A465" s="60" t="s">
        <v>768</v>
      </c>
      <c r="B465" s="60" t="s">
        <v>772</v>
      </c>
      <c r="C465" s="34">
        <v>4301051635</v>
      </c>
      <c r="D465" s="785">
        <v>4607091384246</v>
      </c>
      <c r="E465" s="785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customHeight="1" x14ac:dyDescent="0.25">
      <c r="A466" s="60" t="s">
        <v>774</v>
      </c>
      <c r="B466" s="60" t="s">
        <v>775</v>
      </c>
      <c r="C466" s="34">
        <v>4301051445</v>
      </c>
      <c r="D466" s="785">
        <v>4680115881976</v>
      </c>
      <c r="E466" s="785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customHeight="1" x14ac:dyDescent="0.25">
      <c r="A467" s="60" t="s">
        <v>774</v>
      </c>
      <c r="B467" s="60" t="s">
        <v>777</v>
      </c>
      <c r="C467" s="34">
        <v>4301051901</v>
      </c>
      <c r="D467" s="785">
        <v>4680115881976</v>
      </c>
      <c r="E467" s="785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900" t="s">
        <v>778</v>
      </c>
      <c r="Q467" s="787"/>
      <c r="R467" s="787"/>
      <c r="S467" s="787"/>
      <c r="T467" s="788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customHeight="1" x14ac:dyDescent="0.25">
      <c r="A468" s="60" t="s">
        <v>780</v>
      </c>
      <c r="B468" s="60" t="s">
        <v>781</v>
      </c>
      <c r="C468" s="34">
        <v>4301051297</v>
      </c>
      <c r="D468" s="785">
        <v>4607091384253</v>
      </c>
      <c r="E468" s="785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customHeight="1" x14ac:dyDescent="0.25">
      <c r="A469" s="60" t="s">
        <v>780</v>
      </c>
      <c r="B469" s="60" t="s">
        <v>783</v>
      </c>
      <c r="C469" s="34">
        <v>4301051634</v>
      </c>
      <c r="D469" s="785">
        <v>4607091384253</v>
      </c>
      <c r="E469" s="785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784</v>
      </c>
      <c r="B470" s="60" t="s">
        <v>785</v>
      </c>
      <c r="C470" s="34">
        <v>4301051444</v>
      </c>
      <c r="D470" s="785">
        <v>4680115881969</v>
      </c>
      <c r="E470" s="785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9" t="s">
        <v>40</v>
      </c>
      <c r="Q471" s="790"/>
      <c r="R471" s="790"/>
      <c r="S471" s="790"/>
      <c r="T471" s="790"/>
      <c r="U471" s="790"/>
      <c r="V471" s="791"/>
      <c r="W471" s="40" t="s">
        <v>39</v>
      </c>
      <c r="X471" s="41">
        <f>IFERROR(X464/H464,"0")+IFERROR(X465/H465,"0")+IFERROR(X466/H466,"0")+IFERROR(X467/H467,"0")+IFERROR(X468/H468,"0")+IFERROR(X469/H469,"0")+IFERROR(X470/H470,"0")</f>
        <v>4.4444444444444446</v>
      </c>
      <c r="Y471" s="41">
        <f>IFERROR(Y464/H464,"0")+IFERROR(Y465/H465,"0")+IFERROR(Y466/H466,"0")+IFERROR(Y467/H467,"0")+IFERROR(Y468/H468,"0")+IFERROR(Y469/H469,"0")+IFERROR(Y470/H470,"0")</f>
        <v>5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0.10874999999999999</v>
      </c>
      <c r="AA471" s="64"/>
      <c r="AB471" s="64"/>
      <c r="AC471" s="64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89" t="s">
        <v>40</v>
      </c>
      <c r="Q472" s="790"/>
      <c r="R472" s="790"/>
      <c r="S472" s="790"/>
      <c r="T472" s="790"/>
      <c r="U472" s="790"/>
      <c r="V472" s="791"/>
      <c r="W472" s="40" t="s">
        <v>0</v>
      </c>
      <c r="X472" s="41">
        <f>IFERROR(SUM(X464:X470),"0")</f>
        <v>40</v>
      </c>
      <c r="Y472" s="41">
        <f>IFERROR(SUM(Y464:Y470),"0")</f>
        <v>45</v>
      </c>
      <c r="Z472" s="40"/>
      <c r="AA472" s="64"/>
      <c r="AB472" s="64"/>
      <c r="AC472" s="64"/>
    </row>
    <row r="473" spans="1:68" ht="14.25" customHeight="1" x14ac:dyDescent="0.25">
      <c r="A473" s="784" t="s">
        <v>229</v>
      </c>
      <c r="B473" s="784"/>
      <c r="C473" s="784"/>
      <c r="D473" s="784"/>
      <c r="E473" s="784"/>
      <c r="F473" s="784"/>
      <c r="G473" s="784"/>
      <c r="H473" s="784"/>
      <c r="I473" s="784"/>
      <c r="J473" s="784"/>
      <c r="K473" s="784"/>
      <c r="L473" s="784"/>
      <c r="M473" s="784"/>
      <c r="N473" s="784"/>
      <c r="O473" s="784"/>
      <c r="P473" s="784"/>
      <c r="Q473" s="784"/>
      <c r="R473" s="784"/>
      <c r="S473" s="784"/>
      <c r="T473" s="784"/>
      <c r="U473" s="784"/>
      <c r="V473" s="784"/>
      <c r="W473" s="784"/>
      <c r="X473" s="784"/>
      <c r="Y473" s="784"/>
      <c r="Z473" s="784"/>
      <c r="AA473" s="63"/>
      <c r="AB473" s="63"/>
      <c r="AC473" s="63"/>
    </row>
    <row r="474" spans="1:68" ht="27" customHeight="1" x14ac:dyDescent="0.25">
      <c r="A474" s="60" t="s">
        <v>786</v>
      </c>
      <c r="B474" s="60" t="s">
        <v>787</v>
      </c>
      <c r="C474" s="34">
        <v>4301060441</v>
      </c>
      <c r="D474" s="785">
        <v>4607091389357</v>
      </c>
      <c r="E474" s="785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904" t="s">
        <v>788</v>
      </c>
      <c r="Q474" s="787"/>
      <c r="R474" s="787"/>
      <c r="S474" s="787"/>
      <c r="T474" s="788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786</v>
      </c>
      <c r="B475" s="60" t="s">
        <v>790</v>
      </c>
      <c r="C475" s="34">
        <v>4301060377</v>
      </c>
      <c r="D475" s="785">
        <v>4607091389357</v>
      </c>
      <c r="E475" s="785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9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9" t="s">
        <v>40</v>
      </c>
      <c r="Q477" s="790"/>
      <c r="R477" s="790"/>
      <c r="S477" s="790"/>
      <c r="T477" s="790"/>
      <c r="U477" s="790"/>
      <c r="V477" s="791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customHeight="1" x14ac:dyDescent="0.2">
      <c r="A478" s="830" t="s">
        <v>792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52"/>
      <c r="AB478" s="52"/>
      <c r="AC478" s="52"/>
    </row>
    <row r="479" spans="1:68" ht="16.5" customHeight="1" x14ac:dyDescent="0.25">
      <c r="A479" s="807" t="s">
        <v>793</v>
      </c>
      <c r="B479" s="807"/>
      <c r="C479" s="807"/>
      <c r="D479" s="807"/>
      <c r="E479" s="807"/>
      <c r="F479" s="807"/>
      <c r="G479" s="807"/>
      <c r="H479" s="807"/>
      <c r="I479" s="807"/>
      <c r="J479" s="807"/>
      <c r="K479" s="807"/>
      <c r="L479" s="807"/>
      <c r="M479" s="807"/>
      <c r="N479" s="807"/>
      <c r="O479" s="807"/>
      <c r="P479" s="807"/>
      <c r="Q479" s="807"/>
      <c r="R479" s="807"/>
      <c r="S479" s="807"/>
      <c r="T479" s="807"/>
      <c r="U479" s="807"/>
      <c r="V479" s="807"/>
      <c r="W479" s="807"/>
      <c r="X479" s="807"/>
      <c r="Y479" s="807"/>
      <c r="Z479" s="807"/>
      <c r="AA479" s="62"/>
      <c r="AB479" s="62"/>
      <c r="AC479" s="62"/>
    </row>
    <row r="480" spans="1:68" ht="14.25" customHeight="1" x14ac:dyDescent="0.25">
      <c r="A480" s="784" t="s">
        <v>125</v>
      </c>
      <c r="B480" s="784"/>
      <c r="C480" s="784"/>
      <c r="D480" s="784"/>
      <c r="E480" s="784"/>
      <c r="F480" s="784"/>
      <c r="G480" s="784"/>
      <c r="H480" s="784"/>
      <c r="I480" s="784"/>
      <c r="J480" s="784"/>
      <c r="K480" s="784"/>
      <c r="L480" s="784"/>
      <c r="M480" s="784"/>
      <c r="N480" s="784"/>
      <c r="O480" s="784"/>
      <c r="P480" s="784"/>
      <c r="Q480" s="784"/>
      <c r="R480" s="784"/>
      <c r="S480" s="784"/>
      <c r="T480" s="784"/>
      <c r="U480" s="784"/>
      <c r="V480" s="784"/>
      <c r="W480" s="784"/>
      <c r="X480" s="784"/>
      <c r="Y480" s="784"/>
      <c r="Z480" s="784"/>
      <c r="AA480" s="63"/>
      <c r="AB480" s="63"/>
      <c r="AC480" s="63"/>
    </row>
    <row r="481" spans="1:68" ht="27" customHeight="1" x14ac:dyDescent="0.25">
      <c r="A481" s="60" t="s">
        <v>794</v>
      </c>
      <c r="B481" s="60" t="s">
        <v>795</v>
      </c>
      <c r="C481" s="34">
        <v>4301011428</v>
      </c>
      <c r="D481" s="785">
        <v>4607091389708</v>
      </c>
      <c r="E481" s="785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8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2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3"/>
      <c r="P482" s="789" t="s">
        <v>40</v>
      </c>
      <c r="Q482" s="790"/>
      <c r="R482" s="790"/>
      <c r="S482" s="790"/>
      <c r="T482" s="790"/>
      <c r="U482" s="790"/>
      <c r="V482" s="791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3"/>
      <c r="P483" s="789" t="s">
        <v>40</v>
      </c>
      <c r="Q483" s="790"/>
      <c r="R483" s="790"/>
      <c r="S483" s="790"/>
      <c r="T483" s="790"/>
      <c r="U483" s="790"/>
      <c r="V483" s="791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customHeight="1" x14ac:dyDescent="0.25">
      <c r="A484" s="784" t="s">
        <v>78</v>
      </c>
      <c r="B484" s="784"/>
      <c r="C484" s="784"/>
      <c r="D484" s="784"/>
      <c r="E484" s="784"/>
      <c r="F484" s="784"/>
      <c r="G484" s="784"/>
      <c r="H484" s="784"/>
      <c r="I484" s="784"/>
      <c r="J484" s="784"/>
      <c r="K484" s="784"/>
      <c r="L484" s="784"/>
      <c r="M484" s="784"/>
      <c r="N484" s="784"/>
      <c r="O484" s="784"/>
      <c r="P484" s="784"/>
      <c r="Q484" s="784"/>
      <c r="R484" s="784"/>
      <c r="S484" s="784"/>
      <c r="T484" s="784"/>
      <c r="U484" s="784"/>
      <c r="V484" s="784"/>
      <c r="W484" s="784"/>
      <c r="X484" s="784"/>
      <c r="Y484" s="784"/>
      <c r="Z484" s="784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785">
        <v>4607091389753</v>
      </c>
      <c r="E485" s="785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7" t="s">
        <v>45</v>
      </c>
      <c r="V485" s="37" t="s">
        <v>45</v>
      </c>
      <c r="W485" s="38" t="s">
        <v>0</v>
      </c>
      <c r="X485" s="56">
        <v>105</v>
      </c>
      <c r="Y485" s="53">
        <f t="shared" ref="Y485:Y503" si="98">IFERROR(IF(X485="",0,CEILING((X485/$H485),1)*$H485),"")</f>
        <v>105</v>
      </c>
      <c r="Z485" s="39">
        <f>IFERROR(IF(Y485=0,"",ROUNDUP(Y485/H485,0)*0.00753),"")</f>
        <v>0.18825</v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110.74999999999999</v>
      </c>
      <c r="BN485" s="75">
        <f t="shared" ref="BN485:BN503" si="100">IFERROR(Y485*I485/H485,"0")</f>
        <v>110.74999999999999</v>
      </c>
      <c r="BO485" s="75">
        <f t="shared" ref="BO485:BO503" si="101">IFERROR(1/J485*(X485/H485),"0")</f>
        <v>0.16025641025641024</v>
      </c>
      <c r="BP485" s="75">
        <f t="shared" ref="BP485:BP503" si="102">IFERROR(1/J485*(Y485/H485),"0")</f>
        <v>0.16025641025641024</v>
      </c>
    </row>
    <row r="486" spans="1:68" ht="27" customHeight="1" x14ac:dyDescent="0.25">
      <c r="A486" s="60" t="s">
        <v>797</v>
      </c>
      <c r="B486" s="60" t="s">
        <v>800</v>
      </c>
      <c r="C486" s="34">
        <v>4301031322</v>
      </c>
      <c r="D486" s="785">
        <v>4607091389753</v>
      </c>
      <c r="E486" s="785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801</v>
      </c>
      <c r="B487" s="60" t="s">
        <v>802</v>
      </c>
      <c r="C487" s="34">
        <v>4301031323</v>
      </c>
      <c r="D487" s="785">
        <v>4607091389760</v>
      </c>
      <c r="E487" s="785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785">
        <v>4607091389746</v>
      </c>
      <c r="E488" s="785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8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7" t="s">
        <v>45</v>
      </c>
      <c r="V488" s="37" t="s">
        <v>45</v>
      </c>
      <c r="W488" s="38" t="s">
        <v>0</v>
      </c>
      <c r="X488" s="56">
        <v>50</v>
      </c>
      <c r="Y488" s="53">
        <f t="shared" si="98"/>
        <v>50.400000000000006</v>
      </c>
      <c r="Z488" s="39">
        <f>IFERROR(IF(Y488=0,"",ROUNDUP(Y488/H488,0)*0.00753),"")</f>
        <v>9.0359999999999996E-2</v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52.738095238095234</v>
      </c>
      <c r="BN488" s="75">
        <f t="shared" si="100"/>
        <v>53.160000000000004</v>
      </c>
      <c r="BO488" s="75">
        <f t="shared" si="101"/>
        <v>7.6312576312576319E-2</v>
      </c>
      <c r="BP488" s="75">
        <f t="shared" si="102"/>
        <v>7.6923076923076927E-2</v>
      </c>
    </row>
    <row r="489" spans="1:68" ht="27" customHeight="1" x14ac:dyDescent="0.25">
      <c r="A489" s="60" t="s">
        <v>804</v>
      </c>
      <c r="B489" s="60" t="s">
        <v>807</v>
      </c>
      <c r="C489" s="34">
        <v>4301031325</v>
      </c>
      <c r="D489" s="785">
        <v>4607091389746</v>
      </c>
      <c r="E489" s="785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808</v>
      </c>
      <c r="B490" s="60" t="s">
        <v>809</v>
      </c>
      <c r="C490" s="34">
        <v>4301031257</v>
      </c>
      <c r="D490" s="785">
        <v>4680115883147</v>
      </c>
      <c r="E490" s="785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8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808</v>
      </c>
      <c r="B491" s="60" t="s">
        <v>811</v>
      </c>
      <c r="C491" s="34">
        <v>4301031335</v>
      </c>
      <c r="D491" s="785">
        <v>4680115883147</v>
      </c>
      <c r="E491" s="785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812</v>
      </c>
      <c r="B492" s="60" t="s">
        <v>813</v>
      </c>
      <c r="C492" s="34">
        <v>4301031362</v>
      </c>
      <c r="D492" s="785">
        <v>4607091384338</v>
      </c>
      <c r="E492" s="785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9" t="s">
        <v>814</v>
      </c>
      <c r="Q492" s="787"/>
      <c r="R492" s="787"/>
      <c r="S492" s="787"/>
      <c r="T492" s="78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812</v>
      </c>
      <c r="B493" s="60" t="s">
        <v>815</v>
      </c>
      <c r="C493" s="34">
        <v>4301031330</v>
      </c>
      <c r="D493" s="785">
        <v>4607091384338</v>
      </c>
      <c r="E493" s="785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816</v>
      </c>
      <c r="B494" s="60" t="s">
        <v>817</v>
      </c>
      <c r="C494" s="34">
        <v>4301031254</v>
      </c>
      <c r="D494" s="785">
        <v>4680115883154</v>
      </c>
      <c r="E494" s="785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816</v>
      </c>
      <c r="B495" s="60" t="s">
        <v>819</v>
      </c>
      <c r="C495" s="34">
        <v>4301031336</v>
      </c>
      <c r="D495" s="785">
        <v>4680115883154</v>
      </c>
      <c r="E495" s="785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821</v>
      </c>
      <c r="B496" s="60" t="s">
        <v>822</v>
      </c>
      <c r="C496" s="34">
        <v>4301031361</v>
      </c>
      <c r="D496" s="785">
        <v>4607091389524</v>
      </c>
      <c r="E496" s="785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3" t="s">
        <v>823</v>
      </c>
      <c r="Q496" s="787"/>
      <c r="R496" s="787"/>
      <c r="S496" s="787"/>
      <c r="T496" s="78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821</v>
      </c>
      <c r="B497" s="60" t="s">
        <v>824</v>
      </c>
      <c r="C497" s="34">
        <v>4301031331</v>
      </c>
      <c r="D497" s="785">
        <v>4607091389524</v>
      </c>
      <c r="E497" s="785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825</v>
      </c>
      <c r="B498" s="60" t="s">
        <v>826</v>
      </c>
      <c r="C498" s="34">
        <v>4301031337</v>
      </c>
      <c r="D498" s="785">
        <v>4680115883161</v>
      </c>
      <c r="E498" s="785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828</v>
      </c>
      <c r="B499" s="60" t="s">
        <v>829</v>
      </c>
      <c r="C499" s="34">
        <v>4301031358</v>
      </c>
      <c r="D499" s="785">
        <v>4607091389531</v>
      </c>
      <c r="E499" s="785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828</v>
      </c>
      <c r="B500" s="60" t="s">
        <v>831</v>
      </c>
      <c r="C500" s="34">
        <v>4301031333</v>
      </c>
      <c r="D500" s="785">
        <v>4607091389531</v>
      </c>
      <c r="E500" s="785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832</v>
      </c>
      <c r="B501" s="60" t="s">
        <v>833</v>
      </c>
      <c r="C501" s="34">
        <v>4301031360</v>
      </c>
      <c r="D501" s="785">
        <v>4607091384345</v>
      </c>
      <c r="E501" s="785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834</v>
      </c>
      <c r="B502" s="60" t="s">
        <v>835</v>
      </c>
      <c r="C502" s="34">
        <v>4301031338</v>
      </c>
      <c r="D502" s="785">
        <v>4680115883185</v>
      </c>
      <c r="E502" s="785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834</v>
      </c>
      <c r="B503" s="60" t="s">
        <v>836</v>
      </c>
      <c r="C503" s="34">
        <v>4301031255</v>
      </c>
      <c r="D503" s="785">
        <v>4680115883185</v>
      </c>
      <c r="E503" s="785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8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9" t="s">
        <v>40</v>
      </c>
      <c r="Q504" s="790"/>
      <c r="R504" s="790"/>
      <c r="S504" s="790"/>
      <c r="T504" s="790"/>
      <c r="U504" s="790"/>
      <c r="V504" s="791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36.904761904761905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37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0.27861000000000002</v>
      </c>
      <c r="AA504" s="64"/>
      <c r="AB504" s="64"/>
      <c r="AC504" s="64"/>
    </row>
    <row r="505" spans="1:68" x14ac:dyDescent="0.2">
      <c r="A505" s="792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89" t="s">
        <v>40</v>
      </c>
      <c r="Q505" s="790"/>
      <c r="R505" s="790"/>
      <c r="S505" s="790"/>
      <c r="T505" s="790"/>
      <c r="U505" s="790"/>
      <c r="V505" s="791"/>
      <c r="W505" s="40" t="s">
        <v>0</v>
      </c>
      <c r="X505" s="41">
        <f>IFERROR(SUM(X485:X503),"0")</f>
        <v>155</v>
      </c>
      <c r="Y505" s="41">
        <f>IFERROR(SUM(Y485:Y503),"0")</f>
        <v>155.4</v>
      </c>
      <c r="Z505" s="40"/>
      <c r="AA505" s="64"/>
      <c r="AB505" s="64"/>
      <c r="AC505" s="64"/>
    </row>
    <row r="506" spans="1:68" ht="14.25" customHeight="1" x14ac:dyDescent="0.25">
      <c r="A506" s="784" t="s">
        <v>84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63"/>
      <c r="AB506" s="63"/>
      <c r="AC506" s="63"/>
    </row>
    <row r="507" spans="1:68" ht="27" customHeight="1" x14ac:dyDescent="0.25">
      <c r="A507" s="60" t="s">
        <v>838</v>
      </c>
      <c r="B507" s="60" t="s">
        <v>839</v>
      </c>
      <c r="C507" s="34">
        <v>4301051284</v>
      </c>
      <c r="D507" s="785">
        <v>4607091384352</v>
      </c>
      <c r="E507" s="785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841</v>
      </c>
      <c r="B508" s="60" t="s">
        <v>842</v>
      </c>
      <c r="C508" s="34">
        <v>4301051431</v>
      </c>
      <c r="D508" s="785">
        <v>4607091389654</v>
      </c>
      <c r="E508" s="785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9" t="s">
        <v>40</v>
      </c>
      <c r="Q509" s="790"/>
      <c r="R509" s="790"/>
      <c r="S509" s="790"/>
      <c r="T509" s="790"/>
      <c r="U509" s="790"/>
      <c r="V509" s="791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792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89" t="s">
        <v>40</v>
      </c>
      <c r="Q510" s="790"/>
      <c r="R510" s="790"/>
      <c r="S510" s="790"/>
      <c r="T510" s="790"/>
      <c r="U510" s="790"/>
      <c r="V510" s="791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customHeight="1" x14ac:dyDescent="0.25">
      <c r="A511" s="784" t="s">
        <v>114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63"/>
      <c r="AB511" s="63"/>
      <c r="AC511" s="63"/>
    </row>
    <row r="512" spans="1:68" ht="27" customHeight="1" x14ac:dyDescent="0.25">
      <c r="A512" s="60" t="s">
        <v>844</v>
      </c>
      <c r="B512" s="60" t="s">
        <v>845</v>
      </c>
      <c r="C512" s="34">
        <v>4301032045</v>
      </c>
      <c r="D512" s="785">
        <v>4680115884335</v>
      </c>
      <c r="E512" s="785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849</v>
      </c>
      <c r="B513" s="60" t="s">
        <v>850</v>
      </c>
      <c r="C513" s="34">
        <v>4301170011</v>
      </c>
      <c r="D513" s="785">
        <v>4680115884113</v>
      </c>
      <c r="E513" s="785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9" t="s">
        <v>40</v>
      </c>
      <c r="Q514" s="790"/>
      <c r="R514" s="790"/>
      <c r="S514" s="790"/>
      <c r="T514" s="790"/>
      <c r="U514" s="790"/>
      <c r="V514" s="791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x14ac:dyDescent="0.2">
      <c r="A515" s="792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89" t="s">
        <v>40</v>
      </c>
      <c r="Q515" s="790"/>
      <c r="R515" s="790"/>
      <c r="S515" s="790"/>
      <c r="T515" s="790"/>
      <c r="U515" s="790"/>
      <c r="V515" s="791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customHeight="1" x14ac:dyDescent="0.25">
      <c r="A516" s="807" t="s">
        <v>852</v>
      </c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07"/>
      <c r="P516" s="807"/>
      <c r="Q516" s="807"/>
      <c r="R516" s="807"/>
      <c r="S516" s="807"/>
      <c r="T516" s="807"/>
      <c r="U516" s="807"/>
      <c r="V516" s="807"/>
      <c r="W516" s="807"/>
      <c r="X516" s="807"/>
      <c r="Y516" s="807"/>
      <c r="Z516" s="807"/>
      <c r="AA516" s="62"/>
      <c r="AB516" s="62"/>
      <c r="AC516" s="62"/>
    </row>
    <row r="517" spans="1:68" ht="14.25" customHeight="1" x14ac:dyDescent="0.25">
      <c r="A517" s="784" t="s">
        <v>183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63"/>
      <c r="AB517" s="63"/>
      <c r="AC517" s="63"/>
    </row>
    <row r="518" spans="1:68" ht="27" customHeight="1" x14ac:dyDescent="0.25">
      <c r="A518" s="60" t="s">
        <v>853</v>
      </c>
      <c r="B518" s="60" t="s">
        <v>854</v>
      </c>
      <c r="C518" s="34">
        <v>4301020315</v>
      </c>
      <c r="D518" s="785">
        <v>4607091389364</v>
      </c>
      <c r="E518" s="785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9" t="s">
        <v>40</v>
      </c>
      <c r="Q519" s="790"/>
      <c r="R519" s="790"/>
      <c r="S519" s="790"/>
      <c r="T519" s="790"/>
      <c r="U519" s="790"/>
      <c r="V519" s="791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92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89" t="s">
        <v>40</v>
      </c>
      <c r="Q520" s="790"/>
      <c r="R520" s="790"/>
      <c r="S520" s="790"/>
      <c r="T520" s="790"/>
      <c r="U520" s="790"/>
      <c r="V520" s="791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784" t="s">
        <v>78</v>
      </c>
      <c r="B521" s="784"/>
      <c r="C521" s="784"/>
      <c r="D521" s="784"/>
      <c r="E521" s="784"/>
      <c r="F521" s="784"/>
      <c r="G521" s="784"/>
      <c r="H521" s="784"/>
      <c r="I521" s="784"/>
      <c r="J521" s="784"/>
      <c r="K521" s="784"/>
      <c r="L521" s="784"/>
      <c r="M521" s="784"/>
      <c r="N521" s="784"/>
      <c r="O521" s="784"/>
      <c r="P521" s="784"/>
      <c r="Q521" s="784"/>
      <c r="R521" s="784"/>
      <c r="S521" s="784"/>
      <c r="T521" s="784"/>
      <c r="U521" s="784"/>
      <c r="V521" s="784"/>
      <c r="W521" s="784"/>
      <c r="X521" s="784"/>
      <c r="Y521" s="784"/>
      <c r="Z521" s="784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785">
        <v>4607091389739</v>
      </c>
      <c r="E522" s="785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859</v>
      </c>
      <c r="B523" s="60" t="s">
        <v>860</v>
      </c>
      <c r="C523" s="34">
        <v>4301031363</v>
      </c>
      <c r="D523" s="785">
        <v>4607091389425</v>
      </c>
      <c r="E523" s="785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862</v>
      </c>
      <c r="B524" s="60" t="s">
        <v>863</v>
      </c>
      <c r="C524" s="34">
        <v>4301031334</v>
      </c>
      <c r="D524" s="785">
        <v>4680115880771</v>
      </c>
      <c r="E524" s="785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865</v>
      </c>
      <c r="B525" s="60" t="s">
        <v>866</v>
      </c>
      <c r="C525" s="34">
        <v>4301031359</v>
      </c>
      <c r="D525" s="785">
        <v>4607091389500</v>
      </c>
      <c r="E525" s="785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867</v>
      </c>
      <c r="Q525" s="787"/>
      <c r="R525" s="787"/>
      <c r="S525" s="787"/>
      <c r="T525" s="788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865</v>
      </c>
      <c r="B526" s="60" t="s">
        <v>868</v>
      </c>
      <c r="C526" s="34">
        <v>4301031327</v>
      </c>
      <c r="D526" s="785">
        <v>4607091389500</v>
      </c>
      <c r="E526" s="785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92"/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3"/>
      <c r="P527" s="789" t="s">
        <v>40</v>
      </c>
      <c r="Q527" s="790"/>
      <c r="R527" s="790"/>
      <c r="S527" s="790"/>
      <c r="T527" s="790"/>
      <c r="U527" s="790"/>
      <c r="V527" s="791"/>
      <c r="W527" s="40" t="s">
        <v>39</v>
      </c>
      <c r="X527" s="41">
        <f>IFERROR(X522/H522,"0")+IFERROR(X523/H523,"0")+IFERROR(X524/H524,"0")+IFERROR(X525/H525,"0")+IFERROR(X526/H526,"0")</f>
        <v>0</v>
      </c>
      <c r="Y527" s="41">
        <f>IFERROR(Y522/H522,"0")+IFERROR(Y523/H523,"0")+IFERROR(Y524/H524,"0")+IFERROR(Y525/H525,"0")+IFERROR(Y526/H526,"0")</f>
        <v>0</v>
      </c>
      <c r="Z527" s="41">
        <f>IFERROR(IF(Z522="",0,Z522),"0")+IFERROR(IF(Z523="",0,Z523),"0")+IFERROR(IF(Z524="",0,Z524),"0")+IFERROR(IF(Z525="",0,Z525),"0")+IFERROR(IF(Z526="",0,Z526),"0")</f>
        <v>0</v>
      </c>
      <c r="AA527" s="64"/>
      <c r="AB527" s="64"/>
      <c r="AC527" s="64"/>
    </row>
    <row r="528" spans="1:68" x14ac:dyDescent="0.2">
      <c r="A528" s="792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9" t="s">
        <v>40</v>
      </c>
      <c r="Q528" s="790"/>
      <c r="R528" s="790"/>
      <c r="S528" s="790"/>
      <c r="T528" s="790"/>
      <c r="U528" s="790"/>
      <c r="V528" s="791"/>
      <c r="W528" s="40" t="s">
        <v>0</v>
      </c>
      <c r="X528" s="41">
        <f>IFERROR(SUM(X522:X526),"0")</f>
        <v>0</v>
      </c>
      <c r="Y528" s="41">
        <f>IFERROR(SUM(Y522:Y526),"0")</f>
        <v>0</v>
      </c>
      <c r="Z528" s="40"/>
      <c r="AA528" s="64"/>
      <c r="AB528" s="64"/>
      <c r="AC528" s="64"/>
    </row>
    <row r="529" spans="1:68" ht="14.25" customHeight="1" x14ac:dyDescent="0.25">
      <c r="A529" s="784" t="s">
        <v>114</v>
      </c>
      <c r="B529" s="784"/>
      <c r="C529" s="784"/>
      <c r="D529" s="784"/>
      <c r="E529" s="784"/>
      <c r="F529" s="784"/>
      <c r="G529" s="784"/>
      <c r="H529" s="784"/>
      <c r="I529" s="784"/>
      <c r="J529" s="784"/>
      <c r="K529" s="784"/>
      <c r="L529" s="784"/>
      <c r="M529" s="784"/>
      <c r="N529" s="784"/>
      <c r="O529" s="784"/>
      <c r="P529" s="784"/>
      <c r="Q529" s="784"/>
      <c r="R529" s="784"/>
      <c r="S529" s="784"/>
      <c r="T529" s="784"/>
      <c r="U529" s="784"/>
      <c r="V529" s="784"/>
      <c r="W529" s="784"/>
      <c r="X529" s="784"/>
      <c r="Y529" s="784"/>
      <c r="Z529" s="784"/>
      <c r="AA529" s="63"/>
      <c r="AB529" s="63"/>
      <c r="AC529" s="63"/>
    </row>
    <row r="530" spans="1:68" ht="27" customHeight="1" x14ac:dyDescent="0.25">
      <c r="A530" s="60" t="s">
        <v>869</v>
      </c>
      <c r="B530" s="60" t="s">
        <v>870</v>
      </c>
      <c r="C530" s="34">
        <v>4301032046</v>
      </c>
      <c r="D530" s="785">
        <v>4680115884359</v>
      </c>
      <c r="E530" s="785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792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9" t="s">
        <v>40</v>
      </c>
      <c r="Q532" s="790"/>
      <c r="R532" s="790"/>
      <c r="S532" s="790"/>
      <c r="T532" s="790"/>
      <c r="U532" s="790"/>
      <c r="V532" s="791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customHeight="1" x14ac:dyDescent="0.25">
      <c r="A533" s="784" t="s">
        <v>871</v>
      </c>
      <c r="B533" s="784"/>
      <c r="C533" s="784"/>
      <c r="D533" s="784"/>
      <c r="E533" s="784"/>
      <c r="F533" s="784"/>
      <c r="G533" s="784"/>
      <c r="H533" s="784"/>
      <c r="I533" s="784"/>
      <c r="J533" s="784"/>
      <c r="K533" s="784"/>
      <c r="L533" s="784"/>
      <c r="M533" s="784"/>
      <c r="N533" s="784"/>
      <c r="O533" s="784"/>
      <c r="P533" s="784"/>
      <c r="Q533" s="784"/>
      <c r="R533" s="784"/>
      <c r="S533" s="784"/>
      <c r="T533" s="784"/>
      <c r="U533" s="784"/>
      <c r="V533" s="784"/>
      <c r="W533" s="784"/>
      <c r="X533" s="784"/>
      <c r="Y533" s="784"/>
      <c r="Z533" s="784"/>
      <c r="AA533" s="63"/>
      <c r="AB533" s="63"/>
      <c r="AC533" s="63"/>
    </row>
    <row r="534" spans="1:68" ht="27" customHeight="1" x14ac:dyDescent="0.25">
      <c r="A534" s="60" t="s">
        <v>872</v>
      </c>
      <c r="B534" s="60" t="s">
        <v>873</v>
      </c>
      <c r="C534" s="34">
        <v>4301040357</v>
      </c>
      <c r="D534" s="785">
        <v>4680115884564</v>
      </c>
      <c r="E534" s="785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x14ac:dyDescent="0.2">
      <c r="A536" s="792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9" t="s">
        <v>40</v>
      </c>
      <c r="Q536" s="790"/>
      <c r="R536" s="790"/>
      <c r="S536" s="790"/>
      <c r="T536" s="790"/>
      <c r="U536" s="790"/>
      <c r="V536" s="791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customHeight="1" x14ac:dyDescent="0.25">
      <c r="A537" s="807" t="s">
        <v>875</v>
      </c>
      <c r="B537" s="807"/>
      <c r="C537" s="807"/>
      <c r="D537" s="807"/>
      <c r="E537" s="807"/>
      <c r="F537" s="807"/>
      <c r="G537" s="807"/>
      <c r="H537" s="807"/>
      <c r="I537" s="807"/>
      <c r="J537" s="807"/>
      <c r="K537" s="807"/>
      <c r="L537" s="807"/>
      <c r="M537" s="807"/>
      <c r="N537" s="807"/>
      <c r="O537" s="807"/>
      <c r="P537" s="807"/>
      <c r="Q537" s="807"/>
      <c r="R537" s="807"/>
      <c r="S537" s="807"/>
      <c r="T537" s="807"/>
      <c r="U537" s="807"/>
      <c r="V537" s="807"/>
      <c r="W537" s="807"/>
      <c r="X537" s="807"/>
      <c r="Y537" s="807"/>
      <c r="Z537" s="807"/>
      <c r="AA537" s="62"/>
      <c r="AB537" s="62"/>
      <c r="AC537" s="62"/>
    </row>
    <row r="538" spans="1:68" ht="14.25" customHeight="1" x14ac:dyDescent="0.25">
      <c r="A538" s="784" t="s">
        <v>78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63"/>
      <c r="AB538" s="63"/>
      <c r="AC538" s="63"/>
    </row>
    <row r="539" spans="1:68" ht="27" customHeight="1" x14ac:dyDescent="0.25">
      <c r="A539" s="60" t="s">
        <v>876</v>
      </c>
      <c r="B539" s="60" t="s">
        <v>877</v>
      </c>
      <c r="C539" s="34">
        <v>4301031294</v>
      </c>
      <c r="D539" s="785">
        <v>4680115885189</v>
      </c>
      <c r="E539" s="785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879</v>
      </c>
      <c r="B540" s="60" t="s">
        <v>880</v>
      </c>
      <c r="C540" s="34">
        <v>4301031293</v>
      </c>
      <c r="D540" s="785">
        <v>4680115885172</v>
      </c>
      <c r="E540" s="785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881</v>
      </c>
      <c r="B541" s="60" t="s">
        <v>882</v>
      </c>
      <c r="C541" s="34">
        <v>4301031291</v>
      </c>
      <c r="D541" s="785">
        <v>4680115885110</v>
      </c>
      <c r="E541" s="785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8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884</v>
      </c>
      <c r="B542" s="60" t="s">
        <v>885</v>
      </c>
      <c r="C542" s="34">
        <v>4301031329</v>
      </c>
      <c r="D542" s="785">
        <v>4680115885219</v>
      </c>
      <c r="E542" s="785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">
        <v>886</v>
      </c>
      <c r="Q542" s="787"/>
      <c r="R542" s="787"/>
      <c r="S542" s="787"/>
      <c r="T542" s="788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92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3"/>
      <c r="P543" s="789" t="s">
        <v>40</v>
      </c>
      <c r="Q543" s="790"/>
      <c r="R543" s="790"/>
      <c r="S543" s="790"/>
      <c r="T543" s="790"/>
      <c r="U543" s="790"/>
      <c r="V543" s="791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9" t="s">
        <v>40</v>
      </c>
      <c r="Q544" s="790"/>
      <c r="R544" s="790"/>
      <c r="S544" s="790"/>
      <c r="T544" s="790"/>
      <c r="U544" s="790"/>
      <c r="V544" s="791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customHeight="1" x14ac:dyDescent="0.25">
      <c r="A545" s="807" t="s">
        <v>888</v>
      </c>
      <c r="B545" s="807"/>
      <c r="C545" s="807"/>
      <c r="D545" s="807"/>
      <c r="E545" s="807"/>
      <c r="F545" s="807"/>
      <c r="G545" s="807"/>
      <c r="H545" s="807"/>
      <c r="I545" s="807"/>
      <c r="J545" s="807"/>
      <c r="K545" s="807"/>
      <c r="L545" s="807"/>
      <c r="M545" s="807"/>
      <c r="N545" s="807"/>
      <c r="O545" s="807"/>
      <c r="P545" s="807"/>
      <c r="Q545" s="807"/>
      <c r="R545" s="807"/>
      <c r="S545" s="807"/>
      <c r="T545" s="807"/>
      <c r="U545" s="807"/>
      <c r="V545" s="807"/>
      <c r="W545" s="807"/>
      <c r="X545" s="807"/>
      <c r="Y545" s="807"/>
      <c r="Z545" s="807"/>
      <c r="AA545" s="62"/>
      <c r="AB545" s="62"/>
      <c r="AC545" s="62"/>
    </row>
    <row r="546" spans="1:68" ht="14.25" customHeight="1" x14ac:dyDescent="0.25">
      <c r="A546" s="784" t="s">
        <v>78</v>
      </c>
      <c r="B546" s="784"/>
      <c r="C546" s="784"/>
      <c r="D546" s="784"/>
      <c r="E546" s="784"/>
      <c r="F546" s="784"/>
      <c r="G546" s="784"/>
      <c r="H546" s="784"/>
      <c r="I546" s="784"/>
      <c r="J546" s="784"/>
      <c r="K546" s="784"/>
      <c r="L546" s="784"/>
      <c r="M546" s="784"/>
      <c r="N546" s="784"/>
      <c r="O546" s="784"/>
      <c r="P546" s="784"/>
      <c r="Q546" s="784"/>
      <c r="R546" s="784"/>
      <c r="S546" s="784"/>
      <c r="T546" s="784"/>
      <c r="U546" s="784"/>
      <c r="V546" s="784"/>
      <c r="W546" s="784"/>
      <c r="X546" s="784"/>
      <c r="Y546" s="784"/>
      <c r="Z546" s="784"/>
      <c r="AA546" s="63"/>
      <c r="AB546" s="63"/>
      <c r="AC546" s="63"/>
    </row>
    <row r="547" spans="1:68" ht="27" customHeight="1" x14ac:dyDescent="0.25">
      <c r="A547" s="60" t="s">
        <v>889</v>
      </c>
      <c r="B547" s="60" t="s">
        <v>890</v>
      </c>
      <c r="C547" s="34">
        <v>4301031261</v>
      </c>
      <c r="D547" s="785">
        <v>4680115885103</v>
      </c>
      <c r="E547" s="785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792"/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3"/>
      <c r="P548" s="789" t="s">
        <v>40</v>
      </c>
      <c r="Q548" s="790"/>
      <c r="R548" s="790"/>
      <c r="S548" s="790"/>
      <c r="T548" s="790"/>
      <c r="U548" s="790"/>
      <c r="V548" s="791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792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9" t="s">
        <v>40</v>
      </c>
      <c r="Q549" s="790"/>
      <c r="R549" s="790"/>
      <c r="S549" s="790"/>
      <c r="T549" s="790"/>
      <c r="U549" s="790"/>
      <c r="V549" s="791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30" t="s">
        <v>892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52"/>
      <c r="AB550" s="52"/>
      <c r="AC550" s="52"/>
    </row>
    <row r="551" spans="1:68" ht="16.5" customHeight="1" x14ac:dyDescent="0.25">
      <c r="A551" s="807" t="s">
        <v>892</v>
      </c>
      <c r="B551" s="807"/>
      <c r="C551" s="807"/>
      <c r="D551" s="807"/>
      <c r="E551" s="807"/>
      <c r="F551" s="807"/>
      <c r="G551" s="807"/>
      <c r="H551" s="807"/>
      <c r="I551" s="807"/>
      <c r="J551" s="807"/>
      <c r="K551" s="807"/>
      <c r="L551" s="807"/>
      <c r="M551" s="807"/>
      <c r="N551" s="807"/>
      <c r="O551" s="807"/>
      <c r="P551" s="807"/>
      <c r="Q551" s="807"/>
      <c r="R551" s="807"/>
      <c r="S551" s="807"/>
      <c r="T551" s="807"/>
      <c r="U551" s="807"/>
      <c r="V551" s="807"/>
      <c r="W551" s="807"/>
      <c r="X551" s="807"/>
      <c r="Y551" s="807"/>
      <c r="Z551" s="807"/>
      <c r="AA551" s="62"/>
      <c r="AB551" s="62"/>
      <c r="AC551" s="62"/>
    </row>
    <row r="552" spans="1:68" ht="14.25" customHeight="1" x14ac:dyDescent="0.25">
      <c r="A552" s="784" t="s">
        <v>125</v>
      </c>
      <c r="B552" s="784"/>
      <c r="C552" s="784"/>
      <c r="D552" s="784"/>
      <c r="E552" s="784"/>
      <c r="F552" s="784"/>
      <c r="G552" s="784"/>
      <c r="H552" s="784"/>
      <c r="I552" s="784"/>
      <c r="J552" s="784"/>
      <c r="K552" s="784"/>
      <c r="L552" s="784"/>
      <c r="M552" s="784"/>
      <c r="N552" s="784"/>
      <c r="O552" s="784"/>
      <c r="P552" s="784"/>
      <c r="Q552" s="784"/>
      <c r="R552" s="784"/>
      <c r="S552" s="784"/>
      <c r="T552" s="784"/>
      <c r="U552" s="784"/>
      <c r="V552" s="784"/>
      <c r="W552" s="784"/>
      <c r="X552" s="784"/>
      <c r="Y552" s="784"/>
      <c r="Z552" s="784"/>
      <c r="AA552" s="63"/>
      <c r="AB552" s="63"/>
      <c r="AC552" s="63"/>
    </row>
    <row r="553" spans="1:68" ht="27" customHeight="1" x14ac:dyDescent="0.25">
      <c r="A553" s="60" t="s">
        <v>893</v>
      </c>
      <c r="B553" s="60" t="s">
        <v>894</v>
      </c>
      <c r="C553" s="34">
        <v>4301011795</v>
      </c>
      <c r="D553" s="785">
        <v>4607091389067</v>
      </c>
      <c r="E553" s="785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8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customHeight="1" x14ac:dyDescent="0.25">
      <c r="A554" s="60" t="s">
        <v>895</v>
      </c>
      <c r="B554" s="60" t="s">
        <v>896</v>
      </c>
      <c r="C554" s="34">
        <v>4301011961</v>
      </c>
      <c r="D554" s="785">
        <v>4680115885271</v>
      </c>
      <c r="E554" s="785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customHeight="1" x14ac:dyDescent="0.25">
      <c r="A555" s="60" t="s">
        <v>898</v>
      </c>
      <c r="B555" s="60" t="s">
        <v>899</v>
      </c>
      <c r="C555" s="34">
        <v>4301011774</v>
      </c>
      <c r="D555" s="785">
        <v>4680115884502</v>
      </c>
      <c r="E555" s="785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785">
        <v>4607091389104</v>
      </c>
      <c r="E556" s="785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7" t="s">
        <v>45</v>
      </c>
      <c r="V556" s="37" t="s">
        <v>45</v>
      </c>
      <c r="W556" s="38" t="s">
        <v>0</v>
      </c>
      <c r="X556" s="56">
        <v>550</v>
      </c>
      <c r="Y556" s="53">
        <f t="shared" si="104"/>
        <v>554.4</v>
      </c>
      <c r="Z556" s="39">
        <f t="shared" si="105"/>
        <v>1.2558</v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587.5</v>
      </c>
      <c r="BN556" s="75">
        <f t="shared" si="107"/>
        <v>592.19999999999993</v>
      </c>
      <c r="BO556" s="75">
        <f t="shared" si="108"/>
        <v>1.0016025641025641</v>
      </c>
      <c r="BP556" s="75">
        <f t="shared" si="109"/>
        <v>1.0096153846153846</v>
      </c>
    </row>
    <row r="557" spans="1:68" ht="16.5" customHeight="1" x14ac:dyDescent="0.25">
      <c r="A557" s="60" t="s">
        <v>904</v>
      </c>
      <c r="B557" s="60" t="s">
        <v>905</v>
      </c>
      <c r="C557" s="34">
        <v>4301011799</v>
      </c>
      <c r="D557" s="785">
        <v>4680115884519</v>
      </c>
      <c r="E557" s="785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785">
        <v>4680115885226</v>
      </c>
      <c r="E558" s="785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910</v>
      </c>
      <c r="B559" s="60" t="s">
        <v>911</v>
      </c>
      <c r="C559" s="34">
        <v>4301012035</v>
      </c>
      <c r="D559" s="785">
        <v>4680115880603</v>
      </c>
      <c r="E559" s="785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860" t="s">
        <v>912</v>
      </c>
      <c r="Q559" s="787"/>
      <c r="R559" s="787"/>
      <c r="S559" s="787"/>
      <c r="T559" s="78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customHeight="1" x14ac:dyDescent="0.25">
      <c r="A560" s="60" t="s">
        <v>910</v>
      </c>
      <c r="B560" s="60" t="s">
        <v>913</v>
      </c>
      <c r="C560" s="34">
        <v>4301011778</v>
      </c>
      <c r="D560" s="785">
        <v>4680115880603</v>
      </c>
      <c r="E560" s="785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914</v>
      </c>
      <c r="B561" s="60" t="s">
        <v>915</v>
      </c>
      <c r="C561" s="34">
        <v>4301012036</v>
      </c>
      <c r="D561" s="785">
        <v>4680115882782</v>
      </c>
      <c r="E561" s="785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862" t="s">
        <v>916</v>
      </c>
      <c r="Q561" s="787"/>
      <c r="R561" s="787"/>
      <c r="S561" s="787"/>
      <c r="T561" s="78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917</v>
      </c>
      <c r="B562" s="60" t="s">
        <v>918</v>
      </c>
      <c r="C562" s="34">
        <v>4301012034</v>
      </c>
      <c r="D562" s="785">
        <v>4607091389982</v>
      </c>
      <c r="E562" s="785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849" t="s">
        <v>919</v>
      </c>
      <c r="Q562" s="787"/>
      <c r="R562" s="787"/>
      <c r="S562" s="787"/>
      <c r="T562" s="788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917</v>
      </c>
      <c r="B563" s="60" t="s">
        <v>920</v>
      </c>
      <c r="C563" s="34">
        <v>4301011784</v>
      </c>
      <c r="D563" s="785">
        <v>4607091389982</v>
      </c>
      <c r="E563" s="785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3"/>
      <c r="P564" s="789" t="s">
        <v>40</v>
      </c>
      <c r="Q564" s="790"/>
      <c r="R564" s="790"/>
      <c r="S564" s="790"/>
      <c r="T564" s="790"/>
      <c r="U564" s="790"/>
      <c r="V564" s="791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104.16666666666666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104.99999999999999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1.2558</v>
      </c>
      <c r="AA564" s="64"/>
      <c r="AB564" s="64"/>
      <c r="AC564" s="64"/>
    </row>
    <row r="565" spans="1:68" x14ac:dyDescent="0.2">
      <c r="A565" s="792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9" t="s">
        <v>40</v>
      </c>
      <c r="Q565" s="790"/>
      <c r="R565" s="790"/>
      <c r="S565" s="790"/>
      <c r="T565" s="790"/>
      <c r="U565" s="790"/>
      <c r="V565" s="791"/>
      <c r="W565" s="40" t="s">
        <v>0</v>
      </c>
      <c r="X565" s="41">
        <f>IFERROR(SUM(X553:X563),"0")</f>
        <v>550</v>
      </c>
      <c r="Y565" s="41">
        <f>IFERROR(SUM(Y553:Y563),"0")</f>
        <v>554.4</v>
      </c>
      <c r="Z565" s="40"/>
      <c r="AA565" s="64"/>
      <c r="AB565" s="64"/>
      <c r="AC565" s="64"/>
    </row>
    <row r="566" spans="1:68" ht="14.25" customHeight="1" x14ac:dyDescent="0.25">
      <c r="A566" s="784" t="s">
        <v>183</v>
      </c>
      <c r="B566" s="784"/>
      <c r="C566" s="784"/>
      <c r="D566" s="784"/>
      <c r="E566" s="784"/>
      <c r="F566" s="784"/>
      <c r="G566" s="784"/>
      <c r="H566" s="784"/>
      <c r="I566" s="784"/>
      <c r="J566" s="784"/>
      <c r="K566" s="784"/>
      <c r="L566" s="784"/>
      <c r="M566" s="784"/>
      <c r="N566" s="784"/>
      <c r="O566" s="784"/>
      <c r="P566" s="784"/>
      <c r="Q566" s="784"/>
      <c r="R566" s="784"/>
      <c r="S566" s="784"/>
      <c r="T566" s="784"/>
      <c r="U566" s="784"/>
      <c r="V566" s="784"/>
      <c r="W566" s="784"/>
      <c r="X566" s="784"/>
      <c r="Y566" s="784"/>
      <c r="Z566" s="784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785">
        <v>4607091388930</v>
      </c>
      <c r="E567" s="785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924</v>
      </c>
      <c r="B568" s="60" t="s">
        <v>925</v>
      </c>
      <c r="C568" s="34">
        <v>4301020206</v>
      </c>
      <c r="D568" s="785">
        <v>4680115880054</v>
      </c>
      <c r="E568" s="785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8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924</v>
      </c>
      <c r="B569" s="60" t="s">
        <v>926</v>
      </c>
      <c r="C569" s="34">
        <v>4301020364</v>
      </c>
      <c r="D569" s="785">
        <v>4680115880054</v>
      </c>
      <c r="E569" s="785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853" t="s">
        <v>927</v>
      </c>
      <c r="Q569" s="787"/>
      <c r="R569" s="787"/>
      <c r="S569" s="787"/>
      <c r="T569" s="78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3"/>
      <c r="P570" s="789" t="s">
        <v>40</v>
      </c>
      <c r="Q570" s="790"/>
      <c r="R570" s="790"/>
      <c r="S570" s="790"/>
      <c r="T570" s="790"/>
      <c r="U570" s="790"/>
      <c r="V570" s="791"/>
      <c r="W570" s="40" t="s">
        <v>39</v>
      </c>
      <c r="X570" s="41">
        <f>IFERROR(X567/H567,"0")+IFERROR(X568/H568,"0")+IFERROR(X569/H569,"0")</f>
        <v>0</v>
      </c>
      <c r="Y570" s="41">
        <f>IFERROR(Y567/H567,"0")+IFERROR(Y568/H568,"0")+IFERROR(Y569/H569,"0")</f>
        <v>0</v>
      </c>
      <c r="Z570" s="41">
        <f>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9" t="s">
        <v>40</v>
      </c>
      <c r="Q571" s="790"/>
      <c r="R571" s="790"/>
      <c r="S571" s="790"/>
      <c r="T571" s="790"/>
      <c r="U571" s="790"/>
      <c r="V571" s="791"/>
      <c r="W571" s="40" t="s">
        <v>0</v>
      </c>
      <c r="X571" s="41">
        <f>IFERROR(SUM(X567:X569),"0")</f>
        <v>0</v>
      </c>
      <c r="Y571" s="41">
        <f>IFERROR(SUM(Y567:Y569),"0")</f>
        <v>0</v>
      </c>
      <c r="Z571" s="40"/>
      <c r="AA571" s="64"/>
      <c r="AB571" s="64"/>
      <c r="AC571" s="64"/>
    </row>
    <row r="572" spans="1:68" ht="14.25" customHeight="1" x14ac:dyDescent="0.25">
      <c r="A572" s="784" t="s">
        <v>78</v>
      </c>
      <c r="B572" s="784"/>
      <c r="C572" s="784"/>
      <c r="D572" s="784"/>
      <c r="E572" s="784"/>
      <c r="F572" s="784"/>
      <c r="G572" s="784"/>
      <c r="H572" s="784"/>
      <c r="I572" s="784"/>
      <c r="J572" s="784"/>
      <c r="K572" s="784"/>
      <c r="L572" s="784"/>
      <c r="M572" s="784"/>
      <c r="N572" s="784"/>
      <c r="O572" s="784"/>
      <c r="P572" s="784"/>
      <c r="Q572" s="784"/>
      <c r="R572" s="784"/>
      <c r="S572" s="784"/>
      <c r="T572" s="784"/>
      <c r="U572" s="784"/>
      <c r="V572" s="784"/>
      <c r="W572" s="784"/>
      <c r="X572" s="784"/>
      <c r="Y572" s="784"/>
      <c r="Z572" s="784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785">
        <v>4680115883116</v>
      </c>
      <c r="E573" s="785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1" si="110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0</v>
      </c>
      <c r="BN573" s="75">
        <f t="shared" ref="BN573:BN581" si="112">IFERROR(Y573*I573/H573,"0")</f>
        <v>0</v>
      </c>
      <c r="BO573" s="75">
        <f t="shared" ref="BO573:BO581" si="113">IFERROR(1/J573*(X573/H573),"0")</f>
        <v>0</v>
      </c>
      <c r="BP573" s="75">
        <f t="shared" ref="BP573:BP581" si="114">IFERROR(1/J573*(Y573/H573),"0")</f>
        <v>0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785">
        <v>4680115883093</v>
      </c>
      <c r="E574" s="785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8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0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0</v>
      </c>
      <c r="BN574" s="75">
        <f t="shared" si="112"/>
        <v>0</v>
      </c>
      <c r="BO574" s="75">
        <f t="shared" si="113"/>
        <v>0</v>
      </c>
      <c r="BP574" s="75">
        <f t="shared" si="114"/>
        <v>0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785">
        <v>4680115883109</v>
      </c>
      <c r="E575" s="785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7" t="s">
        <v>45</v>
      </c>
      <c r="V575" s="37" t="s">
        <v>45</v>
      </c>
      <c r="W575" s="38" t="s">
        <v>0</v>
      </c>
      <c r="X575" s="56">
        <v>549</v>
      </c>
      <c r="Y575" s="53">
        <f t="shared" si="110"/>
        <v>549.12</v>
      </c>
      <c r="Z575" s="39">
        <f>IFERROR(IF(Y575=0,"",ROUNDUP(Y575/H575,0)*0.01196),"")</f>
        <v>1.2438400000000001</v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586.43181818181813</v>
      </c>
      <c r="BN575" s="75">
        <f t="shared" si="112"/>
        <v>586.55999999999995</v>
      </c>
      <c r="BO575" s="75">
        <f t="shared" si="113"/>
        <v>0.99978146853146854</v>
      </c>
      <c r="BP575" s="75">
        <f t="shared" si="114"/>
        <v>1</v>
      </c>
    </row>
    <row r="576" spans="1:68" ht="27" customHeight="1" x14ac:dyDescent="0.25">
      <c r="A576" s="60" t="s">
        <v>937</v>
      </c>
      <c r="B576" s="60" t="s">
        <v>938</v>
      </c>
      <c r="C576" s="34">
        <v>4301031383</v>
      </c>
      <c r="D576" s="785">
        <v>4680115882072</v>
      </c>
      <c r="E576" s="785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844" t="s">
        <v>939</v>
      </c>
      <c r="Q576" s="787"/>
      <c r="R576" s="787"/>
      <c r="S576" s="787"/>
      <c r="T576" s="788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937</v>
      </c>
      <c r="B577" s="60" t="s">
        <v>941</v>
      </c>
      <c r="C577" s="34">
        <v>4301031249</v>
      </c>
      <c r="D577" s="785">
        <v>4680115882072</v>
      </c>
      <c r="E577" s="785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4301031385</v>
      </c>
      <c r="D578" s="785">
        <v>4680115882102</v>
      </c>
      <c r="E578" s="785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846" t="s">
        <v>944</v>
      </c>
      <c r="Q578" s="787"/>
      <c r="R578" s="787"/>
      <c r="S578" s="787"/>
      <c r="T578" s="788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4301031251</v>
      </c>
      <c r="D579" s="785">
        <v>4680115882102</v>
      </c>
      <c r="E579" s="785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947</v>
      </c>
      <c r="B580" s="60" t="s">
        <v>948</v>
      </c>
      <c r="C580" s="34">
        <v>4301031384</v>
      </c>
      <c r="D580" s="785">
        <v>4680115882096</v>
      </c>
      <c r="E580" s="785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848" t="s">
        <v>949</v>
      </c>
      <c r="Q580" s="787"/>
      <c r="R580" s="787"/>
      <c r="S580" s="787"/>
      <c r="T580" s="788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947</v>
      </c>
      <c r="B581" s="60" t="s">
        <v>951</v>
      </c>
      <c r="C581" s="34">
        <v>4301031253</v>
      </c>
      <c r="D581" s="785">
        <v>4680115882096</v>
      </c>
      <c r="E581" s="785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3"/>
      <c r="P582" s="789" t="s">
        <v>40</v>
      </c>
      <c r="Q582" s="790"/>
      <c r="R582" s="790"/>
      <c r="S582" s="790"/>
      <c r="T582" s="790"/>
      <c r="U582" s="790"/>
      <c r="V582" s="791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103.97727272727272</v>
      </c>
      <c r="Y582" s="41">
        <f>IFERROR(Y573/H573,"0")+IFERROR(Y574/H574,"0")+IFERROR(Y575/H575,"0")+IFERROR(Y576/H576,"0")+IFERROR(Y577/H577,"0")+IFERROR(Y578/H578,"0")+IFERROR(Y579/H579,"0")+IFERROR(Y580/H580,"0")+IFERROR(Y581/H581,"0")</f>
        <v>104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1.2438400000000001</v>
      </c>
      <c r="AA582" s="64"/>
      <c r="AB582" s="64"/>
      <c r="AC582" s="64"/>
    </row>
    <row r="583" spans="1:68" x14ac:dyDescent="0.2">
      <c r="A583" s="792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9" t="s">
        <v>40</v>
      </c>
      <c r="Q583" s="790"/>
      <c r="R583" s="790"/>
      <c r="S583" s="790"/>
      <c r="T583" s="790"/>
      <c r="U583" s="790"/>
      <c r="V583" s="791"/>
      <c r="W583" s="40" t="s">
        <v>0</v>
      </c>
      <c r="X583" s="41">
        <f>IFERROR(SUM(X573:X581),"0")</f>
        <v>549</v>
      </c>
      <c r="Y583" s="41">
        <f>IFERROR(SUM(Y573:Y581),"0")</f>
        <v>549.12</v>
      </c>
      <c r="Z583" s="40"/>
      <c r="AA583" s="64"/>
      <c r="AB583" s="64"/>
      <c r="AC583" s="64"/>
    </row>
    <row r="584" spans="1:68" ht="14.25" customHeight="1" x14ac:dyDescent="0.25">
      <c r="A584" s="784" t="s">
        <v>84</v>
      </c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84"/>
      <c r="P584" s="784"/>
      <c r="Q584" s="784"/>
      <c r="R584" s="784"/>
      <c r="S584" s="784"/>
      <c r="T584" s="784"/>
      <c r="U584" s="784"/>
      <c r="V584" s="784"/>
      <c r="W584" s="784"/>
      <c r="X584" s="784"/>
      <c r="Y584" s="784"/>
      <c r="Z584" s="784"/>
      <c r="AA584" s="63"/>
      <c r="AB584" s="63"/>
      <c r="AC584" s="63"/>
    </row>
    <row r="585" spans="1:68" ht="27" customHeight="1" x14ac:dyDescent="0.25">
      <c r="A585" s="60" t="s">
        <v>952</v>
      </c>
      <c r="B585" s="60" t="s">
        <v>953</v>
      </c>
      <c r="C585" s="34">
        <v>4301051230</v>
      </c>
      <c r="D585" s="785">
        <v>4607091383409</v>
      </c>
      <c r="E585" s="785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8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customHeight="1" x14ac:dyDescent="0.25">
      <c r="A586" s="60" t="s">
        <v>955</v>
      </c>
      <c r="B586" s="60" t="s">
        <v>956</v>
      </c>
      <c r="C586" s="34">
        <v>4301051231</v>
      </c>
      <c r="D586" s="785">
        <v>4607091383416</v>
      </c>
      <c r="E586" s="785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8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958</v>
      </c>
      <c r="B587" s="60" t="s">
        <v>959</v>
      </c>
      <c r="C587" s="34">
        <v>4301051058</v>
      </c>
      <c r="D587" s="785">
        <v>4680115883536</v>
      </c>
      <c r="E587" s="785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8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3"/>
      <c r="P588" s="789" t="s">
        <v>40</v>
      </c>
      <c r="Q588" s="790"/>
      <c r="R588" s="790"/>
      <c r="S588" s="790"/>
      <c r="T588" s="790"/>
      <c r="U588" s="790"/>
      <c r="V588" s="791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9" t="s">
        <v>40</v>
      </c>
      <c r="Q589" s="790"/>
      <c r="R589" s="790"/>
      <c r="S589" s="790"/>
      <c r="T589" s="790"/>
      <c r="U589" s="790"/>
      <c r="V589" s="791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customHeight="1" x14ac:dyDescent="0.25">
      <c r="A590" s="784" t="s">
        <v>229</v>
      </c>
      <c r="B590" s="784"/>
      <c r="C590" s="784"/>
      <c r="D590" s="784"/>
      <c r="E590" s="784"/>
      <c r="F590" s="784"/>
      <c r="G590" s="784"/>
      <c r="H590" s="784"/>
      <c r="I590" s="784"/>
      <c r="J590" s="784"/>
      <c r="K590" s="784"/>
      <c r="L590" s="784"/>
      <c r="M590" s="784"/>
      <c r="N590" s="784"/>
      <c r="O590" s="784"/>
      <c r="P590" s="784"/>
      <c r="Q590" s="784"/>
      <c r="R590" s="784"/>
      <c r="S590" s="784"/>
      <c r="T590" s="784"/>
      <c r="U590" s="784"/>
      <c r="V590" s="784"/>
      <c r="W590" s="784"/>
      <c r="X590" s="784"/>
      <c r="Y590" s="784"/>
      <c r="Z590" s="784"/>
      <c r="AA590" s="63"/>
      <c r="AB590" s="63"/>
      <c r="AC590" s="63"/>
    </row>
    <row r="591" spans="1:68" ht="16.5" customHeight="1" x14ac:dyDescent="0.25">
      <c r="A591" s="60" t="s">
        <v>961</v>
      </c>
      <c r="B591" s="60" t="s">
        <v>962</v>
      </c>
      <c r="C591" s="34">
        <v>4301060363</v>
      </c>
      <c r="D591" s="785">
        <v>4680115885035</v>
      </c>
      <c r="E591" s="785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964</v>
      </c>
      <c r="B592" s="60" t="s">
        <v>965</v>
      </c>
      <c r="C592" s="34">
        <v>4301060436</v>
      </c>
      <c r="D592" s="785">
        <v>4680115885936</v>
      </c>
      <c r="E592" s="785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829" t="s">
        <v>966</v>
      </c>
      <c r="Q592" s="787"/>
      <c r="R592" s="787"/>
      <c r="S592" s="787"/>
      <c r="T592" s="788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3"/>
      <c r="P593" s="789" t="s">
        <v>40</v>
      </c>
      <c r="Q593" s="790"/>
      <c r="R593" s="790"/>
      <c r="S593" s="790"/>
      <c r="T593" s="790"/>
      <c r="U593" s="790"/>
      <c r="V593" s="791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x14ac:dyDescent="0.2">
      <c r="A594" s="792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9" t="s">
        <v>40</v>
      </c>
      <c r="Q594" s="790"/>
      <c r="R594" s="790"/>
      <c r="S594" s="790"/>
      <c r="T594" s="790"/>
      <c r="U594" s="790"/>
      <c r="V594" s="791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customHeight="1" x14ac:dyDescent="0.2">
      <c r="A595" s="830" t="s">
        <v>967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52"/>
      <c r="AB595" s="52"/>
      <c r="AC595" s="52"/>
    </row>
    <row r="596" spans="1:68" ht="16.5" customHeight="1" x14ac:dyDescent="0.25">
      <c r="A596" s="807" t="s">
        <v>967</v>
      </c>
      <c r="B596" s="807"/>
      <c r="C596" s="807"/>
      <c r="D596" s="807"/>
      <c r="E596" s="807"/>
      <c r="F596" s="807"/>
      <c r="G596" s="807"/>
      <c r="H596" s="807"/>
      <c r="I596" s="807"/>
      <c r="J596" s="807"/>
      <c r="K596" s="807"/>
      <c r="L596" s="807"/>
      <c r="M596" s="807"/>
      <c r="N596" s="807"/>
      <c r="O596" s="807"/>
      <c r="P596" s="807"/>
      <c r="Q596" s="807"/>
      <c r="R596" s="807"/>
      <c r="S596" s="807"/>
      <c r="T596" s="807"/>
      <c r="U596" s="807"/>
      <c r="V596" s="807"/>
      <c r="W596" s="807"/>
      <c r="X596" s="807"/>
      <c r="Y596" s="807"/>
      <c r="Z596" s="807"/>
      <c r="AA596" s="62"/>
      <c r="AB596" s="62"/>
      <c r="AC596" s="62"/>
    </row>
    <row r="597" spans="1:68" ht="14.25" customHeight="1" x14ac:dyDescent="0.25">
      <c r="A597" s="784" t="s">
        <v>125</v>
      </c>
      <c r="B597" s="784"/>
      <c r="C597" s="784"/>
      <c r="D597" s="784"/>
      <c r="E597" s="784"/>
      <c r="F597" s="784"/>
      <c r="G597" s="784"/>
      <c r="H597" s="784"/>
      <c r="I597" s="784"/>
      <c r="J597" s="784"/>
      <c r="K597" s="784"/>
      <c r="L597" s="784"/>
      <c r="M597" s="784"/>
      <c r="N597" s="784"/>
      <c r="O597" s="784"/>
      <c r="P597" s="784"/>
      <c r="Q597" s="784"/>
      <c r="R597" s="784"/>
      <c r="S597" s="784"/>
      <c r="T597" s="784"/>
      <c r="U597" s="784"/>
      <c r="V597" s="784"/>
      <c r="W597" s="784"/>
      <c r="X597" s="784"/>
      <c r="Y597" s="784"/>
      <c r="Z597" s="784"/>
      <c r="AA597" s="63"/>
      <c r="AB597" s="63"/>
      <c r="AC597" s="63"/>
    </row>
    <row r="598" spans="1:68" ht="27" customHeight="1" x14ac:dyDescent="0.25">
      <c r="A598" s="60" t="s">
        <v>968</v>
      </c>
      <c r="B598" s="60" t="s">
        <v>969</v>
      </c>
      <c r="C598" s="34">
        <v>4301011763</v>
      </c>
      <c r="D598" s="785">
        <v>4640242181011</v>
      </c>
      <c r="E598" s="785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831" t="s">
        <v>970</v>
      </c>
      <c r="Q598" s="787"/>
      <c r="R598" s="787"/>
      <c r="S598" s="787"/>
      <c r="T598" s="788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customHeight="1" x14ac:dyDescent="0.25">
      <c r="A599" s="60" t="s">
        <v>972</v>
      </c>
      <c r="B599" s="60" t="s">
        <v>973</v>
      </c>
      <c r="C599" s="34">
        <v>4301011585</v>
      </c>
      <c r="D599" s="785">
        <v>4640242180441</v>
      </c>
      <c r="E599" s="785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832" t="s">
        <v>974</v>
      </c>
      <c r="Q599" s="787"/>
      <c r="R599" s="787"/>
      <c r="S599" s="787"/>
      <c r="T599" s="788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785">
        <v>4640242180564</v>
      </c>
      <c r="E600" s="785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833" t="s">
        <v>978</v>
      </c>
      <c r="Q600" s="787"/>
      <c r="R600" s="787"/>
      <c r="S600" s="787"/>
      <c r="T600" s="788"/>
      <c r="U600" s="37" t="s">
        <v>45</v>
      </c>
      <c r="V600" s="37" t="s">
        <v>45</v>
      </c>
      <c r="W600" s="38" t="s">
        <v>0</v>
      </c>
      <c r="X600" s="56">
        <v>120</v>
      </c>
      <c r="Y600" s="53">
        <f t="shared" si="115"/>
        <v>120</v>
      </c>
      <c r="Z600" s="39">
        <f>IFERROR(IF(Y600=0,"",ROUNDUP(Y600/H600,0)*0.02175),"")</f>
        <v>0.21749999999999997</v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124.80000000000001</v>
      </c>
      <c r="BN600" s="75">
        <f t="shared" si="117"/>
        <v>124.80000000000001</v>
      </c>
      <c r="BO600" s="75">
        <f t="shared" si="118"/>
        <v>0.17857142857142855</v>
      </c>
      <c r="BP600" s="75">
        <f t="shared" si="119"/>
        <v>0.17857142857142855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785">
        <v>4640242180922</v>
      </c>
      <c r="E601" s="785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834" t="s">
        <v>982</v>
      </c>
      <c r="Q601" s="787"/>
      <c r="R601" s="787"/>
      <c r="S601" s="787"/>
      <c r="T601" s="788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customHeight="1" x14ac:dyDescent="0.25">
      <c r="A602" s="60" t="s">
        <v>984</v>
      </c>
      <c r="B602" s="60" t="s">
        <v>985</v>
      </c>
      <c r="C602" s="34">
        <v>4301011764</v>
      </c>
      <c r="D602" s="785">
        <v>4640242181189</v>
      </c>
      <c r="E602" s="785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835" t="s">
        <v>986</v>
      </c>
      <c r="Q602" s="787"/>
      <c r="R602" s="787"/>
      <c r="S602" s="787"/>
      <c r="T602" s="788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987</v>
      </c>
      <c r="B603" s="60" t="s">
        <v>988</v>
      </c>
      <c r="C603" s="34">
        <v>4301011551</v>
      </c>
      <c r="D603" s="785">
        <v>4640242180038</v>
      </c>
      <c r="E603" s="785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23" t="s">
        <v>989</v>
      </c>
      <c r="Q603" s="787"/>
      <c r="R603" s="787"/>
      <c r="S603" s="787"/>
      <c r="T603" s="788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4301011765</v>
      </c>
      <c r="D604" s="785">
        <v>4640242181172</v>
      </c>
      <c r="E604" s="785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824" t="s">
        <v>992</v>
      </c>
      <c r="Q604" s="787"/>
      <c r="R604" s="787"/>
      <c r="S604" s="787"/>
      <c r="T604" s="788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792"/>
      <c r="B605" s="792"/>
      <c r="C605" s="792"/>
      <c r="D605" s="792"/>
      <c r="E605" s="792"/>
      <c r="F605" s="792"/>
      <c r="G605" s="792"/>
      <c r="H605" s="792"/>
      <c r="I605" s="792"/>
      <c r="J605" s="792"/>
      <c r="K605" s="792"/>
      <c r="L605" s="792"/>
      <c r="M605" s="792"/>
      <c r="N605" s="792"/>
      <c r="O605" s="793"/>
      <c r="P605" s="789" t="s">
        <v>40</v>
      </c>
      <c r="Q605" s="790"/>
      <c r="R605" s="790"/>
      <c r="S605" s="790"/>
      <c r="T605" s="790"/>
      <c r="U605" s="790"/>
      <c r="V605" s="791"/>
      <c r="W605" s="40" t="s">
        <v>39</v>
      </c>
      <c r="X605" s="41">
        <f>IFERROR(X598/H598,"0")+IFERROR(X599/H599,"0")+IFERROR(X600/H600,"0")+IFERROR(X601/H601,"0")+IFERROR(X602/H602,"0")+IFERROR(X603/H603,"0")+IFERROR(X604/H604,"0")</f>
        <v>10</v>
      </c>
      <c r="Y605" s="41">
        <f>IFERROR(Y598/H598,"0")+IFERROR(Y599/H599,"0")+IFERROR(Y600/H600,"0")+IFERROR(Y601/H601,"0")+IFERROR(Y602/H602,"0")+IFERROR(Y603/H603,"0")+IFERROR(Y604/H604,"0")</f>
        <v>10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0.21749999999999997</v>
      </c>
      <c r="AA605" s="64"/>
      <c r="AB605" s="64"/>
      <c r="AC605" s="64"/>
    </row>
    <row r="606" spans="1:68" x14ac:dyDescent="0.2">
      <c r="A606" s="792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9" t="s">
        <v>40</v>
      </c>
      <c r="Q606" s="790"/>
      <c r="R606" s="790"/>
      <c r="S606" s="790"/>
      <c r="T606" s="790"/>
      <c r="U606" s="790"/>
      <c r="V606" s="791"/>
      <c r="W606" s="40" t="s">
        <v>0</v>
      </c>
      <c r="X606" s="41">
        <f>IFERROR(SUM(X598:X604),"0")</f>
        <v>120</v>
      </c>
      <c r="Y606" s="41">
        <f>IFERROR(SUM(Y598:Y604),"0")</f>
        <v>120</v>
      </c>
      <c r="Z606" s="40"/>
      <c r="AA606" s="64"/>
      <c r="AB606" s="64"/>
      <c r="AC606" s="64"/>
    </row>
    <row r="607" spans="1:68" ht="14.25" customHeight="1" x14ac:dyDescent="0.25">
      <c r="A607" s="784" t="s">
        <v>183</v>
      </c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784"/>
      <c r="M607" s="784"/>
      <c r="N607" s="784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63"/>
      <c r="AB607" s="63"/>
      <c r="AC607" s="63"/>
    </row>
    <row r="608" spans="1:68" ht="16.5" customHeight="1" x14ac:dyDescent="0.25">
      <c r="A608" s="60" t="s">
        <v>993</v>
      </c>
      <c r="B608" s="60" t="s">
        <v>994</v>
      </c>
      <c r="C608" s="34">
        <v>4301020269</v>
      </c>
      <c r="D608" s="785">
        <v>4640242180519</v>
      </c>
      <c r="E608" s="785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825" t="s">
        <v>995</v>
      </c>
      <c r="Q608" s="787"/>
      <c r="R608" s="787"/>
      <c r="S608" s="787"/>
      <c r="T608" s="788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customHeight="1" x14ac:dyDescent="0.25">
      <c r="A609" s="60" t="s">
        <v>997</v>
      </c>
      <c r="B609" s="60" t="s">
        <v>998</v>
      </c>
      <c r="C609" s="34">
        <v>4301020260</v>
      </c>
      <c r="D609" s="785">
        <v>4640242180526</v>
      </c>
      <c r="E609" s="785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826" t="s">
        <v>999</v>
      </c>
      <c r="Q609" s="787"/>
      <c r="R609" s="787"/>
      <c r="S609" s="787"/>
      <c r="T609" s="788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1000</v>
      </c>
      <c r="B610" s="60" t="s">
        <v>1001</v>
      </c>
      <c r="C610" s="34">
        <v>4301020309</v>
      </c>
      <c r="D610" s="785">
        <v>4640242180090</v>
      </c>
      <c r="E610" s="785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827" t="s">
        <v>1002</v>
      </c>
      <c r="Q610" s="787"/>
      <c r="R610" s="787"/>
      <c r="S610" s="787"/>
      <c r="T610" s="788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1004</v>
      </c>
      <c r="B611" s="60" t="s">
        <v>1005</v>
      </c>
      <c r="C611" s="34">
        <v>4301020295</v>
      </c>
      <c r="D611" s="785">
        <v>4640242181363</v>
      </c>
      <c r="E611" s="785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828" t="s">
        <v>1006</v>
      </c>
      <c r="Q611" s="787"/>
      <c r="R611" s="787"/>
      <c r="S611" s="787"/>
      <c r="T611" s="788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3"/>
      <c r="P612" s="789" t="s">
        <v>40</v>
      </c>
      <c r="Q612" s="790"/>
      <c r="R612" s="790"/>
      <c r="S612" s="790"/>
      <c r="T612" s="790"/>
      <c r="U612" s="790"/>
      <c r="V612" s="791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792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9" t="s">
        <v>40</v>
      </c>
      <c r="Q613" s="790"/>
      <c r="R613" s="790"/>
      <c r="S613" s="790"/>
      <c r="T613" s="790"/>
      <c r="U613" s="790"/>
      <c r="V613" s="791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customHeight="1" x14ac:dyDescent="0.25">
      <c r="A614" s="784" t="s">
        <v>78</v>
      </c>
      <c r="B614" s="784"/>
      <c r="C614" s="784"/>
      <c r="D614" s="784"/>
      <c r="E614" s="784"/>
      <c r="F614" s="784"/>
      <c r="G614" s="784"/>
      <c r="H614" s="784"/>
      <c r="I614" s="784"/>
      <c r="J614" s="784"/>
      <c r="K614" s="784"/>
      <c r="L614" s="784"/>
      <c r="M614" s="784"/>
      <c r="N614" s="784"/>
      <c r="O614" s="784"/>
      <c r="P614" s="784"/>
      <c r="Q614" s="784"/>
      <c r="R614" s="784"/>
      <c r="S614" s="784"/>
      <c r="T614" s="784"/>
      <c r="U614" s="784"/>
      <c r="V614" s="784"/>
      <c r="W614" s="784"/>
      <c r="X614" s="784"/>
      <c r="Y614" s="784"/>
      <c r="Z614" s="784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785">
        <v>4640242180816</v>
      </c>
      <c r="E615" s="785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816" t="s">
        <v>1009</v>
      </c>
      <c r="Q615" s="787"/>
      <c r="R615" s="787"/>
      <c r="S615" s="787"/>
      <c r="T615" s="788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ref="Y615:Y621" si="120">IFERROR(IF(X615="",0,CEILING((X615/$H615),1)*$H615),"")</f>
        <v>0</v>
      </c>
      <c r="Z615" s="39" t="str">
        <f>IFERROR(IF(Y615=0,"",ROUNDUP(Y615/H615,0)*0.00753),"")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0</v>
      </c>
      <c r="BN615" s="75">
        <f t="shared" ref="BN615:BN621" si="122">IFERROR(Y615*I615/H615,"0")</f>
        <v>0</v>
      </c>
      <c r="BO615" s="75">
        <f t="shared" ref="BO615:BO621" si="123">IFERROR(1/J615*(X615/H615),"0")</f>
        <v>0</v>
      </c>
      <c r="BP615" s="75">
        <f t="shared" ref="BP615:BP621" si="124">IFERROR(1/J615*(Y615/H615),"0")</f>
        <v>0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785">
        <v>4640242180595</v>
      </c>
      <c r="E616" s="785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817" t="s">
        <v>1013</v>
      </c>
      <c r="Q616" s="787"/>
      <c r="R616" s="787"/>
      <c r="S616" s="787"/>
      <c r="T616" s="788"/>
      <c r="U616" s="37" t="s">
        <v>45</v>
      </c>
      <c r="V616" s="37" t="s">
        <v>45</v>
      </c>
      <c r="W616" s="38" t="s">
        <v>0</v>
      </c>
      <c r="X616" s="56">
        <v>600</v>
      </c>
      <c r="Y616" s="53">
        <f t="shared" si="120"/>
        <v>600.6</v>
      </c>
      <c r="Z616" s="39">
        <f>IFERROR(IF(Y616=0,"",ROUNDUP(Y616/H616,0)*0.00753),"")</f>
        <v>1.0767900000000001</v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637.14285714285711</v>
      </c>
      <c r="BN616" s="75">
        <f t="shared" si="122"/>
        <v>637.78</v>
      </c>
      <c r="BO616" s="75">
        <f t="shared" si="123"/>
        <v>0.91575091575091572</v>
      </c>
      <c r="BP616" s="75">
        <f t="shared" si="124"/>
        <v>0.91666666666666663</v>
      </c>
    </row>
    <row r="617" spans="1:68" ht="27" customHeight="1" x14ac:dyDescent="0.25">
      <c r="A617" s="60" t="s">
        <v>1015</v>
      </c>
      <c r="B617" s="60" t="s">
        <v>1016</v>
      </c>
      <c r="C617" s="34">
        <v>4301031289</v>
      </c>
      <c r="D617" s="785">
        <v>4640242181615</v>
      </c>
      <c r="E617" s="785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818" t="s">
        <v>1017</v>
      </c>
      <c r="Q617" s="787"/>
      <c r="R617" s="787"/>
      <c r="S617" s="787"/>
      <c r="T617" s="788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customHeight="1" x14ac:dyDescent="0.25">
      <c r="A618" s="60" t="s">
        <v>1019</v>
      </c>
      <c r="B618" s="60" t="s">
        <v>1020</v>
      </c>
      <c r="C618" s="34">
        <v>4301031285</v>
      </c>
      <c r="D618" s="785">
        <v>4640242181639</v>
      </c>
      <c r="E618" s="785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819" t="s">
        <v>1021</v>
      </c>
      <c r="Q618" s="787"/>
      <c r="R618" s="787"/>
      <c r="S618" s="787"/>
      <c r="T618" s="788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1023</v>
      </c>
      <c r="B619" s="60" t="s">
        <v>1024</v>
      </c>
      <c r="C619" s="34">
        <v>4301031287</v>
      </c>
      <c r="D619" s="785">
        <v>4640242181622</v>
      </c>
      <c r="E619" s="785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820" t="s">
        <v>1025</v>
      </c>
      <c r="Q619" s="787"/>
      <c r="R619" s="787"/>
      <c r="S619" s="787"/>
      <c r="T619" s="788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1027</v>
      </c>
      <c r="B620" s="60" t="s">
        <v>1028</v>
      </c>
      <c r="C620" s="34">
        <v>4301031203</v>
      </c>
      <c r="D620" s="785">
        <v>4640242180908</v>
      </c>
      <c r="E620" s="785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821" t="s">
        <v>1029</v>
      </c>
      <c r="Q620" s="787"/>
      <c r="R620" s="787"/>
      <c r="S620" s="787"/>
      <c r="T620" s="788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1030</v>
      </c>
      <c r="B621" s="60" t="s">
        <v>1031</v>
      </c>
      <c r="C621" s="34">
        <v>4301031200</v>
      </c>
      <c r="D621" s="785">
        <v>4640242180489</v>
      </c>
      <c r="E621" s="785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22" t="s">
        <v>1032</v>
      </c>
      <c r="Q621" s="787"/>
      <c r="R621" s="787"/>
      <c r="S621" s="787"/>
      <c r="T621" s="788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792"/>
      <c r="B622" s="792"/>
      <c r="C622" s="792"/>
      <c r="D622" s="792"/>
      <c r="E622" s="792"/>
      <c r="F622" s="792"/>
      <c r="G622" s="792"/>
      <c r="H622" s="792"/>
      <c r="I622" s="792"/>
      <c r="J622" s="792"/>
      <c r="K622" s="792"/>
      <c r="L622" s="792"/>
      <c r="M622" s="792"/>
      <c r="N622" s="792"/>
      <c r="O622" s="793"/>
      <c r="P622" s="789" t="s">
        <v>40</v>
      </c>
      <c r="Q622" s="790"/>
      <c r="R622" s="790"/>
      <c r="S622" s="790"/>
      <c r="T622" s="790"/>
      <c r="U622" s="790"/>
      <c r="V622" s="791"/>
      <c r="W622" s="40" t="s">
        <v>39</v>
      </c>
      <c r="X622" s="41">
        <f>IFERROR(X615/H615,"0")+IFERROR(X616/H616,"0")+IFERROR(X617/H617,"0")+IFERROR(X618/H618,"0")+IFERROR(X619/H619,"0")+IFERROR(X620/H620,"0")+IFERROR(X621/H621,"0")</f>
        <v>142.85714285714286</v>
      </c>
      <c r="Y622" s="41">
        <f>IFERROR(Y615/H615,"0")+IFERROR(Y616/H616,"0")+IFERROR(Y617/H617,"0")+IFERROR(Y618/H618,"0")+IFERROR(Y619/H619,"0")+IFERROR(Y620/H620,"0")+IFERROR(Y621/H621,"0")</f>
        <v>143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1.0767900000000001</v>
      </c>
      <c r="AA622" s="64"/>
      <c r="AB622" s="64"/>
      <c r="AC622" s="64"/>
    </row>
    <row r="623" spans="1:68" x14ac:dyDescent="0.2">
      <c r="A623" s="792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9" t="s">
        <v>40</v>
      </c>
      <c r="Q623" s="790"/>
      <c r="R623" s="790"/>
      <c r="S623" s="790"/>
      <c r="T623" s="790"/>
      <c r="U623" s="790"/>
      <c r="V623" s="791"/>
      <c r="W623" s="40" t="s">
        <v>0</v>
      </c>
      <c r="X623" s="41">
        <f>IFERROR(SUM(X615:X621),"0")</f>
        <v>600</v>
      </c>
      <c r="Y623" s="41">
        <f>IFERROR(SUM(Y615:Y621),"0")</f>
        <v>600.6</v>
      </c>
      <c r="Z623" s="40"/>
      <c r="AA623" s="64"/>
      <c r="AB623" s="64"/>
      <c r="AC623" s="64"/>
    </row>
    <row r="624" spans="1:68" ht="14.25" customHeight="1" x14ac:dyDescent="0.25">
      <c r="A624" s="784" t="s">
        <v>84</v>
      </c>
      <c r="B624" s="784"/>
      <c r="C624" s="784"/>
      <c r="D624" s="784"/>
      <c r="E624" s="784"/>
      <c r="F624" s="784"/>
      <c r="G624" s="784"/>
      <c r="H624" s="784"/>
      <c r="I624" s="784"/>
      <c r="J624" s="784"/>
      <c r="K624" s="784"/>
      <c r="L624" s="784"/>
      <c r="M624" s="784"/>
      <c r="N624" s="784"/>
      <c r="O624" s="784"/>
      <c r="P624" s="784"/>
      <c r="Q624" s="784"/>
      <c r="R624" s="784"/>
      <c r="S624" s="784"/>
      <c r="T624" s="784"/>
      <c r="U624" s="784"/>
      <c r="V624" s="784"/>
      <c r="W624" s="784"/>
      <c r="X624" s="784"/>
      <c r="Y624" s="784"/>
      <c r="Z624" s="784"/>
      <c r="AA624" s="63"/>
      <c r="AB624" s="63"/>
      <c r="AC624" s="63"/>
    </row>
    <row r="625" spans="1:68" ht="27" customHeight="1" x14ac:dyDescent="0.25">
      <c r="A625" s="60" t="s">
        <v>1033</v>
      </c>
      <c r="B625" s="60" t="s">
        <v>1034</v>
      </c>
      <c r="C625" s="34">
        <v>4301051887</v>
      </c>
      <c r="D625" s="785">
        <v>4640242180533</v>
      </c>
      <c r="E625" s="785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808" t="s">
        <v>1035</v>
      </c>
      <c r="Q625" s="787"/>
      <c r="R625" s="787"/>
      <c r="S625" s="787"/>
      <c r="T625" s="788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customHeight="1" x14ac:dyDescent="0.25">
      <c r="A626" s="60" t="s">
        <v>1033</v>
      </c>
      <c r="B626" s="60" t="s">
        <v>1037</v>
      </c>
      <c r="C626" s="34">
        <v>4301051746</v>
      </c>
      <c r="D626" s="785">
        <v>4640242180533</v>
      </c>
      <c r="E626" s="785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809" t="s">
        <v>1038</v>
      </c>
      <c r="Q626" s="787"/>
      <c r="R626" s="787"/>
      <c r="S626" s="787"/>
      <c r="T626" s="788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1039</v>
      </c>
      <c r="B627" s="60" t="s">
        <v>1040</v>
      </c>
      <c r="C627" s="34">
        <v>4301051933</v>
      </c>
      <c r="D627" s="785">
        <v>4640242180540</v>
      </c>
      <c r="E627" s="785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810" t="s">
        <v>1041</v>
      </c>
      <c r="Q627" s="787"/>
      <c r="R627" s="787"/>
      <c r="S627" s="787"/>
      <c r="T627" s="788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1039</v>
      </c>
      <c r="B628" s="60" t="s">
        <v>1043</v>
      </c>
      <c r="C628" s="34">
        <v>4301051510</v>
      </c>
      <c r="D628" s="785">
        <v>4640242180540</v>
      </c>
      <c r="E628" s="785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811" t="s">
        <v>1044</v>
      </c>
      <c r="Q628" s="787"/>
      <c r="R628" s="787"/>
      <c r="S628" s="787"/>
      <c r="T628" s="788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1045</v>
      </c>
      <c r="B629" s="60" t="s">
        <v>1046</v>
      </c>
      <c r="C629" s="34">
        <v>4301051390</v>
      </c>
      <c r="D629" s="785">
        <v>4640242181233</v>
      </c>
      <c r="E629" s="785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812" t="s">
        <v>1047</v>
      </c>
      <c r="Q629" s="787"/>
      <c r="R629" s="787"/>
      <c r="S629" s="787"/>
      <c r="T629" s="788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1045</v>
      </c>
      <c r="B630" s="60" t="s">
        <v>1048</v>
      </c>
      <c r="C630" s="34">
        <v>4301051920</v>
      </c>
      <c r="D630" s="785">
        <v>4640242181233</v>
      </c>
      <c r="E630" s="785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813" t="s">
        <v>1049</v>
      </c>
      <c r="Q630" s="787"/>
      <c r="R630" s="787"/>
      <c r="S630" s="787"/>
      <c r="T630" s="788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1050</v>
      </c>
      <c r="B631" s="60" t="s">
        <v>1051</v>
      </c>
      <c r="C631" s="34">
        <v>4301051448</v>
      </c>
      <c r="D631" s="785">
        <v>4640242181226</v>
      </c>
      <c r="E631" s="785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814" t="s">
        <v>1052</v>
      </c>
      <c r="Q631" s="787"/>
      <c r="R631" s="787"/>
      <c r="S631" s="787"/>
      <c r="T631" s="788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1050</v>
      </c>
      <c r="B632" s="60" t="s">
        <v>1053</v>
      </c>
      <c r="C632" s="34">
        <v>4301051921</v>
      </c>
      <c r="D632" s="785">
        <v>4640242181226</v>
      </c>
      <c r="E632" s="785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815" t="s">
        <v>1054</v>
      </c>
      <c r="Q632" s="787"/>
      <c r="R632" s="787"/>
      <c r="S632" s="787"/>
      <c r="T632" s="788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x14ac:dyDescent="0.2">
      <c r="A633" s="792"/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3"/>
      <c r="P633" s="789" t="s">
        <v>40</v>
      </c>
      <c r="Q633" s="790"/>
      <c r="R633" s="790"/>
      <c r="S633" s="790"/>
      <c r="T633" s="790"/>
      <c r="U633" s="790"/>
      <c r="V633" s="791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x14ac:dyDescent="0.2">
      <c r="A634" s="792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9" t="s">
        <v>40</v>
      </c>
      <c r="Q634" s="790"/>
      <c r="R634" s="790"/>
      <c r="S634" s="790"/>
      <c r="T634" s="790"/>
      <c r="U634" s="790"/>
      <c r="V634" s="791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customHeight="1" x14ac:dyDescent="0.25">
      <c r="A635" s="784" t="s">
        <v>229</v>
      </c>
      <c r="B635" s="784"/>
      <c r="C635" s="784"/>
      <c r="D635" s="784"/>
      <c r="E635" s="784"/>
      <c r="F635" s="784"/>
      <c r="G635" s="784"/>
      <c r="H635" s="784"/>
      <c r="I635" s="784"/>
      <c r="J635" s="784"/>
      <c r="K635" s="784"/>
      <c r="L635" s="784"/>
      <c r="M635" s="784"/>
      <c r="N635" s="784"/>
      <c r="O635" s="784"/>
      <c r="P635" s="784"/>
      <c r="Q635" s="784"/>
      <c r="R635" s="784"/>
      <c r="S635" s="784"/>
      <c r="T635" s="784"/>
      <c r="U635" s="784"/>
      <c r="V635" s="784"/>
      <c r="W635" s="784"/>
      <c r="X635" s="784"/>
      <c r="Y635" s="784"/>
      <c r="Z635" s="784"/>
      <c r="AA635" s="63"/>
      <c r="AB635" s="63"/>
      <c r="AC635" s="63"/>
    </row>
    <row r="636" spans="1:68" ht="27" customHeight="1" x14ac:dyDescent="0.25">
      <c r="A636" s="60" t="s">
        <v>1055</v>
      </c>
      <c r="B636" s="60" t="s">
        <v>1056</v>
      </c>
      <c r="C636" s="34">
        <v>4301060354</v>
      </c>
      <c r="D636" s="785">
        <v>4640242180120</v>
      </c>
      <c r="E636" s="785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803" t="s">
        <v>1057</v>
      </c>
      <c r="Q636" s="787"/>
      <c r="R636" s="787"/>
      <c r="S636" s="787"/>
      <c r="T636" s="788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1055</v>
      </c>
      <c r="B637" s="60" t="s">
        <v>1059</v>
      </c>
      <c r="C637" s="34">
        <v>4301060408</v>
      </c>
      <c r="D637" s="785">
        <v>4640242180120</v>
      </c>
      <c r="E637" s="785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804" t="s">
        <v>1060</v>
      </c>
      <c r="Q637" s="787"/>
      <c r="R637" s="787"/>
      <c r="S637" s="787"/>
      <c r="T637" s="788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1061</v>
      </c>
      <c r="B638" s="60" t="s">
        <v>1062</v>
      </c>
      <c r="C638" s="34">
        <v>4301060355</v>
      </c>
      <c r="D638" s="785">
        <v>4640242180137</v>
      </c>
      <c r="E638" s="785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805" t="s">
        <v>1063</v>
      </c>
      <c r="Q638" s="787"/>
      <c r="R638" s="787"/>
      <c r="S638" s="787"/>
      <c r="T638" s="788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1061</v>
      </c>
      <c r="B639" s="60" t="s">
        <v>1065</v>
      </c>
      <c r="C639" s="34">
        <v>4301060407</v>
      </c>
      <c r="D639" s="785">
        <v>4640242180137</v>
      </c>
      <c r="E639" s="785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6" t="s">
        <v>1066</v>
      </c>
      <c r="Q639" s="787"/>
      <c r="R639" s="787"/>
      <c r="S639" s="787"/>
      <c r="T639" s="788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3"/>
      <c r="P640" s="789" t="s">
        <v>40</v>
      </c>
      <c r="Q640" s="790"/>
      <c r="R640" s="790"/>
      <c r="S640" s="790"/>
      <c r="T640" s="790"/>
      <c r="U640" s="790"/>
      <c r="V640" s="791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792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9" t="s">
        <v>40</v>
      </c>
      <c r="Q641" s="790"/>
      <c r="R641" s="790"/>
      <c r="S641" s="790"/>
      <c r="T641" s="790"/>
      <c r="U641" s="790"/>
      <c r="V641" s="791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customHeight="1" x14ac:dyDescent="0.25">
      <c r="A642" s="807" t="s">
        <v>1067</v>
      </c>
      <c r="B642" s="807"/>
      <c r="C642" s="807"/>
      <c r="D642" s="807"/>
      <c r="E642" s="807"/>
      <c r="F642" s="807"/>
      <c r="G642" s="807"/>
      <c r="H642" s="807"/>
      <c r="I642" s="807"/>
      <c r="J642" s="807"/>
      <c r="K642" s="807"/>
      <c r="L642" s="807"/>
      <c r="M642" s="807"/>
      <c r="N642" s="807"/>
      <c r="O642" s="807"/>
      <c r="P642" s="807"/>
      <c r="Q642" s="807"/>
      <c r="R642" s="807"/>
      <c r="S642" s="807"/>
      <c r="T642" s="807"/>
      <c r="U642" s="807"/>
      <c r="V642" s="807"/>
      <c r="W642" s="807"/>
      <c r="X642" s="807"/>
      <c r="Y642" s="807"/>
      <c r="Z642" s="807"/>
      <c r="AA642" s="62"/>
      <c r="AB642" s="62"/>
      <c r="AC642" s="62"/>
    </row>
    <row r="643" spans="1:68" ht="14.25" customHeight="1" x14ac:dyDescent="0.25">
      <c r="A643" s="784" t="s">
        <v>125</v>
      </c>
      <c r="B643" s="784"/>
      <c r="C643" s="784"/>
      <c r="D643" s="784"/>
      <c r="E643" s="784"/>
      <c r="F643" s="784"/>
      <c r="G643" s="784"/>
      <c r="H643" s="784"/>
      <c r="I643" s="784"/>
      <c r="J643" s="784"/>
      <c r="K643" s="784"/>
      <c r="L643" s="784"/>
      <c r="M643" s="784"/>
      <c r="N643" s="784"/>
      <c r="O643" s="784"/>
      <c r="P643" s="784"/>
      <c r="Q643" s="784"/>
      <c r="R643" s="784"/>
      <c r="S643" s="784"/>
      <c r="T643" s="784"/>
      <c r="U643" s="784"/>
      <c r="V643" s="784"/>
      <c r="W643" s="784"/>
      <c r="X643" s="784"/>
      <c r="Y643" s="784"/>
      <c r="Z643" s="784"/>
      <c r="AA643" s="63"/>
      <c r="AB643" s="63"/>
      <c r="AC643" s="63"/>
    </row>
    <row r="644" spans="1:68" ht="27" customHeight="1" x14ac:dyDescent="0.25">
      <c r="A644" s="60" t="s">
        <v>1068</v>
      </c>
      <c r="B644" s="60" t="s">
        <v>1069</v>
      </c>
      <c r="C644" s="34">
        <v>4301011951</v>
      </c>
      <c r="D644" s="785">
        <v>4640242180045</v>
      </c>
      <c r="E644" s="785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799" t="s">
        <v>1070</v>
      </c>
      <c r="Q644" s="787"/>
      <c r="R644" s="787"/>
      <c r="S644" s="787"/>
      <c r="T644" s="788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1072</v>
      </c>
      <c r="B645" s="60" t="s">
        <v>1073</v>
      </c>
      <c r="C645" s="34">
        <v>4301011950</v>
      </c>
      <c r="D645" s="785">
        <v>4640242180601</v>
      </c>
      <c r="E645" s="785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800" t="s">
        <v>1074</v>
      </c>
      <c r="Q645" s="787"/>
      <c r="R645" s="787"/>
      <c r="S645" s="787"/>
      <c r="T645" s="788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3"/>
      <c r="P646" s="789" t="s">
        <v>40</v>
      </c>
      <c r="Q646" s="790"/>
      <c r="R646" s="790"/>
      <c r="S646" s="790"/>
      <c r="T646" s="790"/>
      <c r="U646" s="790"/>
      <c r="V646" s="791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9" t="s">
        <v>40</v>
      </c>
      <c r="Q647" s="790"/>
      <c r="R647" s="790"/>
      <c r="S647" s="790"/>
      <c r="T647" s="790"/>
      <c r="U647" s="790"/>
      <c r="V647" s="791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customHeight="1" x14ac:dyDescent="0.25">
      <c r="A648" s="784" t="s">
        <v>183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63"/>
      <c r="AB648" s="63"/>
      <c r="AC648" s="63"/>
    </row>
    <row r="649" spans="1:68" ht="27" customHeight="1" x14ac:dyDescent="0.25">
      <c r="A649" s="60" t="s">
        <v>1076</v>
      </c>
      <c r="B649" s="60" t="s">
        <v>1077</v>
      </c>
      <c r="C649" s="34">
        <v>4301020314</v>
      </c>
      <c r="D649" s="785">
        <v>4640242180090</v>
      </c>
      <c r="E649" s="785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801" t="s">
        <v>1078</v>
      </c>
      <c r="Q649" s="787"/>
      <c r="R649" s="787"/>
      <c r="S649" s="787"/>
      <c r="T649" s="788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792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9" t="s">
        <v>40</v>
      </c>
      <c r="Q651" s="790"/>
      <c r="R651" s="790"/>
      <c r="S651" s="790"/>
      <c r="T651" s="790"/>
      <c r="U651" s="790"/>
      <c r="V651" s="791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customHeight="1" x14ac:dyDescent="0.25">
      <c r="A652" s="784" t="s">
        <v>78</v>
      </c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84"/>
      <c r="P652" s="784"/>
      <c r="Q652" s="784"/>
      <c r="R652" s="784"/>
      <c r="S652" s="784"/>
      <c r="T652" s="784"/>
      <c r="U652" s="784"/>
      <c r="V652" s="784"/>
      <c r="W652" s="784"/>
      <c r="X652" s="784"/>
      <c r="Y652" s="784"/>
      <c r="Z652" s="784"/>
      <c r="AA652" s="63"/>
      <c r="AB652" s="63"/>
      <c r="AC652" s="63"/>
    </row>
    <row r="653" spans="1:68" ht="27" customHeight="1" x14ac:dyDescent="0.25">
      <c r="A653" s="60" t="s">
        <v>1080</v>
      </c>
      <c r="B653" s="60" t="s">
        <v>1081</v>
      </c>
      <c r="C653" s="34">
        <v>4301031321</v>
      </c>
      <c r="D653" s="785">
        <v>4640242180076</v>
      </c>
      <c r="E653" s="785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802" t="s">
        <v>1082</v>
      </c>
      <c r="Q653" s="787"/>
      <c r="R653" s="787"/>
      <c r="S653" s="787"/>
      <c r="T653" s="788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x14ac:dyDescent="0.2">
      <c r="A655" s="792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9" t="s">
        <v>40</v>
      </c>
      <c r="Q655" s="790"/>
      <c r="R655" s="790"/>
      <c r="S655" s="790"/>
      <c r="T655" s="790"/>
      <c r="U655" s="790"/>
      <c r="V655" s="791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customHeight="1" x14ac:dyDescent="0.25">
      <c r="A656" s="784" t="s">
        <v>84</v>
      </c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84"/>
      <c r="P656" s="784"/>
      <c r="Q656" s="784"/>
      <c r="R656" s="784"/>
      <c r="S656" s="784"/>
      <c r="T656" s="784"/>
      <c r="U656" s="784"/>
      <c r="V656" s="784"/>
      <c r="W656" s="784"/>
      <c r="X656" s="784"/>
      <c r="Y656" s="784"/>
      <c r="Z656" s="784"/>
      <c r="AA656" s="63"/>
      <c r="AB656" s="63"/>
      <c r="AC656" s="63"/>
    </row>
    <row r="657" spans="1:68" ht="27" customHeight="1" x14ac:dyDescent="0.25">
      <c r="A657" s="60" t="s">
        <v>1084</v>
      </c>
      <c r="B657" s="60" t="s">
        <v>1085</v>
      </c>
      <c r="C657" s="34">
        <v>4301051780</v>
      </c>
      <c r="D657" s="785">
        <v>4640242180106</v>
      </c>
      <c r="E657" s="785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786" t="s">
        <v>1086</v>
      </c>
      <c r="Q657" s="787"/>
      <c r="R657" s="787"/>
      <c r="S657" s="787"/>
      <c r="T657" s="788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x14ac:dyDescent="0.2">
      <c r="A659" s="792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9" t="s">
        <v>40</v>
      </c>
      <c r="Q659" s="790"/>
      <c r="R659" s="790"/>
      <c r="S659" s="790"/>
      <c r="T659" s="790"/>
      <c r="U659" s="790"/>
      <c r="V659" s="791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7"/>
      <c r="P660" s="794" t="s">
        <v>33</v>
      </c>
      <c r="Q660" s="795"/>
      <c r="R660" s="795"/>
      <c r="S660" s="795"/>
      <c r="T660" s="795"/>
      <c r="U660" s="795"/>
      <c r="V660" s="796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17971.8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18080.12</v>
      </c>
      <c r="Z660" s="40"/>
      <c r="AA660" s="64"/>
      <c r="AB660" s="64"/>
      <c r="AC660" s="64"/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7"/>
      <c r="P661" s="794" t="s">
        <v>34</v>
      </c>
      <c r="Q661" s="795"/>
      <c r="R661" s="795"/>
      <c r="S661" s="795"/>
      <c r="T661" s="795"/>
      <c r="U661" s="795"/>
      <c r="V661" s="796"/>
      <c r="W661" s="40" t="s">
        <v>0</v>
      </c>
      <c r="X661" s="41">
        <f>IFERROR(SUM(BM22:BM657),"0")</f>
        <v>18884.906826202125</v>
      </c>
      <c r="Y661" s="41">
        <f>IFERROR(SUM(BN22:BN657),"0")</f>
        <v>18999.282000000003</v>
      </c>
      <c r="Z661" s="40"/>
      <c r="AA661" s="64"/>
      <c r="AB661" s="64"/>
      <c r="AC661" s="64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7"/>
      <c r="P662" s="794" t="s">
        <v>35</v>
      </c>
      <c r="Q662" s="795"/>
      <c r="R662" s="795"/>
      <c r="S662" s="795"/>
      <c r="T662" s="795"/>
      <c r="U662" s="795"/>
      <c r="V662" s="796"/>
      <c r="W662" s="40" t="s">
        <v>20</v>
      </c>
      <c r="X662" s="42">
        <f>ROUNDUP(SUM(BO22:BO657),0)</f>
        <v>32</v>
      </c>
      <c r="Y662" s="42">
        <f>ROUNDUP(SUM(BP22:BP657),0)</f>
        <v>32</v>
      </c>
      <c r="Z662" s="40"/>
      <c r="AA662" s="64"/>
      <c r="AB662" s="64"/>
      <c r="AC662" s="64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7"/>
      <c r="P663" s="794" t="s">
        <v>36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GrossWeightTotal+PalletQtyTotal*25</f>
        <v>19684.906826202125</v>
      </c>
      <c r="Y663" s="41">
        <f>GrossWeightTotalR+PalletQtyTotalR*25</f>
        <v>19799.282000000003</v>
      </c>
      <c r="Z663" s="40"/>
      <c r="AA663" s="64"/>
      <c r="AB663" s="64"/>
      <c r="AC663" s="64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7"/>
      <c r="P664" s="794" t="s">
        <v>37</v>
      </c>
      <c r="Q664" s="795"/>
      <c r="R664" s="795"/>
      <c r="S664" s="795"/>
      <c r="T664" s="795"/>
      <c r="U664" s="795"/>
      <c r="V664" s="796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2313.8427810388584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2328</v>
      </c>
      <c r="Z664" s="40"/>
      <c r="AA664" s="64"/>
      <c r="AB664" s="64"/>
      <c r="AC664" s="64"/>
    </row>
    <row r="665" spans="1:68" ht="14.25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7"/>
      <c r="P665" s="794" t="s">
        <v>38</v>
      </c>
      <c r="Q665" s="795"/>
      <c r="R665" s="795"/>
      <c r="S665" s="795"/>
      <c r="T665" s="795"/>
      <c r="U665" s="795"/>
      <c r="V665" s="796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37.338890000000006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781" t="s">
        <v>123</v>
      </c>
      <c r="D667" s="781" t="s">
        <v>123</v>
      </c>
      <c r="E667" s="781" t="s">
        <v>123</v>
      </c>
      <c r="F667" s="781" t="s">
        <v>123</v>
      </c>
      <c r="G667" s="781" t="s">
        <v>123</v>
      </c>
      <c r="H667" s="781" t="s">
        <v>123</v>
      </c>
      <c r="I667" s="781" t="s">
        <v>353</v>
      </c>
      <c r="J667" s="781" t="s">
        <v>353</v>
      </c>
      <c r="K667" s="781" t="s">
        <v>353</v>
      </c>
      <c r="L667" s="781" t="s">
        <v>353</v>
      </c>
      <c r="M667" s="781" t="s">
        <v>353</v>
      </c>
      <c r="N667" s="798"/>
      <c r="O667" s="781" t="s">
        <v>353</v>
      </c>
      <c r="P667" s="781" t="s">
        <v>353</v>
      </c>
      <c r="Q667" s="781" t="s">
        <v>353</v>
      </c>
      <c r="R667" s="781" t="s">
        <v>353</v>
      </c>
      <c r="S667" s="781" t="s">
        <v>353</v>
      </c>
      <c r="T667" s="781" t="s">
        <v>353</v>
      </c>
      <c r="U667" s="781" t="s">
        <v>353</v>
      </c>
      <c r="V667" s="781" t="s">
        <v>353</v>
      </c>
      <c r="W667" s="781" t="s">
        <v>688</v>
      </c>
      <c r="X667" s="781" t="s">
        <v>688</v>
      </c>
      <c r="Y667" s="781" t="s">
        <v>792</v>
      </c>
      <c r="Z667" s="781" t="s">
        <v>792</v>
      </c>
      <c r="AA667" s="781" t="s">
        <v>792</v>
      </c>
      <c r="AB667" s="781" t="s">
        <v>792</v>
      </c>
      <c r="AC667" s="80" t="s">
        <v>892</v>
      </c>
      <c r="AD667" s="781" t="s">
        <v>967</v>
      </c>
      <c r="AE667" s="781" t="s">
        <v>967</v>
      </c>
      <c r="AF667" s="1"/>
    </row>
    <row r="668" spans="1:68" ht="14.25" customHeight="1" thickTop="1" x14ac:dyDescent="0.2">
      <c r="A668" s="782" t="s">
        <v>10</v>
      </c>
      <c r="B668" s="781" t="s">
        <v>77</v>
      </c>
      <c r="C668" s="781" t="s">
        <v>124</v>
      </c>
      <c r="D668" s="781" t="s">
        <v>151</v>
      </c>
      <c r="E668" s="781" t="s">
        <v>237</v>
      </c>
      <c r="F668" s="781" t="s">
        <v>266</v>
      </c>
      <c r="G668" s="781" t="s">
        <v>317</v>
      </c>
      <c r="H668" s="781" t="s">
        <v>123</v>
      </c>
      <c r="I668" s="781" t="s">
        <v>354</v>
      </c>
      <c r="J668" s="781" t="s">
        <v>379</v>
      </c>
      <c r="K668" s="781" t="s">
        <v>453</v>
      </c>
      <c r="L668" s="781" t="s">
        <v>473</v>
      </c>
      <c r="M668" s="781" t="s">
        <v>499</v>
      </c>
      <c r="N668" s="1"/>
      <c r="O668" s="781" t="s">
        <v>528</v>
      </c>
      <c r="P668" s="781" t="s">
        <v>531</v>
      </c>
      <c r="Q668" s="781" t="s">
        <v>540</v>
      </c>
      <c r="R668" s="781" t="s">
        <v>558</v>
      </c>
      <c r="S668" s="781" t="s">
        <v>568</v>
      </c>
      <c r="T668" s="781" t="s">
        <v>581</v>
      </c>
      <c r="U668" s="781" t="s">
        <v>589</v>
      </c>
      <c r="V668" s="781" t="s">
        <v>675</v>
      </c>
      <c r="W668" s="781" t="s">
        <v>689</v>
      </c>
      <c r="X668" s="781" t="s">
        <v>743</v>
      </c>
      <c r="Y668" s="781" t="s">
        <v>793</v>
      </c>
      <c r="Z668" s="781" t="s">
        <v>852</v>
      </c>
      <c r="AA668" s="781" t="s">
        <v>875</v>
      </c>
      <c r="AB668" s="781" t="s">
        <v>888</v>
      </c>
      <c r="AC668" s="781" t="s">
        <v>892</v>
      </c>
      <c r="AD668" s="781" t="s">
        <v>967</v>
      </c>
      <c r="AE668" s="781" t="s">
        <v>1067</v>
      </c>
      <c r="AF668" s="1"/>
    </row>
    <row r="669" spans="1:68" ht="13.5" thickBot="1" x14ac:dyDescent="0.25">
      <c r="A669" s="783"/>
      <c r="B669" s="781"/>
      <c r="C669" s="781"/>
      <c r="D669" s="781"/>
      <c r="E669" s="781"/>
      <c r="F669" s="781"/>
      <c r="G669" s="781"/>
      <c r="H669" s="781"/>
      <c r="I669" s="781"/>
      <c r="J669" s="781"/>
      <c r="K669" s="781"/>
      <c r="L669" s="781"/>
      <c r="M669" s="781"/>
      <c r="N669" s="1"/>
      <c r="O669" s="781"/>
      <c r="P669" s="781"/>
      <c r="Q669" s="781"/>
      <c r="R669" s="781"/>
      <c r="S669" s="781"/>
      <c r="T669" s="781"/>
      <c r="U669" s="781"/>
      <c r="V669" s="781"/>
      <c r="W669" s="781"/>
      <c r="X669" s="781"/>
      <c r="Y669" s="781"/>
      <c r="Z669" s="781"/>
      <c r="AA669" s="781"/>
      <c r="AB669" s="781"/>
      <c r="AC669" s="781"/>
      <c r="AD669" s="781"/>
      <c r="AE669" s="781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748.80000000000007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4082.6000000000004</v>
      </c>
      <c r="E670" s="50">
        <f>IFERROR(Y107*1,"0")+IFERROR(Y108*1,"0")+IFERROR(Y109*1,"0")+IFERROR(Y110*1,"0")+IFERROR(Y114*1,"0")+IFERROR(Y115*1,"0")+IFERROR(Y116*1,"0")+IFERROR(Y117*1,"0")+IFERROR(Y118*1,"0")+IFERROR(Y119*1,"0")</f>
        <v>912.60000000000014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502.2</v>
      </c>
      <c r="G670" s="50">
        <f>IFERROR(Y156*1,"0")+IFERROR(Y157*1,"0")+IFERROR(Y161*1,"0")+IFERROR(Y162*1,"0")+IFERROR(Y166*1,"0")+IFERROR(Y167*1,"0")</f>
        <v>0</v>
      </c>
      <c r="H670" s="50">
        <f>IFERROR(Y172*1,"0")+IFERROR(Y176*1,"0")+IFERROR(Y177*1,"0")+IFERROR(Y178*1,"0")+IFERROR(Y179*1,"0")+IFERROR(Y180*1,"0")+IFERROR(Y184*1,"0")+IFERROR(Y185*1,"0")+IFERROR(Y186*1,"0")</f>
        <v>495.6</v>
      </c>
      <c r="I670" s="50">
        <f>IFERROR(Y192*1,"0")+IFERROR(Y196*1,"0")+IFERROR(Y197*1,"0")+IFERROR(Y198*1,"0")+IFERROR(Y199*1,"0")+IFERROR(Y200*1,"0")+IFERROR(Y201*1,"0")+IFERROR(Y202*1,"0")+IFERROR(Y203*1,"0")</f>
        <v>0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615.6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151.20000000000002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4334.8000000000011</v>
      </c>
      <c r="V670" s="50">
        <f>IFERROR(Y402*1,"0")+IFERROR(Y406*1,"0")+IFERROR(Y407*1,"0")+IFERROR(Y408*1,"0")</f>
        <v>502.2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3710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45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155.4</v>
      </c>
      <c r="Z670" s="50">
        <f>IFERROR(Y518*1,"0")+IFERROR(Y522*1,"0")+IFERROR(Y523*1,"0")+IFERROR(Y524*1,"0")+IFERROR(Y525*1,"0")+IFERROR(Y526*1,"0")+IFERROR(Y530*1,"0")+IFERROR(Y534*1,"0")</f>
        <v>0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1103.52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720.6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