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B68FB44-02AD-4C62-A913-3A461E84CC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Y277" i="1" s="1"/>
  <c r="X255" i="1"/>
  <c r="X254" i="1"/>
  <c r="BP253" i="1"/>
  <c r="BO253" i="1"/>
  <c r="BN253" i="1"/>
  <c r="BM253" i="1"/>
  <c r="Z253" i="1"/>
  <c r="Y253" i="1"/>
  <c r="P253" i="1"/>
  <c r="BO252" i="1"/>
  <c r="BM252" i="1"/>
  <c r="Z252" i="1"/>
  <c r="Y252" i="1"/>
  <c r="BO251" i="1"/>
  <c r="BM251" i="1"/>
  <c r="Z251" i="1"/>
  <c r="Y251" i="1"/>
  <c r="P251" i="1"/>
  <c r="BP250" i="1"/>
  <c r="BO250" i="1"/>
  <c r="BN250" i="1"/>
  <c r="BM250" i="1"/>
  <c r="Z250" i="1"/>
  <c r="Z254" i="1" s="1"/>
  <c r="Y250" i="1"/>
  <c r="Y248" i="1"/>
  <c r="X248" i="1"/>
  <c r="Z247" i="1"/>
  <c r="X247" i="1"/>
  <c r="BO246" i="1"/>
  <c r="BM246" i="1"/>
  <c r="Z246" i="1"/>
  <c r="Y246" i="1"/>
  <c r="BO245" i="1"/>
  <c r="BM245" i="1"/>
  <c r="Z245" i="1"/>
  <c r="Y245" i="1"/>
  <c r="X243" i="1"/>
  <c r="Y242" i="1"/>
  <c r="X242" i="1"/>
  <c r="BP241" i="1"/>
  <c r="BO241" i="1"/>
  <c r="BN241" i="1"/>
  <c r="BM241" i="1"/>
  <c r="Z241" i="1"/>
  <c r="Z242" i="1" s="1"/>
  <c r="Y241" i="1"/>
  <c r="Y243" i="1" s="1"/>
  <c r="X239" i="1"/>
  <c r="Z238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Y235" i="1"/>
  <c r="Y239" i="1" s="1"/>
  <c r="X231" i="1"/>
  <c r="Y230" i="1"/>
  <c r="X230" i="1"/>
  <c r="BP229" i="1"/>
  <c r="BO229" i="1"/>
  <c r="BN229" i="1"/>
  <c r="BM229" i="1"/>
  <c r="Z229" i="1"/>
  <c r="Z230" i="1" s="1"/>
  <c r="Y229" i="1"/>
  <c r="Y231" i="1" s="1"/>
  <c r="Y226" i="1"/>
  <c r="X226" i="1"/>
  <c r="Z225" i="1"/>
  <c r="X225" i="1"/>
  <c r="BO224" i="1"/>
  <c r="BM224" i="1"/>
  <c r="Z224" i="1"/>
  <c r="Y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X214" i="1"/>
  <c r="Y213" i="1"/>
  <c r="X213" i="1"/>
  <c r="BP212" i="1"/>
  <c r="BO212" i="1"/>
  <c r="BN212" i="1"/>
  <c r="BM212" i="1"/>
  <c r="Z212" i="1"/>
  <c r="Z213" i="1" s="1"/>
  <c r="Y212" i="1"/>
  <c r="Y214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Z208" i="1" s="1"/>
  <c r="Y204" i="1"/>
  <c r="P204" i="1"/>
  <c r="X201" i="1"/>
  <c r="X200" i="1"/>
  <c r="BO199" i="1"/>
  <c r="BN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Y200" i="1" s="1"/>
  <c r="P194" i="1"/>
  <c r="X191" i="1"/>
  <c r="X190" i="1"/>
  <c r="BO189" i="1"/>
  <c r="BM189" i="1"/>
  <c r="Z189" i="1"/>
  <c r="Y189" i="1"/>
  <c r="BP189" i="1" s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Y191" i="1" s="1"/>
  <c r="P187" i="1"/>
  <c r="X184" i="1"/>
  <c r="Z183" i="1"/>
  <c r="X183" i="1"/>
  <c r="BO182" i="1"/>
  <c r="BM182" i="1"/>
  <c r="Z182" i="1"/>
  <c r="Y182" i="1"/>
  <c r="Y184" i="1" s="1"/>
  <c r="P182" i="1"/>
  <c r="X178" i="1"/>
  <c r="Z177" i="1"/>
  <c r="X177" i="1"/>
  <c r="BO176" i="1"/>
  <c r="BM176" i="1"/>
  <c r="Z176" i="1"/>
  <c r="Y176" i="1"/>
  <c r="Y178" i="1" s="1"/>
  <c r="P176" i="1"/>
  <c r="X173" i="1"/>
  <c r="Z172" i="1"/>
  <c r="X172" i="1"/>
  <c r="BO171" i="1"/>
  <c r="BM171" i="1"/>
  <c r="Z171" i="1"/>
  <c r="Y171" i="1"/>
  <c r="Y173" i="1" s="1"/>
  <c r="P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P153" i="1"/>
  <c r="BO152" i="1"/>
  <c r="BM152" i="1"/>
  <c r="Z152" i="1"/>
  <c r="Y152" i="1"/>
  <c r="BP152" i="1" s="1"/>
  <c r="BO151" i="1"/>
  <c r="BM151" i="1"/>
  <c r="Z151" i="1"/>
  <c r="Z155" i="1" s="1"/>
  <c r="Y151" i="1"/>
  <c r="Y155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4" i="1"/>
  <c r="Y143" i="1"/>
  <c r="X143" i="1"/>
  <c r="BP142" i="1"/>
  <c r="BO142" i="1"/>
  <c r="BN142" i="1"/>
  <c r="BM142" i="1"/>
  <c r="Z142" i="1"/>
  <c r="Z143" i="1" s="1"/>
  <c r="Y142" i="1"/>
  <c r="Y144" i="1" s="1"/>
  <c r="X138" i="1"/>
  <c r="Z137" i="1"/>
  <c r="X137" i="1"/>
  <c r="BO136" i="1"/>
  <c r="BM136" i="1"/>
  <c r="Z136" i="1"/>
  <c r="Y136" i="1"/>
  <c r="Y138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3" i="1" s="1"/>
  <c r="P130" i="1"/>
  <c r="X127" i="1"/>
  <c r="Z126" i="1"/>
  <c r="X126" i="1"/>
  <c r="BO125" i="1"/>
  <c r="BM125" i="1"/>
  <c r="Z125" i="1"/>
  <c r="Y125" i="1"/>
  <c r="Y127" i="1" s="1"/>
  <c r="P125" i="1"/>
  <c r="X122" i="1"/>
  <c r="X121" i="1"/>
  <c r="BO120" i="1"/>
  <c r="BM120" i="1"/>
  <c r="Z120" i="1"/>
  <c r="Y120" i="1"/>
  <c r="Y122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5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09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4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5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Y88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7" i="1" s="1"/>
  <c r="P75" i="1"/>
  <c r="X72" i="1"/>
  <c r="Z71" i="1"/>
  <c r="X71" i="1"/>
  <c r="BO70" i="1"/>
  <c r="BM70" i="1"/>
  <c r="Z70" i="1"/>
  <c r="Y70" i="1"/>
  <c r="Y72" i="1" s="1"/>
  <c r="P70" i="1"/>
  <c r="X67" i="1"/>
  <c r="X66" i="1"/>
  <c r="BO65" i="1"/>
  <c r="BM65" i="1"/>
  <c r="Z65" i="1"/>
  <c r="Y65" i="1"/>
  <c r="Y67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0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9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78" i="1"/>
  <c r="BN28" i="1"/>
  <c r="BP28" i="1"/>
  <c r="BN30" i="1"/>
  <c r="Y33" i="1"/>
  <c r="Y278" i="1" s="1"/>
  <c r="BN38" i="1"/>
  <c r="BP38" i="1"/>
  <c r="BN43" i="1"/>
  <c r="BP43" i="1"/>
  <c r="BN45" i="1"/>
  <c r="BN47" i="1"/>
  <c r="Y48" i="1"/>
  <c r="BN52" i="1"/>
  <c r="BP52" i="1"/>
  <c r="BN54" i="1"/>
  <c r="BN56" i="1"/>
  <c r="BN58" i="1"/>
  <c r="Y61" i="1"/>
  <c r="BN65" i="1"/>
  <c r="BP65" i="1"/>
  <c r="BN70" i="1"/>
  <c r="BP70" i="1"/>
  <c r="Y71" i="1"/>
  <c r="BN75" i="1"/>
  <c r="BP75" i="1"/>
  <c r="Y78" i="1"/>
  <c r="BN82" i="1"/>
  <c r="BP82" i="1"/>
  <c r="BN84" i="1"/>
  <c r="BN86" i="1"/>
  <c r="BN91" i="1"/>
  <c r="BP91" i="1"/>
  <c r="BN93" i="1"/>
  <c r="Y94" i="1"/>
  <c r="BN98" i="1"/>
  <c r="BP98" i="1"/>
  <c r="BN100" i="1"/>
  <c r="BN102" i="1"/>
  <c r="Y103" i="1"/>
  <c r="BN107" i="1"/>
  <c r="BP107" i="1"/>
  <c r="Y110" i="1"/>
  <c r="BN113" i="1"/>
  <c r="BP113" i="1"/>
  <c r="Y116" i="1"/>
  <c r="BN120" i="1"/>
  <c r="BP120" i="1"/>
  <c r="BN125" i="1"/>
  <c r="BP125" i="1"/>
  <c r="Y126" i="1"/>
  <c r="BN130" i="1"/>
  <c r="BP130" i="1"/>
  <c r="BN131" i="1"/>
  <c r="Y132" i="1"/>
  <c r="BN136" i="1"/>
  <c r="BP136" i="1"/>
  <c r="Y137" i="1"/>
  <c r="BN151" i="1"/>
  <c r="BP151" i="1"/>
  <c r="BN152" i="1"/>
  <c r="Y156" i="1"/>
  <c r="BN159" i="1"/>
  <c r="BP159" i="1"/>
  <c r="BN165" i="1"/>
  <c r="BP165" i="1"/>
  <c r="BN167" i="1"/>
  <c r="Y168" i="1"/>
  <c r="BN171" i="1"/>
  <c r="BP171" i="1"/>
  <c r="Y172" i="1"/>
  <c r="BN176" i="1"/>
  <c r="BP176" i="1"/>
  <c r="Y177" i="1"/>
  <c r="BN182" i="1"/>
  <c r="BP182" i="1"/>
  <c r="Y183" i="1"/>
  <c r="BN187" i="1"/>
  <c r="BP187" i="1"/>
  <c r="BN189" i="1"/>
  <c r="Y190" i="1"/>
  <c r="BN194" i="1"/>
  <c r="BP194" i="1"/>
  <c r="BN196" i="1"/>
  <c r="BN198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47" i="1"/>
  <c r="BP245" i="1"/>
  <c r="BN245" i="1"/>
  <c r="BP246" i="1"/>
  <c r="BN246" i="1"/>
  <c r="Y255" i="1"/>
  <c r="H9" i="1"/>
  <c r="Z283" i="1"/>
  <c r="Y238" i="1"/>
  <c r="BP235" i="1"/>
  <c r="BN235" i="1"/>
  <c r="BP236" i="1"/>
  <c r="BN236" i="1"/>
  <c r="BP237" i="1"/>
  <c r="BN237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2" i="1" l="1"/>
  <c r="Y279" i="1"/>
  <c r="Y280" i="1"/>
  <c r="Y281" i="1" l="1"/>
  <c r="A291" i="1" s="1"/>
  <c r="B291" i="1"/>
  <c r="C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<sst xmlns="http://schemas.openxmlformats.org/spreadsheetml/2006/main" count="1062" uniqueCount="405">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</sst>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9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2"/>
      <c r="F1" s="212"/>
      <c r="G1" s="12" t="s">
        <v>1</v>
      </c>
      <c r="H1" s="246" t="s">
        <v>2</v>
      </c>
      <c r="I1" s="212"/>
      <c r="J1" s="212"/>
      <c r="K1" s="212"/>
      <c r="L1" s="212"/>
      <c r="M1" s="212"/>
      <c r="N1" s="212"/>
      <c r="O1" s="212"/>
      <c r="P1" s="212"/>
      <c r="Q1" s="212"/>
      <c r="R1" s="211" t="s">
        <v>3</v>
      </c>
      <c r="S1" s="212"/>
      <c r="T1" s="2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7"/>
      <c r="R2" s="197"/>
      <c r="S2" s="197"/>
      <c r="T2" s="197"/>
      <c r="U2" s="197"/>
      <c r="V2" s="197"/>
      <c r="W2" s="197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7"/>
      <c r="Q3" s="197"/>
      <c r="R3" s="197"/>
      <c r="S3" s="197"/>
      <c r="T3" s="197"/>
      <c r="U3" s="197"/>
      <c r="V3" s="197"/>
      <c r="W3" s="197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6" t="s">
        <v>7</v>
      </c>
      <c r="B5" s="240"/>
      <c r="C5" s="241"/>
      <c r="D5" s="249"/>
      <c r="E5" s="250"/>
      <c r="F5" s="375" t="s">
        <v>8</v>
      </c>
      <c r="G5" s="241"/>
      <c r="H5" s="249"/>
      <c r="I5" s="344"/>
      <c r="J5" s="344"/>
      <c r="K5" s="344"/>
      <c r="L5" s="344"/>
      <c r="M5" s="250"/>
      <c r="N5" s="61"/>
      <c r="P5" s="24" t="s">
        <v>9</v>
      </c>
      <c r="Q5" s="382">
        <v>45506</v>
      </c>
      <c r="R5" s="274"/>
      <c r="T5" s="299" t="s">
        <v>10</v>
      </c>
      <c r="U5" s="300"/>
      <c r="V5" s="302" t="s">
        <v>11</v>
      </c>
      <c r="W5" s="274"/>
      <c r="AB5" s="51"/>
      <c r="AC5" s="51"/>
      <c r="AD5" s="51"/>
      <c r="AE5" s="51"/>
    </row>
    <row r="6" spans="1:32" s="183" customFormat="1" ht="24" customHeight="1" x14ac:dyDescent="0.2">
      <c r="A6" s="276" t="s">
        <v>12</v>
      </c>
      <c r="B6" s="240"/>
      <c r="C6" s="241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4"/>
      <c r="N6" s="62"/>
      <c r="P6" s="24" t="s">
        <v>14</v>
      </c>
      <c r="Q6" s="388" t="str">
        <f>IF(Q5=0," ",CHOOSE(WEEKDAY(Q5,2),"Понедельник","Вторник","Среда","Четверг","Пятница","Суббота","Воскресенье"))</f>
        <v>Пятница</v>
      </c>
      <c r="R6" s="195"/>
      <c r="T6" s="304" t="s">
        <v>15</v>
      </c>
      <c r="U6" s="300"/>
      <c r="V6" s="332" t="s">
        <v>16</v>
      </c>
      <c r="W6" s="224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26" t="str">
        <f>IFERROR(VLOOKUP(DeliveryAddress,Table,3,0),1)</f>
        <v>1</v>
      </c>
      <c r="E7" s="227"/>
      <c r="F7" s="227"/>
      <c r="G7" s="227"/>
      <c r="H7" s="227"/>
      <c r="I7" s="227"/>
      <c r="J7" s="227"/>
      <c r="K7" s="227"/>
      <c r="L7" s="227"/>
      <c r="M7" s="228"/>
      <c r="N7" s="63"/>
      <c r="P7" s="24"/>
      <c r="Q7" s="42"/>
      <c r="R7" s="42"/>
      <c r="T7" s="197"/>
      <c r="U7" s="300"/>
      <c r="V7" s="333"/>
      <c r="W7" s="334"/>
      <c r="AB7" s="51"/>
      <c r="AC7" s="51"/>
      <c r="AD7" s="51"/>
      <c r="AE7" s="51"/>
    </row>
    <row r="8" spans="1:32" s="183" customFormat="1" ht="25.5" customHeight="1" x14ac:dyDescent="0.2">
      <c r="A8" s="394" t="s">
        <v>17</v>
      </c>
      <c r="B8" s="200"/>
      <c r="C8" s="201"/>
      <c r="D8" s="235" t="s">
        <v>18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19</v>
      </c>
      <c r="Q8" s="281">
        <v>0.375</v>
      </c>
      <c r="R8" s="228"/>
      <c r="T8" s="197"/>
      <c r="U8" s="300"/>
      <c r="V8" s="333"/>
      <c r="W8" s="334"/>
      <c r="AB8" s="51"/>
      <c r="AC8" s="51"/>
      <c r="AD8" s="51"/>
      <c r="AE8" s="51"/>
    </row>
    <row r="9" spans="1:32" s="183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86"/>
      <c r="E9" s="204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1"/>
      <c r="P9" s="26" t="s">
        <v>20</v>
      </c>
      <c r="Q9" s="271"/>
      <c r="R9" s="272"/>
      <c r="T9" s="197"/>
      <c r="U9" s="300"/>
      <c r="V9" s="335"/>
      <c r="W9" s="336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86"/>
      <c r="E10" s="204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27" t="str">
        <f>IFERROR(VLOOKUP($D$10,Proxy,2,FALSE),"")</f>
        <v/>
      </c>
      <c r="I10" s="197"/>
      <c r="J10" s="197"/>
      <c r="K10" s="197"/>
      <c r="L10" s="197"/>
      <c r="M10" s="197"/>
      <c r="N10" s="182"/>
      <c r="P10" s="26" t="s">
        <v>21</v>
      </c>
      <c r="Q10" s="305"/>
      <c r="R10" s="306"/>
      <c r="U10" s="24" t="s">
        <v>22</v>
      </c>
      <c r="V10" s="223" t="s">
        <v>23</v>
      </c>
      <c r="W10" s="224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3"/>
      <c r="R11" s="274"/>
      <c r="U11" s="24" t="s">
        <v>26</v>
      </c>
      <c r="V11" s="356" t="s">
        <v>27</v>
      </c>
      <c r="W11" s="27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8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1"/>
      <c r="N12" s="65"/>
      <c r="P12" s="24" t="s">
        <v>29</v>
      </c>
      <c r="Q12" s="281"/>
      <c r="R12" s="228"/>
      <c r="S12" s="23"/>
      <c r="U12" s="24"/>
      <c r="V12" s="212"/>
      <c r="W12" s="197"/>
      <c r="AB12" s="51"/>
      <c r="AC12" s="51"/>
      <c r="AD12" s="51"/>
      <c r="AE12" s="51"/>
    </row>
    <row r="13" spans="1:32" s="183" customFormat="1" ht="23.25" customHeight="1" x14ac:dyDescent="0.2">
      <c r="A13" s="298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1"/>
      <c r="N13" s="65"/>
      <c r="O13" s="26"/>
      <c r="P13" s="26" t="s">
        <v>31</v>
      </c>
      <c r="Q13" s="356"/>
      <c r="R13" s="2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8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1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1"/>
      <c r="N15" s="66"/>
      <c r="P15" s="294" t="s">
        <v>34</v>
      </c>
      <c r="Q15" s="212"/>
      <c r="R15" s="212"/>
      <c r="S15" s="212"/>
      <c r="T15" s="2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5"/>
      <c r="Q16" s="295"/>
      <c r="R16" s="295"/>
      <c r="S16" s="295"/>
      <c r="T16" s="2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8" t="s">
        <v>35</v>
      </c>
      <c r="B17" s="218" t="s">
        <v>36</v>
      </c>
      <c r="C17" s="285" t="s">
        <v>37</v>
      </c>
      <c r="D17" s="218" t="s">
        <v>38</v>
      </c>
      <c r="E17" s="258"/>
      <c r="F17" s="218" t="s">
        <v>39</v>
      </c>
      <c r="G17" s="218" t="s">
        <v>40</v>
      </c>
      <c r="H17" s="218" t="s">
        <v>41</v>
      </c>
      <c r="I17" s="218" t="s">
        <v>42</v>
      </c>
      <c r="J17" s="218" t="s">
        <v>43</v>
      </c>
      <c r="K17" s="218" t="s">
        <v>44</v>
      </c>
      <c r="L17" s="218" t="s">
        <v>45</v>
      </c>
      <c r="M17" s="218" t="s">
        <v>46</v>
      </c>
      <c r="N17" s="218" t="s">
        <v>47</v>
      </c>
      <c r="O17" s="218" t="s">
        <v>48</v>
      </c>
      <c r="P17" s="218" t="s">
        <v>49</v>
      </c>
      <c r="Q17" s="257"/>
      <c r="R17" s="257"/>
      <c r="S17" s="257"/>
      <c r="T17" s="258"/>
      <c r="U17" s="391" t="s">
        <v>50</v>
      </c>
      <c r="V17" s="241"/>
      <c r="W17" s="218" t="s">
        <v>51</v>
      </c>
      <c r="X17" s="218" t="s">
        <v>52</v>
      </c>
      <c r="Y17" s="392" t="s">
        <v>53</v>
      </c>
      <c r="Z17" s="218" t="s">
        <v>54</v>
      </c>
      <c r="AA17" s="325" t="s">
        <v>55</v>
      </c>
      <c r="AB17" s="325" t="s">
        <v>56</v>
      </c>
      <c r="AC17" s="325" t="s">
        <v>57</v>
      </c>
      <c r="AD17" s="325" t="s">
        <v>58</v>
      </c>
      <c r="AE17" s="370"/>
      <c r="AF17" s="371"/>
      <c r="AG17" s="268"/>
      <c r="BD17" s="318" t="s">
        <v>59</v>
      </c>
    </row>
    <row r="18" spans="1:68" ht="14.25" customHeight="1" x14ac:dyDescent="0.2">
      <c r="A18" s="219"/>
      <c r="B18" s="219"/>
      <c r="C18" s="219"/>
      <c r="D18" s="259"/>
      <c r="E18" s="261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59"/>
      <c r="Q18" s="260"/>
      <c r="R18" s="260"/>
      <c r="S18" s="260"/>
      <c r="T18" s="261"/>
      <c r="U18" s="184" t="s">
        <v>60</v>
      </c>
      <c r="V18" s="184" t="s">
        <v>61</v>
      </c>
      <c r="W18" s="219"/>
      <c r="X18" s="219"/>
      <c r="Y18" s="393"/>
      <c r="Z18" s="219"/>
      <c r="AA18" s="326"/>
      <c r="AB18" s="326"/>
      <c r="AC18" s="326"/>
      <c r="AD18" s="372"/>
      <c r="AE18" s="373"/>
      <c r="AF18" s="374"/>
      <c r="AG18" s="269"/>
      <c r="BD18" s="197"/>
    </row>
    <row r="19" spans="1:68" ht="27.75" customHeight="1" x14ac:dyDescent="0.2">
      <c r="A19" s="292" t="s">
        <v>62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customHeight="1" x14ac:dyDescent="0.25">
      <c r="A20" s="202" t="s">
        <v>62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85"/>
      <c r="AB20" s="185"/>
      <c r="AC20" s="185"/>
    </row>
    <row r="21" spans="1:68" ht="14.25" customHeight="1" x14ac:dyDescent="0.25">
      <c r="A21" s="210" t="s">
        <v>63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4">
        <v>4607111035752</v>
      </c>
      <c r="E22" s="19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8"/>
      <c r="R22" s="208"/>
      <c r="S22" s="208"/>
      <c r="T22" s="209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196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8"/>
      <c r="P23" s="199" t="s">
        <v>69</v>
      </c>
      <c r="Q23" s="200"/>
      <c r="R23" s="200"/>
      <c r="S23" s="200"/>
      <c r="T23" s="200"/>
      <c r="U23" s="200"/>
      <c r="V23" s="201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8"/>
      <c r="P24" s="199" t="s">
        <v>69</v>
      </c>
      <c r="Q24" s="200"/>
      <c r="R24" s="200"/>
      <c r="S24" s="200"/>
      <c r="T24" s="200"/>
      <c r="U24" s="200"/>
      <c r="V24" s="201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92" t="s">
        <v>71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customHeight="1" x14ac:dyDescent="0.25">
      <c r="A26" s="202" t="s">
        <v>72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85"/>
      <c r="AB26" s="185"/>
      <c r="AC26" s="185"/>
    </row>
    <row r="27" spans="1:68" ht="14.25" customHeight="1" x14ac:dyDescent="0.25">
      <c r="A27" s="210" t="s">
        <v>73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86"/>
      <c r="AB27" s="186"/>
      <c r="AC27" s="186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4">
        <v>4607111036605</v>
      </c>
      <c r="E28" s="19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8"/>
      <c r="R28" s="208"/>
      <c r="S28" s="208"/>
      <c r="T28" s="209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4">
        <v>4607111036520</v>
      </c>
      <c r="E29" s="19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8"/>
      <c r="R29" s="208"/>
      <c r="S29" s="208"/>
      <c r="T29" s="209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4">
        <v>4607111036537</v>
      </c>
      <c r="E30" s="19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8"/>
      <c r="R30" s="208"/>
      <c r="S30" s="208"/>
      <c r="T30" s="209"/>
      <c r="U30" s="34"/>
      <c r="V30" s="34"/>
      <c r="W30" s="35" t="s">
        <v>68</v>
      </c>
      <c r="X30" s="190">
        <v>140</v>
      </c>
      <c r="Y30" s="191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4">
        <v>4607111036599</v>
      </c>
      <c r="E31" s="19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8"/>
      <c r="R31" s="208"/>
      <c r="S31" s="208"/>
      <c r="T31" s="209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196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8"/>
      <c r="P32" s="199" t="s">
        <v>69</v>
      </c>
      <c r="Q32" s="200"/>
      <c r="R32" s="200"/>
      <c r="S32" s="200"/>
      <c r="T32" s="200"/>
      <c r="U32" s="200"/>
      <c r="V32" s="201"/>
      <c r="W32" s="37" t="s">
        <v>68</v>
      </c>
      <c r="X32" s="192">
        <f>IFERROR(SUM(X28:X31),"0")</f>
        <v>140</v>
      </c>
      <c r="Y32" s="192">
        <f>IFERROR(SUM(Y28:Y31),"0")</f>
        <v>140</v>
      </c>
      <c r="Z32" s="192">
        <f>IFERROR(IF(Z28="",0,Z28),"0")+IFERROR(IF(Z29="",0,Z29),"0")+IFERROR(IF(Z30="",0,Z30),"0")+IFERROR(IF(Z31="",0,Z31),"0")</f>
        <v>1.3104</v>
      </c>
      <c r="AA32" s="193"/>
      <c r="AB32" s="193"/>
      <c r="AC32" s="193"/>
    </row>
    <row r="33" spans="1:68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8"/>
      <c r="P33" s="199" t="s">
        <v>69</v>
      </c>
      <c r="Q33" s="200"/>
      <c r="R33" s="200"/>
      <c r="S33" s="200"/>
      <c r="T33" s="200"/>
      <c r="U33" s="200"/>
      <c r="V33" s="201"/>
      <c r="W33" s="37" t="s">
        <v>70</v>
      </c>
      <c r="X33" s="192">
        <f>IFERROR(SUMPRODUCT(X28:X31*H28:H31),"0")</f>
        <v>210</v>
      </c>
      <c r="Y33" s="192">
        <f>IFERROR(SUMPRODUCT(Y28:Y31*H28:H31),"0")</f>
        <v>210</v>
      </c>
      <c r="Z33" s="37"/>
      <c r="AA33" s="193"/>
      <c r="AB33" s="193"/>
      <c r="AC33" s="193"/>
    </row>
    <row r="34" spans="1:68" ht="16.5" customHeight="1" x14ac:dyDescent="0.25">
      <c r="A34" s="202" t="s">
        <v>84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85"/>
      <c r="AB34" s="185"/>
      <c r="AC34" s="185"/>
    </row>
    <row r="35" spans="1:68" ht="14.25" customHeight="1" x14ac:dyDescent="0.25">
      <c r="A35" s="210" t="s">
        <v>63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86"/>
      <c r="AB35" s="186"/>
      <c r="AC35" s="186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4">
        <v>4607111036285</v>
      </c>
      <c r="E36" s="19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8"/>
      <c r="R36" s="208"/>
      <c r="S36" s="208"/>
      <c r="T36" s="209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4">
        <v>4607111036308</v>
      </c>
      <c r="E37" s="19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15" t="s">
        <v>89</v>
      </c>
      <c r="Q37" s="208"/>
      <c r="R37" s="208"/>
      <c r="S37" s="208"/>
      <c r="T37" s="209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4">
        <v>4607111036292</v>
      </c>
      <c r="E38" s="19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8"/>
      <c r="R38" s="208"/>
      <c r="S38" s="208"/>
      <c r="T38" s="209"/>
      <c r="U38" s="34"/>
      <c r="V38" s="34"/>
      <c r="W38" s="35" t="s">
        <v>68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196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8"/>
      <c r="P39" s="199" t="s">
        <v>69</v>
      </c>
      <c r="Q39" s="200"/>
      <c r="R39" s="200"/>
      <c r="S39" s="200"/>
      <c r="T39" s="200"/>
      <c r="U39" s="200"/>
      <c r="V39" s="201"/>
      <c r="W39" s="37" t="s">
        <v>68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8"/>
      <c r="P40" s="199" t="s">
        <v>69</v>
      </c>
      <c r="Q40" s="200"/>
      <c r="R40" s="200"/>
      <c r="S40" s="200"/>
      <c r="T40" s="200"/>
      <c r="U40" s="200"/>
      <c r="V40" s="201"/>
      <c r="W40" s="37" t="s">
        <v>70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2" t="s">
        <v>92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85"/>
      <c r="AB41" s="185"/>
      <c r="AC41" s="185"/>
    </row>
    <row r="42" spans="1:68" ht="14.25" customHeight="1" x14ac:dyDescent="0.25">
      <c r="A42" s="210" t="s">
        <v>93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86"/>
      <c r="AB42" s="186"/>
      <c r="AC42" s="186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4">
        <v>4607111038951</v>
      </c>
      <c r="E43" s="19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8"/>
      <c r="R43" s="208"/>
      <c r="S43" s="208"/>
      <c r="T43" s="209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4">
        <v>4607111037596</v>
      </c>
      <c r="E44" s="19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8"/>
      <c r="R44" s="208"/>
      <c r="S44" s="208"/>
      <c r="T44" s="209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4">
        <v>4607111037053</v>
      </c>
      <c r="E45" s="19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8"/>
      <c r="R45" s="208"/>
      <c r="S45" s="208"/>
      <c r="T45" s="209"/>
      <c r="U45" s="34"/>
      <c r="V45" s="34"/>
      <c r="W45" s="35" t="s">
        <v>68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4">
        <v>4607111037060</v>
      </c>
      <c r="E46" s="19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8"/>
      <c r="R46" s="208"/>
      <c r="S46" s="208"/>
      <c r="T46" s="209"/>
      <c r="U46" s="34"/>
      <c r="V46" s="34"/>
      <c r="W46" s="35" t="s">
        <v>68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4">
        <v>4607111038968</v>
      </c>
      <c r="E47" s="19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8"/>
      <c r="R47" s="208"/>
      <c r="S47" s="208"/>
      <c r="T47" s="209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196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8"/>
      <c r="P48" s="199" t="s">
        <v>69</v>
      </c>
      <c r="Q48" s="200"/>
      <c r="R48" s="200"/>
      <c r="S48" s="200"/>
      <c r="T48" s="200"/>
      <c r="U48" s="200"/>
      <c r="V48" s="201"/>
      <c r="W48" s="37" t="s">
        <v>68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8"/>
      <c r="P49" s="199" t="s">
        <v>69</v>
      </c>
      <c r="Q49" s="200"/>
      <c r="R49" s="200"/>
      <c r="S49" s="200"/>
      <c r="T49" s="200"/>
      <c r="U49" s="200"/>
      <c r="V49" s="201"/>
      <c r="W49" s="37" t="s">
        <v>70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customHeight="1" x14ac:dyDescent="0.25">
      <c r="A50" s="202" t="s">
        <v>105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85"/>
      <c r="AB50" s="185"/>
      <c r="AC50" s="185"/>
    </row>
    <row r="51" spans="1:68" ht="14.25" customHeight="1" x14ac:dyDescent="0.25">
      <c r="A51" s="210" t="s">
        <v>63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86"/>
      <c r="AB51" s="186"/>
      <c r="AC51" s="186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4">
        <v>4607111037190</v>
      </c>
      <c r="E52" s="19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8"/>
      <c r="R52" s="208"/>
      <c r="S52" s="208"/>
      <c r="T52" s="209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4">
        <v>4607111037183</v>
      </c>
      <c r="E53" s="19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8"/>
      <c r="R53" s="208"/>
      <c r="S53" s="208"/>
      <c r="T53" s="209"/>
      <c r="U53" s="34"/>
      <c r="V53" s="34"/>
      <c r="W53" s="35" t="s">
        <v>68</v>
      </c>
      <c r="X53" s="190">
        <v>72</v>
      </c>
      <c r="Y53" s="191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4">
        <v>4607111037091</v>
      </c>
      <c r="E54" s="19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8"/>
      <c r="R54" s="208"/>
      <c r="S54" s="208"/>
      <c r="T54" s="209"/>
      <c r="U54" s="34"/>
      <c r="V54" s="34"/>
      <c r="W54" s="35" t="s">
        <v>68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4">
        <v>4607111036902</v>
      </c>
      <c r="E55" s="19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8"/>
      <c r="R55" s="208"/>
      <c r="S55" s="208"/>
      <c r="T55" s="209"/>
      <c r="U55" s="34"/>
      <c r="V55" s="34"/>
      <c r="W55" s="35" t="s">
        <v>68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4">
        <v>4607111036858</v>
      </c>
      <c r="E56" s="19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8"/>
      <c r="R56" s="208"/>
      <c r="S56" s="208"/>
      <c r="T56" s="209"/>
      <c r="U56" s="34"/>
      <c r="V56" s="34"/>
      <c r="W56" s="35" t="s">
        <v>68</v>
      </c>
      <c r="X56" s="190">
        <v>12</v>
      </c>
      <c r="Y56" s="19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4">
        <v>4607111037510</v>
      </c>
      <c r="E57" s="195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8"/>
      <c r="R57" s="208"/>
      <c r="S57" s="208"/>
      <c r="T57" s="209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4">
        <v>4607111036889</v>
      </c>
      <c r="E58" s="19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8"/>
      <c r="R58" s="208"/>
      <c r="S58" s="208"/>
      <c r="T58" s="209"/>
      <c r="U58" s="34"/>
      <c r="V58" s="34"/>
      <c r="W58" s="35" t="s">
        <v>68</v>
      </c>
      <c r="X58" s="190">
        <v>120</v>
      </c>
      <c r="Y58" s="191">
        <f t="shared" si="0"/>
        <v>120</v>
      </c>
      <c r="Z58" s="36">
        <f t="shared" si="1"/>
        <v>1.8599999999999999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898.31999999999994</v>
      </c>
      <c r="BN58" s="67">
        <f t="shared" si="3"/>
        <v>898.31999999999994</v>
      </c>
      <c r="BO58" s="67">
        <f t="shared" si="4"/>
        <v>1.4285714285714286</v>
      </c>
      <c r="BP58" s="67">
        <f t="shared" si="5"/>
        <v>1.4285714285714286</v>
      </c>
    </row>
    <row r="59" spans="1:68" ht="27" customHeight="1" x14ac:dyDescent="0.25">
      <c r="A59" s="54" t="s">
        <v>118</v>
      </c>
      <c r="B59" s="54" t="s">
        <v>120</v>
      </c>
      <c r="C59" s="31">
        <v>4301070968</v>
      </c>
      <c r="D59" s="194">
        <v>4607111036889</v>
      </c>
      <c r="E59" s="195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8"/>
      <c r="R59" s="208"/>
      <c r="S59" s="208"/>
      <c r="T59" s="209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196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8"/>
      <c r="P60" s="199" t="s">
        <v>69</v>
      </c>
      <c r="Q60" s="200"/>
      <c r="R60" s="200"/>
      <c r="S60" s="200"/>
      <c r="T60" s="200"/>
      <c r="U60" s="200"/>
      <c r="V60" s="201"/>
      <c r="W60" s="37" t="s">
        <v>68</v>
      </c>
      <c r="X60" s="192">
        <f>IFERROR(SUM(X52:X59),"0")</f>
        <v>264</v>
      </c>
      <c r="Y60" s="192">
        <f>IFERROR(SUM(Y52:Y59),"0")</f>
        <v>264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4.0920000000000005</v>
      </c>
      <c r="AA60" s="193"/>
      <c r="AB60" s="193"/>
      <c r="AC60" s="193"/>
    </row>
    <row r="61" spans="1:68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8"/>
      <c r="P61" s="199" t="s">
        <v>69</v>
      </c>
      <c r="Q61" s="200"/>
      <c r="R61" s="200"/>
      <c r="S61" s="200"/>
      <c r="T61" s="200"/>
      <c r="U61" s="200"/>
      <c r="V61" s="201"/>
      <c r="W61" s="37" t="s">
        <v>70</v>
      </c>
      <c r="X61" s="192">
        <f>IFERROR(SUMPRODUCT(X52:X59*H52:H59),"0")</f>
        <v>1885.4399999999998</v>
      </c>
      <c r="Y61" s="192">
        <f>IFERROR(SUMPRODUCT(Y52:Y59*H52:H59),"0")</f>
        <v>1885.4399999999998</v>
      </c>
      <c r="Z61" s="37"/>
      <c r="AA61" s="193"/>
      <c r="AB61" s="193"/>
      <c r="AC61" s="193"/>
    </row>
    <row r="62" spans="1:68" ht="16.5" customHeight="1" x14ac:dyDescent="0.25">
      <c r="A62" s="202" t="s">
        <v>121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85"/>
      <c r="AB62" s="185"/>
      <c r="AC62" s="185"/>
    </row>
    <row r="63" spans="1:68" ht="14.25" customHeight="1" x14ac:dyDescent="0.25">
      <c r="A63" s="210" t="s">
        <v>63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86"/>
      <c r="AB63" s="186"/>
      <c r="AC63" s="186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4">
        <v>4607111037411</v>
      </c>
      <c r="E64" s="19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8"/>
      <c r="R64" s="208"/>
      <c r="S64" s="208"/>
      <c r="T64" s="209"/>
      <c r="U64" s="34"/>
      <c r="V64" s="34"/>
      <c r="W64" s="35" t="s">
        <v>68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4">
        <v>4607111036728</v>
      </c>
      <c r="E65" s="19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8"/>
      <c r="R65" s="208"/>
      <c r="S65" s="208"/>
      <c r="T65" s="209"/>
      <c r="U65" s="34"/>
      <c r="V65" s="34"/>
      <c r="W65" s="35" t="s">
        <v>68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196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8"/>
      <c r="P66" s="199" t="s">
        <v>69</v>
      </c>
      <c r="Q66" s="200"/>
      <c r="R66" s="200"/>
      <c r="S66" s="200"/>
      <c r="T66" s="200"/>
      <c r="U66" s="200"/>
      <c r="V66" s="201"/>
      <c r="W66" s="37" t="s">
        <v>68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8"/>
      <c r="P67" s="199" t="s">
        <v>69</v>
      </c>
      <c r="Q67" s="200"/>
      <c r="R67" s="200"/>
      <c r="S67" s="200"/>
      <c r="T67" s="200"/>
      <c r="U67" s="200"/>
      <c r="V67" s="201"/>
      <c r="W67" s="37" t="s">
        <v>70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customHeight="1" x14ac:dyDescent="0.25">
      <c r="A68" s="202" t="s">
        <v>127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85"/>
      <c r="AB68" s="185"/>
      <c r="AC68" s="185"/>
    </row>
    <row r="69" spans="1:68" ht="14.25" customHeight="1" x14ac:dyDescent="0.25">
      <c r="A69" s="210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86"/>
      <c r="AB69" s="186"/>
      <c r="AC69" s="186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4">
        <v>4607111033659</v>
      </c>
      <c r="E70" s="19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8"/>
      <c r="R70" s="208"/>
      <c r="S70" s="208"/>
      <c r="T70" s="209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196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8"/>
      <c r="P71" s="199" t="s">
        <v>69</v>
      </c>
      <c r="Q71" s="200"/>
      <c r="R71" s="200"/>
      <c r="S71" s="200"/>
      <c r="T71" s="200"/>
      <c r="U71" s="200"/>
      <c r="V71" s="201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8"/>
      <c r="P72" s="199" t="s">
        <v>69</v>
      </c>
      <c r="Q72" s="200"/>
      <c r="R72" s="200"/>
      <c r="S72" s="200"/>
      <c r="T72" s="200"/>
      <c r="U72" s="200"/>
      <c r="V72" s="201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2" t="s">
        <v>131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85"/>
      <c r="AB73" s="185"/>
      <c r="AC73" s="185"/>
    </row>
    <row r="74" spans="1:68" ht="14.25" customHeight="1" x14ac:dyDescent="0.25">
      <c r="A74" s="210" t="s">
        <v>132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86"/>
      <c r="AB74" s="186"/>
      <c r="AC74" s="186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4">
        <v>4607111034137</v>
      </c>
      <c r="E75" s="19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8"/>
      <c r="R75" s="208"/>
      <c r="S75" s="208"/>
      <c r="T75" s="209"/>
      <c r="U75" s="34"/>
      <c r="V75" s="34"/>
      <c r="W75" s="35" t="s">
        <v>68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4">
        <v>4607111034120</v>
      </c>
      <c r="E76" s="19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8"/>
      <c r="R76" s="208"/>
      <c r="S76" s="208"/>
      <c r="T76" s="209"/>
      <c r="U76" s="34"/>
      <c r="V76" s="34"/>
      <c r="W76" s="35" t="s">
        <v>68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196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8"/>
      <c r="P77" s="199" t="s">
        <v>69</v>
      </c>
      <c r="Q77" s="200"/>
      <c r="R77" s="200"/>
      <c r="S77" s="200"/>
      <c r="T77" s="200"/>
      <c r="U77" s="200"/>
      <c r="V77" s="201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8"/>
      <c r="P78" s="199" t="s">
        <v>69</v>
      </c>
      <c r="Q78" s="200"/>
      <c r="R78" s="200"/>
      <c r="S78" s="200"/>
      <c r="T78" s="200"/>
      <c r="U78" s="200"/>
      <c r="V78" s="201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customHeight="1" x14ac:dyDescent="0.25">
      <c r="A79" s="202" t="s">
        <v>137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85"/>
      <c r="AB79" s="185"/>
      <c r="AC79" s="185"/>
    </row>
    <row r="80" spans="1:68" ht="14.25" customHeight="1" x14ac:dyDescent="0.25">
      <c r="A80" s="210" t="s">
        <v>128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86"/>
      <c r="AB80" s="186"/>
      <c r="AC80" s="186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4">
        <v>4607111036407</v>
      </c>
      <c r="E81" s="19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8"/>
      <c r="R81" s="208"/>
      <c r="S81" s="208"/>
      <c r="T81" s="209"/>
      <c r="U81" s="34"/>
      <c r="V81" s="34"/>
      <c r="W81" s="35" t="s">
        <v>68</v>
      </c>
      <c r="X81" s="190">
        <v>14</v>
      </c>
      <c r="Y81" s="191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4">
        <v>4607111033628</v>
      </c>
      <c r="E82" s="19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8"/>
      <c r="R82" s="208"/>
      <c r="S82" s="208"/>
      <c r="T82" s="209"/>
      <c r="U82" s="34"/>
      <c r="V82" s="34"/>
      <c r="W82" s="35" t="s">
        <v>68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4">
        <v>4607111033451</v>
      </c>
      <c r="E83" s="19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8"/>
      <c r="R83" s="208"/>
      <c r="S83" s="208"/>
      <c r="T83" s="209"/>
      <c r="U83" s="34"/>
      <c r="V83" s="34"/>
      <c r="W83" s="35" t="s">
        <v>68</v>
      </c>
      <c r="X83" s="190">
        <v>140</v>
      </c>
      <c r="Y83" s="191">
        <f t="shared" si="6"/>
        <v>140</v>
      </c>
      <c r="Z83" s="36">
        <f t="shared" si="7"/>
        <v>2.5032000000000001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602.50400000000002</v>
      </c>
      <c r="BN83" s="67">
        <f t="shared" si="9"/>
        <v>602.50400000000002</v>
      </c>
      <c r="BO83" s="67">
        <f t="shared" si="10"/>
        <v>2</v>
      </c>
      <c r="BP83" s="67">
        <f t="shared" si="11"/>
        <v>2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4">
        <v>4607111035141</v>
      </c>
      <c r="E84" s="19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3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8"/>
      <c r="R84" s="208"/>
      <c r="S84" s="208"/>
      <c r="T84" s="209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4">
        <v>4607111033444</v>
      </c>
      <c r="E85" s="19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9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8"/>
      <c r="R85" s="208"/>
      <c r="S85" s="208"/>
      <c r="T85" s="209"/>
      <c r="U85" s="34"/>
      <c r="V85" s="34"/>
      <c r="W85" s="35" t="s">
        <v>68</v>
      </c>
      <c r="X85" s="190">
        <v>98</v>
      </c>
      <c r="Y85" s="191">
        <f t="shared" si="6"/>
        <v>98</v>
      </c>
      <c r="Z85" s="36">
        <f t="shared" si="7"/>
        <v>1.75224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4">
        <v>4607111035028</v>
      </c>
      <c r="E86" s="19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8"/>
      <c r="R86" s="208"/>
      <c r="S86" s="208"/>
      <c r="T86" s="209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196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8"/>
      <c r="P87" s="199" t="s">
        <v>69</v>
      </c>
      <c r="Q87" s="200"/>
      <c r="R87" s="200"/>
      <c r="S87" s="200"/>
      <c r="T87" s="200"/>
      <c r="U87" s="200"/>
      <c r="V87" s="201"/>
      <c r="W87" s="37" t="s">
        <v>68</v>
      </c>
      <c r="X87" s="192">
        <f>IFERROR(SUM(X81:X86),"0")</f>
        <v>252</v>
      </c>
      <c r="Y87" s="192">
        <f>IFERROR(SUM(Y81:Y86),"0")</f>
        <v>252</v>
      </c>
      <c r="Z87" s="192">
        <f>IFERROR(IF(Z81="",0,Z81),"0")+IFERROR(IF(Z82="",0,Z82),"0")+IFERROR(IF(Z83="",0,Z83),"0")+IFERROR(IF(Z84="",0,Z84),"0")+IFERROR(IF(Z85="",0,Z85),"0")+IFERROR(IF(Z86="",0,Z86),"0")</f>
        <v>4.5057600000000004</v>
      </c>
      <c r="AA87" s="193"/>
      <c r="AB87" s="193"/>
      <c r="AC87" s="193"/>
    </row>
    <row r="88" spans="1:68" x14ac:dyDescent="0.2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8"/>
      <c r="P88" s="199" t="s">
        <v>69</v>
      </c>
      <c r="Q88" s="200"/>
      <c r="R88" s="200"/>
      <c r="S88" s="200"/>
      <c r="T88" s="200"/>
      <c r="U88" s="200"/>
      <c r="V88" s="201"/>
      <c r="W88" s="37" t="s">
        <v>70</v>
      </c>
      <c r="X88" s="192">
        <f>IFERROR(SUMPRODUCT(X81:X86*H81:H86),"0")</f>
        <v>915.59999999999991</v>
      </c>
      <c r="Y88" s="192">
        <f>IFERROR(SUMPRODUCT(Y81:Y86*H81:H86),"0")</f>
        <v>915.59999999999991</v>
      </c>
      <c r="Z88" s="37"/>
      <c r="AA88" s="193"/>
      <c r="AB88" s="193"/>
      <c r="AC88" s="193"/>
    </row>
    <row r="89" spans="1:68" ht="16.5" customHeight="1" x14ac:dyDescent="0.25">
      <c r="A89" s="202" t="s">
        <v>150</v>
      </c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85"/>
      <c r="AB89" s="185"/>
      <c r="AC89" s="185"/>
    </row>
    <row r="90" spans="1:68" ht="14.25" customHeight="1" x14ac:dyDescent="0.25">
      <c r="A90" s="210" t="s">
        <v>151</v>
      </c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86"/>
      <c r="AB90" s="186"/>
      <c r="AC90" s="186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4">
        <v>4607025784012</v>
      </c>
      <c r="E91" s="19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8"/>
      <c r="R91" s="208"/>
      <c r="S91" s="208"/>
      <c r="T91" s="209"/>
      <c r="U91" s="34"/>
      <c r="V91" s="34"/>
      <c r="W91" s="35" t="s">
        <v>68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4">
        <v>4607025784319</v>
      </c>
      <c r="E92" s="19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8"/>
      <c r="R92" s="208"/>
      <c r="S92" s="208"/>
      <c r="T92" s="209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4">
        <v>4607111035370</v>
      </c>
      <c r="E93" s="19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4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8"/>
      <c r="R93" s="208"/>
      <c r="S93" s="208"/>
      <c r="T93" s="209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196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8"/>
      <c r="P94" s="199" t="s">
        <v>69</v>
      </c>
      <c r="Q94" s="200"/>
      <c r="R94" s="200"/>
      <c r="S94" s="200"/>
      <c r="T94" s="200"/>
      <c r="U94" s="200"/>
      <c r="V94" s="201"/>
      <c r="W94" s="37" t="s">
        <v>68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8"/>
      <c r="P95" s="199" t="s">
        <v>69</v>
      </c>
      <c r="Q95" s="200"/>
      <c r="R95" s="200"/>
      <c r="S95" s="200"/>
      <c r="T95" s="200"/>
      <c r="U95" s="200"/>
      <c r="V95" s="201"/>
      <c r="W95" s="37" t="s">
        <v>70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2" t="s">
        <v>158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85"/>
      <c r="AB96" s="185"/>
      <c r="AC96" s="185"/>
    </row>
    <row r="97" spans="1:68" ht="14.25" customHeight="1" x14ac:dyDescent="0.25">
      <c r="A97" s="210" t="s">
        <v>63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4">
        <v>4607111033970</v>
      </c>
      <c r="E98" s="19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8"/>
      <c r="R98" s="208"/>
      <c r="S98" s="208"/>
      <c r="T98" s="209"/>
      <c r="U98" s="34"/>
      <c r="V98" s="34"/>
      <c r="W98" s="35" t="s">
        <v>68</v>
      </c>
      <c r="X98" s="190">
        <v>48</v>
      </c>
      <c r="Y98" s="191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345.58080000000001</v>
      </c>
      <c r="BN98" s="67">
        <f>IFERROR(Y98*I98,"0")</f>
        <v>345.58080000000001</v>
      </c>
      <c r="BO98" s="67">
        <f>IFERROR(X98/J98,"0")</f>
        <v>0.5714285714285714</v>
      </c>
      <c r="BP98" s="67">
        <f>IFERROR(Y98/J98,"0")</f>
        <v>0.5714285714285714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4">
        <v>4607111034144</v>
      </c>
      <c r="E99" s="19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8"/>
      <c r="R99" s="208"/>
      <c r="S99" s="208"/>
      <c r="T99" s="209"/>
      <c r="U99" s="34"/>
      <c r="V99" s="34"/>
      <c r="W99" s="35" t="s">
        <v>68</v>
      </c>
      <c r="X99" s="190">
        <v>312</v>
      </c>
      <c r="Y99" s="191">
        <f>IFERROR(IF(X99="","",X99),"")</f>
        <v>312</v>
      </c>
      <c r="Z99" s="36">
        <f>IFERROR(IF(X99="","",X99*0.0155),"")</f>
        <v>4.8360000000000003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2335.6320000000001</v>
      </c>
      <c r="BN99" s="67">
        <f>IFERROR(Y99*I99,"0")</f>
        <v>2335.6320000000001</v>
      </c>
      <c r="BO99" s="67">
        <f>IFERROR(X99/J99,"0")</f>
        <v>3.7142857142857144</v>
      </c>
      <c r="BP99" s="67">
        <f>IFERROR(Y99/J99,"0")</f>
        <v>3.7142857142857144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4">
        <v>4607111033987</v>
      </c>
      <c r="E100" s="19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8"/>
      <c r="R100" s="208"/>
      <c r="S100" s="208"/>
      <c r="T100" s="209"/>
      <c r="U100" s="34"/>
      <c r="V100" s="34"/>
      <c r="W100" s="35" t="s">
        <v>68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4">
        <v>4607111034151</v>
      </c>
      <c r="E101" s="19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8"/>
      <c r="R101" s="208"/>
      <c r="S101" s="208"/>
      <c r="T101" s="209"/>
      <c r="U101" s="34"/>
      <c r="V101" s="34"/>
      <c r="W101" s="35" t="s">
        <v>68</v>
      </c>
      <c r="X101" s="190">
        <v>276</v>
      </c>
      <c r="Y101" s="191">
        <f>IFERROR(IF(X101="","",X101),"")</f>
        <v>276</v>
      </c>
      <c r="Z101" s="36">
        <f>IFERROR(IF(X101="","",X101*0.0155),"")</f>
        <v>4.2779999999999996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2066.136</v>
      </c>
      <c r="BN101" s="67">
        <f>IFERROR(Y101*I101,"0")</f>
        <v>2066.136</v>
      </c>
      <c r="BO101" s="67">
        <f>IFERROR(X101/J101,"0")</f>
        <v>3.2857142857142856</v>
      </c>
      <c r="BP101" s="67">
        <f>IFERROR(Y101/J101,"0")</f>
        <v>3.2857142857142856</v>
      </c>
    </row>
    <row r="102" spans="1:68" ht="27" customHeight="1" x14ac:dyDescent="0.25">
      <c r="A102" s="54" t="s">
        <v>167</v>
      </c>
      <c r="B102" s="54" t="s">
        <v>168</v>
      </c>
      <c r="C102" s="31">
        <v>4301070958</v>
      </c>
      <c r="D102" s="194">
        <v>4607111038098</v>
      </c>
      <c r="E102" s="19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8"/>
      <c r="R102" s="208"/>
      <c r="S102" s="208"/>
      <c r="T102" s="209"/>
      <c r="U102" s="34"/>
      <c r="V102" s="34"/>
      <c r="W102" s="35" t="s">
        <v>68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196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8"/>
      <c r="P103" s="199" t="s">
        <v>69</v>
      </c>
      <c r="Q103" s="200"/>
      <c r="R103" s="200"/>
      <c r="S103" s="200"/>
      <c r="T103" s="200"/>
      <c r="U103" s="200"/>
      <c r="V103" s="201"/>
      <c r="W103" s="37" t="s">
        <v>68</v>
      </c>
      <c r="X103" s="192">
        <f>IFERROR(SUM(X98:X102),"0")</f>
        <v>636</v>
      </c>
      <c r="Y103" s="192">
        <f>IFERROR(SUM(Y98:Y102),"0")</f>
        <v>636</v>
      </c>
      <c r="Z103" s="192">
        <f>IFERROR(IF(Z98="",0,Z98),"0")+IFERROR(IF(Z99="",0,Z99),"0")+IFERROR(IF(Z100="",0,Z100),"0")+IFERROR(IF(Z101="",0,Z101),"0")+IFERROR(IF(Z102="",0,Z102),"0")</f>
        <v>9.8580000000000005</v>
      </c>
      <c r="AA103" s="193"/>
      <c r="AB103" s="193"/>
      <c r="AC103" s="193"/>
    </row>
    <row r="104" spans="1:68" x14ac:dyDescent="0.2">
      <c r="A104" s="197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8"/>
      <c r="P104" s="199" t="s">
        <v>69</v>
      </c>
      <c r="Q104" s="200"/>
      <c r="R104" s="200"/>
      <c r="S104" s="200"/>
      <c r="T104" s="200"/>
      <c r="U104" s="200"/>
      <c r="V104" s="201"/>
      <c r="W104" s="37" t="s">
        <v>70</v>
      </c>
      <c r="X104" s="192">
        <f>IFERROR(SUMPRODUCT(X98:X102*H98:H102),"0")</f>
        <v>4563.84</v>
      </c>
      <c r="Y104" s="192">
        <f>IFERROR(SUMPRODUCT(Y98:Y102*H98:H102),"0")</f>
        <v>4563.84</v>
      </c>
      <c r="Z104" s="37"/>
      <c r="AA104" s="193"/>
      <c r="AB104" s="193"/>
      <c r="AC104" s="193"/>
    </row>
    <row r="105" spans="1:68" ht="16.5" customHeight="1" x14ac:dyDescent="0.25">
      <c r="A105" s="202" t="s">
        <v>169</v>
      </c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85"/>
      <c r="AB105" s="185"/>
      <c r="AC105" s="185"/>
    </row>
    <row r="106" spans="1:68" ht="14.25" customHeight="1" x14ac:dyDescent="0.25">
      <c r="A106" s="210" t="s">
        <v>128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4">
        <v>4607111034014</v>
      </c>
      <c r="E107" s="19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8"/>
      <c r="R107" s="208"/>
      <c r="S107" s="208"/>
      <c r="T107" s="209"/>
      <c r="U107" s="34"/>
      <c r="V107" s="34"/>
      <c r="W107" s="35" t="s">
        <v>68</v>
      </c>
      <c r="X107" s="190">
        <v>98</v>
      </c>
      <c r="Y107" s="191">
        <f>IFERROR(IF(X107="","",X107),"")</f>
        <v>98</v>
      </c>
      <c r="Z107" s="36">
        <f>IFERROR(IF(X107="","",X107*0.01788),"")</f>
        <v>1.75224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362.95279999999997</v>
      </c>
      <c r="BN107" s="67">
        <f>IFERROR(Y107*I107,"0")</f>
        <v>362.95279999999997</v>
      </c>
      <c r="BO107" s="67">
        <f>IFERROR(X107/J107,"0")</f>
        <v>1.4</v>
      </c>
      <c r="BP107" s="67">
        <f>IFERROR(Y107/J107,"0")</f>
        <v>1.4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4">
        <v>4607111033994</v>
      </c>
      <c r="E108" s="19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8"/>
      <c r="R108" s="208"/>
      <c r="S108" s="208"/>
      <c r="T108" s="209"/>
      <c r="U108" s="34"/>
      <c r="V108" s="34"/>
      <c r="W108" s="35" t="s">
        <v>68</v>
      </c>
      <c r="X108" s="190">
        <v>238</v>
      </c>
      <c r="Y108" s="191">
        <f>IFERROR(IF(X108="","",X108),"")</f>
        <v>238</v>
      </c>
      <c r="Z108" s="36">
        <f>IFERROR(IF(X108="","",X108*0.01788),"")</f>
        <v>4.2554400000000001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881.45679999999993</v>
      </c>
      <c r="BN108" s="67">
        <f>IFERROR(Y108*I108,"0")</f>
        <v>881.45679999999993</v>
      </c>
      <c r="BO108" s="67">
        <f>IFERROR(X108/J108,"0")</f>
        <v>3.4</v>
      </c>
      <c r="BP108" s="67">
        <f>IFERROR(Y108/J108,"0")</f>
        <v>3.4</v>
      </c>
    </row>
    <row r="109" spans="1:68" x14ac:dyDescent="0.2">
      <c r="A109" s="196"/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8"/>
      <c r="P109" s="199" t="s">
        <v>69</v>
      </c>
      <c r="Q109" s="200"/>
      <c r="R109" s="200"/>
      <c r="S109" s="200"/>
      <c r="T109" s="200"/>
      <c r="U109" s="200"/>
      <c r="V109" s="201"/>
      <c r="W109" s="37" t="s">
        <v>68</v>
      </c>
      <c r="X109" s="192">
        <f>IFERROR(SUM(X107:X108),"0")</f>
        <v>336</v>
      </c>
      <c r="Y109" s="192">
        <f>IFERROR(SUM(Y107:Y108),"0")</f>
        <v>336</v>
      </c>
      <c r="Z109" s="192">
        <f>IFERROR(IF(Z107="",0,Z107),"0")+IFERROR(IF(Z108="",0,Z108),"0")</f>
        <v>6.0076800000000006</v>
      </c>
      <c r="AA109" s="193"/>
      <c r="AB109" s="193"/>
      <c r="AC109" s="193"/>
    </row>
    <row r="110" spans="1:68" x14ac:dyDescent="0.2">
      <c r="A110" s="197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8"/>
      <c r="P110" s="199" t="s">
        <v>69</v>
      </c>
      <c r="Q110" s="200"/>
      <c r="R110" s="200"/>
      <c r="S110" s="200"/>
      <c r="T110" s="200"/>
      <c r="U110" s="200"/>
      <c r="V110" s="201"/>
      <c r="W110" s="37" t="s">
        <v>70</v>
      </c>
      <c r="X110" s="192">
        <f>IFERROR(SUMPRODUCT(X107:X108*H107:H108),"0")</f>
        <v>1008</v>
      </c>
      <c r="Y110" s="192">
        <f>IFERROR(SUMPRODUCT(Y107:Y108*H107:H108),"0")</f>
        <v>1008</v>
      </c>
      <c r="Z110" s="37"/>
      <c r="AA110" s="193"/>
      <c r="AB110" s="193"/>
      <c r="AC110" s="193"/>
    </row>
    <row r="111" spans="1:68" ht="16.5" customHeight="1" x14ac:dyDescent="0.25">
      <c r="A111" s="202" t="s">
        <v>174</v>
      </c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85"/>
      <c r="AB111" s="185"/>
      <c r="AC111" s="185"/>
    </row>
    <row r="112" spans="1:68" ht="14.25" customHeight="1" x14ac:dyDescent="0.25">
      <c r="A112" s="210" t="s">
        <v>128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86"/>
      <c r="AB112" s="186"/>
      <c r="AC112" s="186"/>
    </row>
    <row r="113" spans="1:68" ht="27" customHeight="1" x14ac:dyDescent="0.25">
      <c r="A113" s="54" t="s">
        <v>175</v>
      </c>
      <c r="B113" s="54" t="s">
        <v>176</v>
      </c>
      <c r="C113" s="31">
        <v>4301135311</v>
      </c>
      <c r="D113" s="194">
        <v>4607111039095</v>
      </c>
      <c r="E113" s="19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56" t="s">
        <v>177</v>
      </c>
      <c r="Q113" s="208"/>
      <c r="R113" s="208"/>
      <c r="S113" s="208"/>
      <c r="T113" s="209"/>
      <c r="U113" s="34"/>
      <c r="V113" s="34"/>
      <c r="W113" s="35" t="s">
        <v>68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4">
        <v>4607111034199</v>
      </c>
      <c r="E114" s="19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8"/>
      <c r="R114" s="208"/>
      <c r="S114" s="208"/>
      <c r="T114" s="209"/>
      <c r="U114" s="34"/>
      <c r="V114" s="34"/>
      <c r="W114" s="35" t="s">
        <v>68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196"/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8"/>
      <c r="P115" s="199" t="s">
        <v>69</v>
      </c>
      <c r="Q115" s="200"/>
      <c r="R115" s="200"/>
      <c r="S115" s="200"/>
      <c r="T115" s="200"/>
      <c r="U115" s="200"/>
      <c r="V115" s="201"/>
      <c r="W115" s="37" t="s">
        <v>68</v>
      </c>
      <c r="X115" s="192">
        <f>IFERROR(SUM(X113:X114),"0")</f>
        <v>56</v>
      </c>
      <c r="Y115" s="192">
        <f>IFERROR(SUM(Y113:Y114),"0")</f>
        <v>56</v>
      </c>
      <c r="Z115" s="192">
        <f>IFERROR(IF(Z113="",0,Z113),"0")+IFERROR(IF(Z114="",0,Z114),"0")</f>
        <v>1.0012799999999999</v>
      </c>
      <c r="AA115" s="193"/>
      <c r="AB115" s="193"/>
      <c r="AC115" s="193"/>
    </row>
    <row r="116" spans="1:68" x14ac:dyDescent="0.2">
      <c r="A116" s="197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8"/>
      <c r="P116" s="199" t="s">
        <v>69</v>
      </c>
      <c r="Q116" s="200"/>
      <c r="R116" s="200"/>
      <c r="S116" s="200"/>
      <c r="T116" s="200"/>
      <c r="U116" s="200"/>
      <c r="V116" s="201"/>
      <c r="W116" s="37" t="s">
        <v>70</v>
      </c>
      <c r="X116" s="192">
        <f>IFERROR(SUMPRODUCT(X113:X114*H113:H114),"0")</f>
        <v>168</v>
      </c>
      <c r="Y116" s="192">
        <f>IFERROR(SUMPRODUCT(Y113:Y114*H113:H114),"0")</f>
        <v>168</v>
      </c>
      <c r="Z116" s="37"/>
      <c r="AA116" s="193"/>
      <c r="AB116" s="193"/>
      <c r="AC116" s="193"/>
    </row>
    <row r="117" spans="1:68" ht="16.5" customHeight="1" x14ac:dyDescent="0.25">
      <c r="A117" s="202" t="s">
        <v>180</v>
      </c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85"/>
      <c r="AB117" s="185"/>
      <c r="AC117" s="185"/>
    </row>
    <row r="118" spans="1:68" ht="14.25" customHeight="1" x14ac:dyDescent="0.25">
      <c r="A118" s="210" t="s">
        <v>128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86"/>
      <c r="AB118" s="186"/>
      <c r="AC118" s="186"/>
    </row>
    <row r="119" spans="1:68" ht="27" customHeight="1" x14ac:dyDescent="0.25">
      <c r="A119" s="54" t="s">
        <v>181</v>
      </c>
      <c r="B119" s="54" t="s">
        <v>182</v>
      </c>
      <c r="C119" s="31">
        <v>4301135275</v>
      </c>
      <c r="D119" s="194">
        <v>4607111034380</v>
      </c>
      <c r="E119" s="19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8"/>
      <c r="R119" s="208"/>
      <c r="S119" s="208"/>
      <c r="T119" s="209"/>
      <c r="U119" s="34"/>
      <c r="V119" s="34"/>
      <c r="W119" s="35" t="s">
        <v>68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4">
        <v>4607111034397</v>
      </c>
      <c r="E120" s="19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8"/>
      <c r="R120" s="208"/>
      <c r="S120" s="208"/>
      <c r="T120" s="209"/>
      <c r="U120" s="34"/>
      <c r="V120" s="34"/>
      <c r="W120" s="35" t="s">
        <v>68</v>
      </c>
      <c r="X120" s="190">
        <v>98</v>
      </c>
      <c r="Y120" s="191">
        <f>IFERROR(IF(X120="","",X120),"")</f>
        <v>98</v>
      </c>
      <c r="Z120" s="36">
        <f>IFERROR(IF(X120="","",X120*0.01788),"")</f>
        <v>1.75224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321.44</v>
      </c>
      <c r="BN120" s="67">
        <f>IFERROR(Y120*I120,"0")</f>
        <v>321.44</v>
      </c>
      <c r="BO120" s="67">
        <f>IFERROR(X120/J120,"0")</f>
        <v>1.4</v>
      </c>
      <c r="BP120" s="67">
        <f>IFERROR(Y120/J120,"0")</f>
        <v>1.4</v>
      </c>
    </row>
    <row r="121" spans="1:68" x14ac:dyDescent="0.2">
      <c r="A121" s="196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8"/>
      <c r="P121" s="199" t="s">
        <v>69</v>
      </c>
      <c r="Q121" s="200"/>
      <c r="R121" s="200"/>
      <c r="S121" s="200"/>
      <c r="T121" s="200"/>
      <c r="U121" s="200"/>
      <c r="V121" s="201"/>
      <c r="W121" s="37" t="s">
        <v>68</v>
      </c>
      <c r="X121" s="192">
        <f>IFERROR(SUM(X119:X120),"0")</f>
        <v>126</v>
      </c>
      <c r="Y121" s="192">
        <f>IFERROR(SUM(Y119:Y120),"0")</f>
        <v>126</v>
      </c>
      <c r="Z121" s="192">
        <f>IFERROR(IF(Z119="",0,Z119),"0")+IFERROR(IF(Z120="",0,Z120),"0")</f>
        <v>2.2528800000000002</v>
      </c>
      <c r="AA121" s="193"/>
      <c r="AB121" s="193"/>
      <c r="AC121" s="193"/>
    </row>
    <row r="122" spans="1:68" x14ac:dyDescent="0.2">
      <c r="A122" s="197"/>
      <c r="B122" s="197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8"/>
      <c r="P122" s="199" t="s">
        <v>69</v>
      </c>
      <c r="Q122" s="200"/>
      <c r="R122" s="200"/>
      <c r="S122" s="200"/>
      <c r="T122" s="200"/>
      <c r="U122" s="200"/>
      <c r="V122" s="201"/>
      <c r="W122" s="37" t="s">
        <v>70</v>
      </c>
      <c r="X122" s="192">
        <f>IFERROR(SUMPRODUCT(X119:X120*H119:H120),"0")</f>
        <v>378</v>
      </c>
      <c r="Y122" s="192">
        <f>IFERROR(SUMPRODUCT(Y119:Y120*H119:H120),"0")</f>
        <v>378</v>
      </c>
      <c r="Z122" s="37"/>
      <c r="AA122" s="193"/>
      <c r="AB122" s="193"/>
      <c r="AC122" s="193"/>
    </row>
    <row r="123" spans="1:68" ht="16.5" customHeight="1" x14ac:dyDescent="0.25">
      <c r="A123" s="202" t="s">
        <v>185</v>
      </c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85"/>
      <c r="AB123" s="185"/>
      <c r="AC123" s="185"/>
    </row>
    <row r="124" spans="1:68" ht="14.25" customHeight="1" x14ac:dyDescent="0.25">
      <c r="A124" s="210" t="s">
        <v>128</v>
      </c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86"/>
      <c r="AB124" s="186"/>
      <c r="AC124" s="186"/>
    </row>
    <row r="125" spans="1:68" ht="27" customHeight="1" x14ac:dyDescent="0.25">
      <c r="A125" s="54" t="s">
        <v>186</v>
      </c>
      <c r="B125" s="54" t="s">
        <v>187</v>
      </c>
      <c r="C125" s="31">
        <v>4301135279</v>
      </c>
      <c r="D125" s="194">
        <v>4607111035806</v>
      </c>
      <c r="E125" s="19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8"/>
      <c r="R125" s="208"/>
      <c r="S125" s="208"/>
      <c r="T125" s="209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196"/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8"/>
      <c r="P126" s="199" t="s">
        <v>69</v>
      </c>
      <c r="Q126" s="200"/>
      <c r="R126" s="200"/>
      <c r="S126" s="200"/>
      <c r="T126" s="200"/>
      <c r="U126" s="200"/>
      <c r="V126" s="201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197"/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8"/>
      <c r="P127" s="199" t="s">
        <v>69</v>
      </c>
      <c r="Q127" s="200"/>
      <c r="R127" s="200"/>
      <c r="S127" s="200"/>
      <c r="T127" s="200"/>
      <c r="U127" s="200"/>
      <c r="V127" s="201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2" t="s">
        <v>188</v>
      </c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85"/>
      <c r="AB128" s="185"/>
      <c r="AC128" s="185"/>
    </row>
    <row r="129" spans="1:68" ht="14.25" customHeight="1" x14ac:dyDescent="0.25">
      <c r="A129" s="210" t="s">
        <v>189</v>
      </c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86"/>
      <c r="AB129" s="186"/>
      <c r="AC129" s="186"/>
    </row>
    <row r="130" spans="1:68" ht="27" customHeight="1" x14ac:dyDescent="0.25">
      <c r="A130" s="54" t="s">
        <v>190</v>
      </c>
      <c r="B130" s="54" t="s">
        <v>191</v>
      </c>
      <c r="C130" s="31">
        <v>4301070768</v>
      </c>
      <c r="D130" s="194">
        <v>4607111035639</v>
      </c>
      <c r="E130" s="19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3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8"/>
      <c r="R130" s="208"/>
      <c r="S130" s="208"/>
      <c r="T130" s="209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193</v>
      </c>
      <c r="B131" s="54" t="s">
        <v>194</v>
      </c>
      <c r="C131" s="31">
        <v>4301135540</v>
      </c>
      <c r="D131" s="194">
        <v>4607111035646</v>
      </c>
      <c r="E131" s="19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264" t="s">
        <v>196</v>
      </c>
      <c r="Q131" s="208"/>
      <c r="R131" s="208"/>
      <c r="S131" s="208"/>
      <c r="T131" s="209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196"/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8"/>
      <c r="P132" s="199" t="s">
        <v>69</v>
      </c>
      <c r="Q132" s="200"/>
      <c r="R132" s="200"/>
      <c r="S132" s="200"/>
      <c r="T132" s="200"/>
      <c r="U132" s="200"/>
      <c r="V132" s="201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8"/>
      <c r="P133" s="199" t="s">
        <v>69</v>
      </c>
      <c r="Q133" s="200"/>
      <c r="R133" s="200"/>
      <c r="S133" s="200"/>
      <c r="T133" s="200"/>
      <c r="U133" s="200"/>
      <c r="V133" s="201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2" t="s">
        <v>197</v>
      </c>
      <c r="B134" s="197"/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85"/>
      <c r="AB134" s="185"/>
      <c r="AC134" s="185"/>
    </row>
    <row r="135" spans="1:68" ht="14.25" customHeight="1" x14ac:dyDescent="0.25">
      <c r="A135" s="210" t="s">
        <v>128</v>
      </c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86"/>
      <c r="AB135" s="186"/>
      <c r="AC135" s="186"/>
    </row>
    <row r="136" spans="1:68" ht="27" customHeight="1" x14ac:dyDescent="0.25">
      <c r="A136" s="54" t="s">
        <v>198</v>
      </c>
      <c r="B136" s="54" t="s">
        <v>199</v>
      </c>
      <c r="C136" s="31">
        <v>4301135281</v>
      </c>
      <c r="D136" s="194">
        <v>4607111036568</v>
      </c>
      <c r="E136" s="19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3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8"/>
      <c r="R136" s="208"/>
      <c r="S136" s="208"/>
      <c r="T136" s="209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196"/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8"/>
      <c r="P137" s="199" t="s">
        <v>69</v>
      </c>
      <c r="Q137" s="200"/>
      <c r="R137" s="200"/>
      <c r="S137" s="200"/>
      <c r="T137" s="200"/>
      <c r="U137" s="200"/>
      <c r="V137" s="201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197"/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8"/>
      <c r="P138" s="199" t="s">
        <v>69</v>
      </c>
      <c r="Q138" s="200"/>
      <c r="R138" s="200"/>
      <c r="S138" s="200"/>
      <c r="T138" s="200"/>
      <c r="U138" s="200"/>
      <c r="V138" s="201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92" t="s">
        <v>200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48"/>
      <c r="AB139" s="48"/>
      <c r="AC139" s="48"/>
    </row>
    <row r="140" spans="1:68" ht="16.5" customHeight="1" x14ac:dyDescent="0.25">
      <c r="A140" s="202" t="s">
        <v>201</v>
      </c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85"/>
      <c r="AB140" s="185"/>
      <c r="AC140" s="185"/>
    </row>
    <row r="141" spans="1:68" ht="14.25" customHeight="1" x14ac:dyDescent="0.25">
      <c r="A141" s="210" t="s">
        <v>128</v>
      </c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86"/>
      <c r="AB141" s="186"/>
      <c r="AC141" s="186"/>
    </row>
    <row r="142" spans="1:68" ht="16.5" customHeight="1" x14ac:dyDescent="0.25">
      <c r="A142" s="54" t="s">
        <v>202</v>
      </c>
      <c r="B142" s="54" t="s">
        <v>203</v>
      </c>
      <c r="C142" s="31">
        <v>4301135317</v>
      </c>
      <c r="D142" s="194">
        <v>4607111039057</v>
      </c>
      <c r="E142" s="195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278" t="s">
        <v>204</v>
      </c>
      <c r="Q142" s="208"/>
      <c r="R142" s="208"/>
      <c r="S142" s="208"/>
      <c r="T142" s="209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196"/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8"/>
      <c r="P143" s="199" t="s">
        <v>69</v>
      </c>
      <c r="Q143" s="200"/>
      <c r="R143" s="200"/>
      <c r="S143" s="200"/>
      <c r="T143" s="200"/>
      <c r="U143" s="200"/>
      <c r="V143" s="201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x14ac:dyDescent="0.2">
      <c r="A144" s="197"/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8"/>
      <c r="P144" s="199" t="s">
        <v>69</v>
      </c>
      <c r="Q144" s="200"/>
      <c r="R144" s="200"/>
      <c r="S144" s="200"/>
      <c r="T144" s="200"/>
      <c r="U144" s="200"/>
      <c r="V144" s="201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customHeight="1" x14ac:dyDescent="0.25">
      <c r="A145" s="210" t="s">
        <v>189</v>
      </c>
      <c r="B145" s="197"/>
      <c r="C145" s="197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86"/>
      <c r="AB145" s="186"/>
      <c r="AC145" s="186"/>
    </row>
    <row r="146" spans="1:68" ht="16.5" customHeight="1" x14ac:dyDescent="0.25">
      <c r="A146" s="54" t="s">
        <v>205</v>
      </c>
      <c r="B146" s="54" t="s">
        <v>206</v>
      </c>
      <c r="C146" s="31">
        <v>4301071010</v>
      </c>
      <c r="D146" s="194">
        <v>4607111037701</v>
      </c>
      <c r="E146" s="195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3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8"/>
      <c r="R146" s="208"/>
      <c r="S146" s="208"/>
      <c r="T146" s="209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196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8"/>
      <c r="P147" s="199" t="s">
        <v>69</v>
      </c>
      <c r="Q147" s="200"/>
      <c r="R147" s="200"/>
      <c r="S147" s="200"/>
      <c r="T147" s="200"/>
      <c r="U147" s="200"/>
      <c r="V147" s="201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x14ac:dyDescent="0.2">
      <c r="A148" s="197"/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8"/>
      <c r="P148" s="199" t="s">
        <v>69</v>
      </c>
      <c r="Q148" s="200"/>
      <c r="R148" s="200"/>
      <c r="S148" s="200"/>
      <c r="T148" s="200"/>
      <c r="U148" s="200"/>
      <c r="V148" s="201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customHeight="1" x14ac:dyDescent="0.25">
      <c r="A149" s="202" t="s">
        <v>207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85"/>
      <c r="AB149" s="185"/>
      <c r="AC149" s="185"/>
    </row>
    <row r="150" spans="1:68" ht="14.25" customHeight="1" x14ac:dyDescent="0.25">
      <c r="A150" s="210" t="s">
        <v>63</v>
      </c>
      <c r="B150" s="197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86"/>
      <c r="AB150" s="186"/>
      <c r="AC150" s="186"/>
    </row>
    <row r="151" spans="1:68" ht="16.5" customHeight="1" x14ac:dyDescent="0.25">
      <c r="A151" s="54" t="s">
        <v>208</v>
      </c>
      <c r="B151" s="54" t="s">
        <v>209</v>
      </c>
      <c r="C151" s="31">
        <v>4301071062</v>
      </c>
      <c r="D151" s="194">
        <v>4607111036384</v>
      </c>
      <c r="E151" s="195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5" t="s">
        <v>210</v>
      </c>
      <c r="Q151" s="208"/>
      <c r="R151" s="208"/>
      <c r="S151" s="208"/>
      <c r="T151" s="209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211</v>
      </c>
      <c r="B152" s="54" t="s">
        <v>212</v>
      </c>
      <c r="C152" s="31">
        <v>4301070956</v>
      </c>
      <c r="D152" s="194">
        <v>4640242180250</v>
      </c>
      <c r="E152" s="195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5" t="s">
        <v>213</v>
      </c>
      <c r="Q152" s="208"/>
      <c r="R152" s="208"/>
      <c r="S152" s="208"/>
      <c r="T152" s="209"/>
      <c r="U152" s="34"/>
      <c r="V152" s="34"/>
      <c r="W152" s="35" t="s">
        <v>68</v>
      </c>
      <c r="X152" s="190">
        <v>12</v>
      </c>
      <c r="Y152" s="191">
        <f>IFERROR(IF(X152="","",X152),"")</f>
        <v>12</v>
      </c>
      <c r="Z152" s="36">
        <f>IFERROR(IF(X152="","",X152*0.00866),"")</f>
        <v>0.10391999999999998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62.558399999999992</v>
      </c>
      <c r="BN152" s="67">
        <f>IFERROR(Y152*I152,"0")</f>
        <v>62.558399999999992</v>
      </c>
      <c r="BO152" s="67">
        <f>IFERROR(X152/J152,"0")</f>
        <v>8.3333333333333329E-2</v>
      </c>
      <c r="BP152" s="67">
        <f>IFERROR(Y152/J152,"0")</f>
        <v>8.3333333333333329E-2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4">
        <v>4607111036216</v>
      </c>
      <c r="E153" s="195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31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8"/>
      <c r="R153" s="208"/>
      <c r="S153" s="208"/>
      <c r="T153" s="209"/>
      <c r="U153" s="34"/>
      <c r="V153" s="34"/>
      <c r="W153" s="35" t="s">
        <v>68</v>
      </c>
      <c r="X153" s="190">
        <v>84</v>
      </c>
      <c r="Y153" s="19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442.34399999999999</v>
      </c>
      <c r="BN153" s="67">
        <f>IFERROR(Y153*I153,"0")</f>
        <v>442.34399999999999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customHeight="1" x14ac:dyDescent="0.25">
      <c r="A154" s="54" t="s">
        <v>216</v>
      </c>
      <c r="B154" s="54" t="s">
        <v>217</v>
      </c>
      <c r="C154" s="31">
        <v>4301071027</v>
      </c>
      <c r="D154" s="194">
        <v>4607111036278</v>
      </c>
      <c r="E154" s="195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322" t="s">
        <v>218</v>
      </c>
      <c r="Q154" s="208"/>
      <c r="R154" s="208"/>
      <c r="S154" s="208"/>
      <c r="T154" s="209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8"/>
      <c r="P155" s="199" t="s">
        <v>69</v>
      </c>
      <c r="Q155" s="200"/>
      <c r="R155" s="200"/>
      <c r="S155" s="200"/>
      <c r="T155" s="200"/>
      <c r="U155" s="200"/>
      <c r="V155" s="201"/>
      <c r="W155" s="37" t="s">
        <v>68</v>
      </c>
      <c r="X155" s="192">
        <f>IFERROR(SUM(X151:X154),"0")</f>
        <v>96</v>
      </c>
      <c r="Y155" s="192">
        <f>IFERROR(SUM(Y151:Y154),"0")</f>
        <v>96</v>
      </c>
      <c r="Z155" s="192">
        <f>IFERROR(IF(Z151="",0,Z151),"0")+IFERROR(IF(Z152="",0,Z152),"0")+IFERROR(IF(Z153="",0,Z153),"0")+IFERROR(IF(Z154="",0,Z154),"0")</f>
        <v>0.83135999999999999</v>
      </c>
      <c r="AA155" s="193"/>
      <c r="AB155" s="193"/>
      <c r="AC155" s="193"/>
    </row>
    <row r="156" spans="1:68" x14ac:dyDescent="0.2">
      <c r="A156" s="197"/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8"/>
      <c r="P156" s="199" t="s">
        <v>69</v>
      </c>
      <c r="Q156" s="200"/>
      <c r="R156" s="200"/>
      <c r="S156" s="200"/>
      <c r="T156" s="200"/>
      <c r="U156" s="200"/>
      <c r="V156" s="201"/>
      <c r="W156" s="37" t="s">
        <v>70</v>
      </c>
      <c r="X156" s="192">
        <f>IFERROR(SUMPRODUCT(X151:X154*H151:H154),"0")</f>
        <v>480</v>
      </c>
      <c r="Y156" s="192">
        <f>IFERROR(SUMPRODUCT(Y151:Y154*H151:H154),"0")</f>
        <v>480</v>
      </c>
      <c r="Z156" s="37"/>
      <c r="AA156" s="193"/>
      <c r="AB156" s="193"/>
      <c r="AC156" s="193"/>
    </row>
    <row r="157" spans="1:68" ht="14.25" customHeight="1" x14ac:dyDescent="0.25">
      <c r="A157" s="210" t="s">
        <v>219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86"/>
      <c r="AB157" s="186"/>
      <c r="AC157" s="186"/>
    </row>
    <row r="158" spans="1:68" ht="27" customHeight="1" x14ac:dyDescent="0.25">
      <c r="A158" s="54" t="s">
        <v>220</v>
      </c>
      <c r="B158" s="54" t="s">
        <v>221</v>
      </c>
      <c r="C158" s="31">
        <v>4301080153</v>
      </c>
      <c r="D158" s="194">
        <v>4607111036827</v>
      </c>
      <c r="E158" s="195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8"/>
      <c r="R158" s="208"/>
      <c r="S158" s="208"/>
      <c r="T158" s="209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222</v>
      </c>
      <c r="B159" s="54" t="s">
        <v>223</v>
      </c>
      <c r="C159" s="31">
        <v>4301080154</v>
      </c>
      <c r="D159" s="194">
        <v>4607111036834</v>
      </c>
      <c r="E159" s="195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8"/>
      <c r="R159" s="208"/>
      <c r="S159" s="208"/>
      <c r="T159" s="209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196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8"/>
      <c r="P160" s="199" t="s">
        <v>69</v>
      </c>
      <c r="Q160" s="200"/>
      <c r="R160" s="200"/>
      <c r="S160" s="200"/>
      <c r="T160" s="200"/>
      <c r="U160" s="200"/>
      <c r="V160" s="201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x14ac:dyDescent="0.2">
      <c r="A161" s="197"/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8"/>
      <c r="P161" s="199" t="s">
        <v>69</v>
      </c>
      <c r="Q161" s="200"/>
      <c r="R161" s="200"/>
      <c r="S161" s="200"/>
      <c r="T161" s="200"/>
      <c r="U161" s="200"/>
      <c r="V161" s="201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customHeight="1" x14ac:dyDescent="0.2">
      <c r="A162" s="292" t="s">
        <v>224</v>
      </c>
      <c r="B162" s="293"/>
      <c r="C162" s="293"/>
      <c r="D162" s="293"/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48"/>
      <c r="AB162" s="48"/>
      <c r="AC162" s="48"/>
    </row>
    <row r="163" spans="1:68" ht="16.5" customHeight="1" x14ac:dyDescent="0.25">
      <c r="A163" s="202" t="s">
        <v>225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85"/>
      <c r="AB163" s="185"/>
      <c r="AC163" s="185"/>
    </row>
    <row r="164" spans="1:68" ht="14.25" customHeight="1" x14ac:dyDescent="0.25">
      <c r="A164" s="210" t="s">
        <v>73</v>
      </c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4">
        <v>4607111035721</v>
      </c>
      <c r="E165" s="195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8"/>
      <c r="R165" s="208"/>
      <c r="S165" s="208"/>
      <c r="T165" s="209"/>
      <c r="U165" s="34"/>
      <c r="V165" s="34"/>
      <c r="W165" s="35" t="s">
        <v>68</v>
      </c>
      <c r="X165" s="190">
        <v>70</v>
      </c>
      <c r="Y165" s="191">
        <f>IFERROR(IF(X165="","",X165),"")</f>
        <v>70</v>
      </c>
      <c r="Z165" s="36">
        <f>IFERROR(IF(X165="","",X165*0.01788),"")</f>
        <v>1.2516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4">
        <v>4607111035691</v>
      </c>
      <c r="E166" s="19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2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8"/>
      <c r="R166" s="208"/>
      <c r="S166" s="208"/>
      <c r="T166" s="209"/>
      <c r="U166" s="34"/>
      <c r="V166" s="34"/>
      <c r="W166" s="35" t="s">
        <v>68</v>
      </c>
      <c r="X166" s="190">
        <v>70</v>
      </c>
      <c r="Y166" s="191">
        <f>IFERROR(IF(X166="","",X166),"")</f>
        <v>70</v>
      </c>
      <c r="Z166" s="36">
        <f>IFERROR(IF(X166="","",X166*0.01788),"")</f>
        <v>1.2516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4">
        <v>4607111038487</v>
      </c>
      <c r="E167" s="195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27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8"/>
      <c r="R167" s="208"/>
      <c r="S167" s="208"/>
      <c r="T167" s="209"/>
      <c r="U167" s="34"/>
      <c r="V167" s="34"/>
      <c r="W167" s="35" t="s">
        <v>68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196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8"/>
      <c r="P168" s="199" t="s">
        <v>69</v>
      </c>
      <c r="Q168" s="200"/>
      <c r="R168" s="200"/>
      <c r="S168" s="200"/>
      <c r="T168" s="200"/>
      <c r="U168" s="200"/>
      <c r="V168" s="201"/>
      <c r="W168" s="37" t="s">
        <v>68</v>
      </c>
      <c r="X168" s="192">
        <f>IFERROR(SUM(X165:X167),"0")</f>
        <v>154</v>
      </c>
      <c r="Y168" s="192">
        <f>IFERROR(SUM(Y165:Y167),"0")</f>
        <v>154</v>
      </c>
      <c r="Z168" s="192">
        <f>IFERROR(IF(Z165="",0,Z165),"0")+IFERROR(IF(Z166="",0,Z166),"0")+IFERROR(IF(Z167="",0,Z167),"0")</f>
        <v>2.75352</v>
      </c>
      <c r="AA168" s="193"/>
      <c r="AB168" s="193"/>
      <c r="AC168" s="193"/>
    </row>
    <row r="169" spans="1:68" x14ac:dyDescent="0.2">
      <c r="A169" s="197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8"/>
      <c r="P169" s="199" t="s">
        <v>69</v>
      </c>
      <c r="Q169" s="200"/>
      <c r="R169" s="200"/>
      <c r="S169" s="200"/>
      <c r="T169" s="200"/>
      <c r="U169" s="200"/>
      <c r="V169" s="201"/>
      <c r="W169" s="37" t="s">
        <v>70</v>
      </c>
      <c r="X169" s="192">
        <f>IFERROR(SUMPRODUCT(X165:X167*H165:H167),"0")</f>
        <v>462</v>
      </c>
      <c r="Y169" s="192">
        <f>IFERROR(SUMPRODUCT(Y165:Y167*H165:H167),"0")</f>
        <v>462</v>
      </c>
      <c r="Z169" s="37"/>
      <c r="AA169" s="193"/>
      <c r="AB169" s="193"/>
      <c r="AC169" s="193"/>
    </row>
    <row r="170" spans="1:68" ht="14.25" customHeight="1" x14ac:dyDescent="0.25">
      <c r="A170" s="210" t="s">
        <v>232</v>
      </c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86"/>
      <c r="AB170" s="186"/>
      <c r="AC170" s="186"/>
    </row>
    <row r="171" spans="1:68" ht="27" customHeight="1" x14ac:dyDescent="0.25">
      <c r="A171" s="54" t="s">
        <v>233</v>
      </c>
      <c r="B171" s="54" t="s">
        <v>234</v>
      </c>
      <c r="C171" s="31">
        <v>4301051319</v>
      </c>
      <c r="D171" s="194">
        <v>4680115881204</v>
      </c>
      <c r="E171" s="195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24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8"/>
      <c r="R171" s="208"/>
      <c r="S171" s="208"/>
      <c r="T171" s="209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196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8"/>
      <c r="P172" s="199" t="s">
        <v>69</v>
      </c>
      <c r="Q172" s="200"/>
      <c r="R172" s="200"/>
      <c r="S172" s="200"/>
      <c r="T172" s="200"/>
      <c r="U172" s="200"/>
      <c r="V172" s="201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x14ac:dyDescent="0.2">
      <c r="A173" s="197"/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8"/>
      <c r="P173" s="199" t="s">
        <v>69</v>
      </c>
      <c r="Q173" s="200"/>
      <c r="R173" s="200"/>
      <c r="S173" s="200"/>
      <c r="T173" s="200"/>
      <c r="U173" s="200"/>
      <c r="V173" s="201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customHeight="1" x14ac:dyDescent="0.25">
      <c r="A174" s="202" t="s">
        <v>237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85"/>
      <c r="AB174" s="185"/>
      <c r="AC174" s="185"/>
    </row>
    <row r="175" spans="1:68" ht="14.25" customHeight="1" x14ac:dyDescent="0.25">
      <c r="A175" s="210" t="s">
        <v>237</v>
      </c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86"/>
      <c r="AB175" s="186"/>
      <c r="AC175" s="186"/>
    </row>
    <row r="176" spans="1:68" ht="27" customHeight="1" x14ac:dyDescent="0.25">
      <c r="A176" s="54" t="s">
        <v>238</v>
      </c>
      <c r="B176" s="54" t="s">
        <v>239</v>
      </c>
      <c r="C176" s="31">
        <v>4301133002</v>
      </c>
      <c r="D176" s="194">
        <v>4607111035783</v>
      </c>
      <c r="E176" s="195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3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8"/>
      <c r="R176" s="208"/>
      <c r="S176" s="208"/>
      <c r="T176" s="209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196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8"/>
      <c r="P177" s="199" t="s">
        <v>69</v>
      </c>
      <c r="Q177" s="200"/>
      <c r="R177" s="200"/>
      <c r="S177" s="200"/>
      <c r="T177" s="200"/>
      <c r="U177" s="200"/>
      <c r="V177" s="201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x14ac:dyDescent="0.2">
      <c r="A178" s="197"/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8"/>
      <c r="P178" s="199" t="s">
        <v>69</v>
      </c>
      <c r="Q178" s="200"/>
      <c r="R178" s="200"/>
      <c r="S178" s="200"/>
      <c r="T178" s="200"/>
      <c r="U178" s="200"/>
      <c r="V178" s="201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customHeight="1" x14ac:dyDescent="0.2">
      <c r="A179" s="292" t="s">
        <v>240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48"/>
      <c r="AB179" s="48"/>
      <c r="AC179" s="48"/>
    </row>
    <row r="180" spans="1:68" ht="16.5" customHeight="1" x14ac:dyDescent="0.25">
      <c r="A180" s="202" t="s">
        <v>241</v>
      </c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85"/>
      <c r="AB180" s="185"/>
      <c r="AC180" s="185"/>
    </row>
    <row r="181" spans="1:68" ht="14.25" customHeight="1" x14ac:dyDescent="0.25">
      <c r="A181" s="210" t="s">
        <v>63</v>
      </c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86"/>
      <c r="AB181" s="186"/>
      <c r="AC181" s="186"/>
    </row>
    <row r="182" spans="1:68" ht="16.5" customHeight="1" x14ac:dyDescent="0.25">
      <c r="A182" s="54" t="s">
        <v>242</v>
      </c>
      <c r="B182" s="54" t="s">
        <v>243</v>
      </c>
      <c r="C182" s="31">
        <v>4301070913</v>
      </c>
      <c r="D182" s="194">
        <v>4607111036957</v>
      </c>
      <c r="E182" s="195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28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8"/>
      <c r="R182" s="208"/>
      <c r="S182" s="208"/>
      <c r="T182" s="209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196"/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8"/>
      <c r="P183" s="199" t="s">
        <v>69</v>
      </c>
      <c r="Q183" s="200"/>
      <c r="R183" s="200"/>
      <c r="S183" s="200"/>
      <c r="T183" s="200"/>
      <c r="U183" s="200"/>
      <c r="V183" s="201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x14ac:dyDescent="0.2">
      <c r="A184" s="197"/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8"/>
      <c r="P184" s="199" t="s">
        <v>69</v>
      </c>
      <c r="Q184" s="200"/>
      <c r="R184" s="200"/>
      <c r="S184" s="200"/>
      <c r="T184" s="200"/>
      <c r="U184" s="200"/>
      <c r="V184" s="201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customHeight="1" x14ac:dyDescent="0.25">
      <c r="A185" s="202" t="s">
        <v>244</v>
      </c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85"/>
      <c r="AB185" s="185"/>
      <c r="AC185" s="185"/>
    </row>
    <row r="186" spans="1:68" ht="14.25" customHeight="1" x14ac:dyDescent="0.25">
      <c r="A186" s="210" t="s">
        <v>63</v>
      </c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4">
        <v>4607111037022</v>
      </c>
      <c r="E187" s="195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8"/>
      <c r="R187" s="208"/>
      <c r="S187" s="208"/>
      <c r="T187" s="209"/>
      <c r="U187" s="34"/>
      <c r="V187" s="34"/>
      <c r="W187" s="35" t="s">
        <v>68</v>
      </c>
      <c r="X187" s="190">
        <v>96</v>
      </c>
      <c r="Y187" s="191">
        <f>IFERROR(IF(X187="","",X187),"")</f>
        <v>96</v>
      </c>
      <c r="Z187" s="36">
        <f>IFERROR(IF(X187="","",X187*0.0155),"")</f>
        <v>1.488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563.52</v>
      </c>
      <c r="BN187" s="67">
        <f>IFERROR(Y187*I187,"0")</f>
        <v>563.52</v>
      </c>
      <c r="BO187" s="67">
        <f>IFERROR(X187/J187,"0")</f>
        <v>1.1428571428571428</v>
      </c>
      <c r="BP187" s="67">
        <f>IFERROR(Y187/J187,"0")</f>
        <v>1.1428571428571428</v>
      </c>
    </row>
    <row r="188" spans="1:68" ht="27" customHeight="1" x14ac:dyDescent="0.25">
      <c r="A188" s="54" t="s">
        <v>247</v>
      </c>
      <c r="B188" s="54" t="s">
        <v>248</v>
      </c>
      <c r="C188" s="31">
        <v>4301070990</v>
      </c>
      <c r="D188" s="194">
        <v>4607111038494</v>
      </c>
      <c r="E188" s="195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8"/>
      <c r="R188" s="208"/>
      <c r="S188" s="208"/>
      <c r="T188" s="209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249</v>
      </c>
      <c r="B189" s="54" t="s">
        <v>250</v>
      </c>
      <c r="C189" s="31">
        <v>4301070966</v>
      </c>
      <c r="D189" s="194">
        <v>4607111038135</v>
      </c>
      <c r="E189" s="195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8"/>
      <c r="R189" s="208"/>
      <c r="S189" s="208"/>
      <c r="T189" s="209"/>
      <c r="U189" s="34"/>
      <c r="V189" s="34"/>
      <c r="W189" s="35" t="s">
        <v>68</v>
      </c>
      <c r="X189" s="190">
        <v>12</v>
      </c>
      <c r="Y189" s="191">
        <f>IFERROR(IF(X189="","",X189),"")</f>
        <v>12</v>
      </c>
      <c r="Z189" s="36">
        <f>IFERROR(IF(X189="","",X189*0.0155),"")</f>
        <v>0.186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196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8"/>
      <c r="P190" s="199" t="s">
        <v>69</v>
      </c>
      <c r="Q190" s="200"/>
      <c r="R190" s="200"/>
      <c r="S190" s="200"/>
      <c r="T190" s="200"/>
      <c r="U190" s="200"/>
      <c r="V190" s="201"/>
      <c r="W190" s="37" t="s">
        <v>68</v>
      </c>
      <c r="X190" s="192">
        <f>IFERROR(SUM(X187:X189),"0")</f>
        <v>108</v>
      </c>
      <c r="Y190" s="192">
        <f>IFERROR(SUM(Y187:Y189),"0")</f>
        <v>108</v>
      </c>
      <c r="Z190" s="192">
        <f>IFERROR(IF(Z187="",0,Z187),"0")+IFERROR(IF(Z188="",0,Z188),"0")+IFERROR(IF(Z189="",0,Z189),"0")</f>
        <v>1.6739999999999999</v>
      </c>
      <c r="AA190" s="193"/>
      <c r="AB190" s="193"/>
      <c r="AC190" s="193"/>
    </row>
    <row r="191" spans="1:68" x14ac:dyDescent="0.2">
      <c r="A191" s="197"/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8"/>
      <c r="P191" s="199" t="s">
        <v>69</v>
      </c>
      <c r="Q191" s="200"/>
      <c r="R191" s="200"/>
      <c r="S191" s="200"/>
      <c r="T191" s="200"/>
      <c r="U191" s="200"/>
      <c r="V191" s="201"/>
      <c r="W191" s="37" t="s">
        <v>70</v>
      </c>
      <c r="X191" s="192">
        <f>IFERROR(SUMPRODUCT(X187:X189*H187:H189),"0")</f>
        <v>604.79999999999995</v>
      </c>
      <c r="Y191" s="192">
        <f>IFERROR(SUMPRODUCT(Y187:Y189*H187:H189),"0")</f>
        <v>604.79999999999995</v>
      </c>
      <c r="Z191" s="37"/>
      <c r="AA191" s="193"/>
      <c r="AB191" s="193"/>
      <c r="AC191" s="193"/>
    </row>
    <row r="192" spans="1:68" ht="16.5" customHeight="1" x14ac:dyDescent="0.25">
      <c r="A192" s="202" t="s">
        <v>251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85"/>
      <c r="AB192" s="185"/>
      <c r="AC192" s="185"/>
    </row>
    <row r="193" spans="1:68" ht="14.25" customHeight="1" x14ac:dyDescent="0.25">
      <c r="A193" s="210" t="s">
        <v>63</v>
      </c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86"/>
      <c r="AB193" s="186"/>
      <c r="AC193" s="186"/>
    </row>
    <row r="194" spans="1:68" ht="27" customHeight="1" x14ac:dyDescent="0.25">
      <c r="A194" s="54" t="s">
        <v>252</v>
      </c>
      <c r="B194" s="54" t="s">
        <v>253</v>
      </c>
      <c r="C194" s="31">
        <v>4301070996</v>
      </c>
      <c r="D194" s="194">
        <v>4607111038654</v>
      </c>
      <c r="E194" s="195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8"/>
      <c r="R194" s="208"/>
      <c r="S194" s="208"/>
      <c r="T194" s="209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4301070997</v>
      </c>
      <c r="D195" s="194">
        <v>4607111038586</v>
      </c>
      <c r="E195" s="195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8"/>
      <c r="R195" s="208"/>
      <c r="S195" s="208"/>
      <c r="T195" s="209"/>
      <c r="U195" s="34"/>
      <c r="V195" s="34"/>
      <c r="W195" s="35" t="s">
        <v>68</v>
      </c>
      <c r="X195" s="190">
        <v>24</v>
      </c>
      <c r="Y195" s="191">
        <f t="shared" si="12"/>
        <v>24</v>
      </c>
      <c r="Z195" s="36">
        <f t="shared" si="13"/>
        <v>0.372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139.92000000000002</v>
      </c>
      <c r="BN195" s="67">
        <f t="shared" si="15"/>
        <v>139.92000000000002</v>
      </c>
      <c r="BO195" s="67">
        <f t="shared" si="16"/>
        <v>0.2857142857142857</v>
      </c>
      <c r="BP195" s="67">
        <f t="shared" si="17"/>
        <v>0.2857142857142857</v>
      </c>
    </row>
    <row r="196" spans="1:68" ht="27" customHeight="1" x14ac:dyDescent="0.25">
      <c r="A196" s="54" t="s">
        <v>256</v>
      </c>
      <c r="B196" s="54" t="s">
        <v>257</v>
      </c>
      <c r="C196" s="31">
        <v>4301070962</v>
      </c>
      <c r="D196" s="194">
        <v>4607111038609</v>
      </c>
      <c r="E196" s="195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8"/>
      <c r="R196" s="208"/>
      <c r="S196" s="208"/>
      <c r="T196" s="209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258</v>
      </c>
      <c r="B197" s="54" t="s">
        <v>259</v>
      </c>
      <c r="C197" s="31">
        <v>4301070963</v>
      </c>
      <c r="D197" s="194">
        <v>4607111038630</v>
      </c>
      <c r="E197" s="195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8"/>
      <c r="R197" s="208"/>
      <c r="S197" s="208"/>
      <c r="T197" s="209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4301070959</v>
      </c>
      <c r="D198" s="194">
        <v>4607111038616</v>
      </c>
      <c r="E198" s="195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8"/>
      <c r="R198" s="208"/>
      <c r="S198" s="208"/>
      <c r="T198" s="209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262</v>
      </c>
      <c r="B199" s="54" t="s">
        <v>263</v>
      </c>
      <c r="C199" s="31">
        <v>4301070960</v>
      </c>
      <c r="D199" s="194">
        <v>4607111038623</v>
      </c>
      <c r="E199" s="195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3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8"/>
      <c r="R199" s="208"/>
      <c r="S199" s="208"/>
      <c r="T199" s="209"/>
      <c r="U199" s="34"/>
      <c r="V199" s="34"/>
      <c r="W199" s="35" t="s">
        <v>68</v>
      </c>
      <c r="X199" s="190">
        <v>24</v>
      </c>
      <c r="Y199" s="191">
        <f t="shared" si="12"/>
        <v>24</v>
      </c>
      <c r="Z199" s="36">
        <f t="shared" si="13"/>
        <v>0.372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140.88</v>
      </c>
      <c r="BN199" s="67">
        <f t="shared" si="15"/>
        <v>140.88</v>
      </c>
      <c r="BO199" s="67">
        <f t="shared" si="16"/>
        <v>0.2857142857142857</v>
      </c>
      <c r="BP199" s="67">
        <f t="shared" si="17"/>
        <v>0.2857142857142857</v>
      </c>
    </row>
    <row r="200" spans="1:68" x14ac:dyDescent="0.2">
      <c r="A200" s="196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8"/>
      <c r="P200" s="199" t="s">
        <v>69</v>
      </c>
      <c r="Q200" s="200"/>
      <c r="R200" s="200"/>
      <c r="S200" s="200"/>
      <c r="T200" s="200"/>
      <c r="U200" s="200"/>
      <c r="V200" s="201"/>
      <c r="W200" s="37" t="s">
        <v>68</v>
      </c>
      <c r="X200" s="192">
        <f>IFERROR(SUM(X194:X199),"0")</f>
        <v>48</v>
      </c>
      <c r="Y200" s="192">
        <f>IFERROR(SUM(Y194:Y199),"0")</f>
        <v>48</v>
      </c>
      <c r="Z200" s="192">
        <f>IFERROR(IF(Z194="",0,Z194),"0")+IFERROR(IF(Z195="",0,Z195),"0")+IFERROR(IF(Z196="",0,Z196),"0")+IFERROR(IF(Z197="",0,Z197),"0")+IFERROR(IF(Z198="",0,Z198),"0")+IFERROR(IF(Z199="",0,Z199),"0")</f>
        <v>0.74399999999999999</v>
      </c>
      <c r="AA200" s="193"/>
      <c r="AB200" s="193"/>
      <c r="AC200" s="193"/>
    </row>
    <row r="201" spans="1:68" x14ac:dyDescent="0.2">
      <c r="A201" s="197"/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8"/>
      <c r="P201" s="199" t="s">
        <v>69</v>
      </c>
      <c r="Q201" s="200"/>
      <c r="R201" s="200"/>
      <c r="S201" s="200"/>
      <c r="T201" s="200"/>
      <c r="U201" s="200"/>
      <c r="V201" s="201"/>
      <c r="W201" s="37" t="s">
        <v>70</v>
      </c>
      <c r="X201" s="192">
        <f>IFERROR(SUMPRODUCT(X194:X199*H194:H199),"0")</f>
        <v>268.79999999999995</v>
      </c>
      <c r="Y201" s="192">
        <f>IFERROR(SUMPRODUCT(Y194:Y199*H194:H199),"0")</f>
        <v>268.79999999999995</v>
      </c>
      <c r="Z201" s="37"/>
      <c r="AA201" s="193"/>
      <c r="AB201" s="193"/>
      <c r="AC201" s="193"/>
    </row>
    <row r="202" spans="1:68" ht="16.5" customHeight="1" x14ac:dyDescent="0.25">
      <c r="A202" s="202" t="s">
        <v>264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85"/>
      <c r="AB202" s="185"/>
      <c r="AC202" s="185"/>
    </row>
    <row r="203" spans="1:68" ht="14.25" customHeight="1" x14ac:dyDescent="0.25">
      <c r="A203" s="210" t="s">
        <v>63</v>
      </c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86"/>
      <c r="AB203" s="186"/>
      <c r="AC203" s="186"/>
    </row>
    <row r="204" spans="1:68" ht="27" customHeight="1" x14ac:dyDescent="0.25">
      <c r="A204" s="54" t="s">
        <v>265</v>
      </c>
      <c r="B204" s="54" t="s">
        <v>266</v>
      </c>
      <c r="C204" s="31">
        <v>4301070915</v>
      </c>
      <c r="D204" s="194">
        <v>4607111035882</v>
      </c>
      <c r="E204" s="195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8"/>
      <c r="R204" s="208"/>
      <c r="S204" s="208"/>
      <c r="T204" s="209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4301070921</v>
      </c>
      <c r="D205" s="194">
        <v>4607111035905</v>
      </c>
      <c r="E205" s="195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8"/>
      <c r="R205" s="208"/>
      <c r="S205" s="208"/>
      <c r="T205" s="209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4301070917</v>
      </c>
      <c r="D206" s="194">
        <v>4607111035912</v>
      </c>
      <c r="E206" s="195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8"/>
      <c r="R206" s="208"/>
      <c r="S206" s="208"/>
      <c r="T206" s="209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271</v>
      </c>
      <c r="B207" s="54" t="s">
        <v>272</v>
      </c>
      <c r="C207" s="31">
        <v>4301070920</v>
      </c>
      <c r="D207" s="194">
        <v>4607111035929</v>
      </c>
      <c r="E207" s="195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8"/>
      <c r="R207" s="208"/>
      <c r="S207" s="208"/>
      <c r="T207" s="209"/>
      <c r="U207" s="34"/>
      <c r="V207" s="34"/>
      <c r="W207" s="35" t="s">
        <v>68</v>
      </c>
      <c r="X207" s="190">
        <v>60</v>
      </c>
      <c r="Y207" s="191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448.2</v>
      </c>
      <c r="BN207" s="67">
        <f>IFERROR(Y207*I207,"0")</f>
        <v>448.2</v>
      </c>
      <c r="BO207" s="67">
        <f>IFERROR(X207/J207,"0")</f>
        <v>0.7142857142857143</v>
      </c>
      <c r="BP207" s="67">
        <f>IFERROR(Y207/J207,"0")</f>
        <v>0.7142857142857143</v>
      </c>
    </row>
    <row r="208" spans="1:68" x14ac:dyDescent="0.2">
      <c r="A208" s="196"/>
      <c r="B208" s="197"/>
      <c r="C208" s="197"/>
      <c r="D208" s="197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8"/>
      <c r="P208" s="199" t="s">
        <v>69</v>
      </c>
      <c r="Q208" s="200"/>
      <c r="R208" s="200"/>
      <c r="S208" s="200"/>
      <c r="T208" s="200"/>
      <c r="U208" s="200"/>
      <c r="V208" s="201"/>
      <c r="W208" s="37" t="s">
        <v>68</v>
      </c>
      <c r="X208" s="192">
        <f>IFERROR(SUM(X204:X207),"0")</f>
        <v>60</v>
      </c>
      <c r="Y208" s="192">
        <f>IFERROR(SUM(Y204:Y207),"0")</f>
        <v>60</v>
      </c>
      <c r="Z208" s="192">
        <f>IFERROR(IF(Z204="",0,Z204),"0")+IFERROR(IF(Z205="",0,Z205),"0")+IFERROR(IF(Z206="",0,Z206),"0")+IFERROR(IF(Z207="",0,Z207),"0")</f>
        <v>0.92999999999999994</v>
      </c>
      <c r="AA208" s="193"/>
      <c r="AB208" s="193"/>
      <c r="AC208" s="193"/>
    </row>
    <row r="209" spans="1:68" x14ac:dyDescent="0.2">
      <c r="A209" s="197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8"/>
      <c r="P209" s="199" t="s">
        <v>69</v>
      </c>
      <c r="Q209" s="200"/>
      <c r="R209" s="200"/>
      <c r="S209" s="200"/>
      <c r="T209" s="200"/>
      <c r="U209" s="200"/>
      <c r="V209" s="201"/>
      <c r="W209" s="37" t="s">
        <v>70</v>
      </c>
      <c r="X209" s="192">
        <f>IFERROR(SUMPRODUCT(X204:X207*H204:H207),"0")</f>
        <v>432</v>
      </c>
      <c r="Y209" s="192">
        <f>IFERROR(SUMPRODUCT(Y204:Y207*H204:H207),"0")</f>
        <v>432</v>
      </c>
      <c r="Z209" s="37"/>
      <c r="AA209" s="193"/>
      <c r="AB209" s="193"/>
      <c r="AC209" s="193"/>
    </row>
    <row r="210" spans="1:68" ht="16.5" customHeight="1" x14ac:dyDescent="0.25">
      <c r="A210" s="202" t="s">
        <v>273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85"/>
      <c r="AB210" s="185"/>
      <c r="AC210" s="185"/>
    </row>
    <row r="211" spans="1:68" ht="14.25" customHeight="1" x14ac:dyDescent="0.25">
      <c r="A211" s="210" t="s">
        <v>232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86"/>
      <c r="AB211" s="186"/>
      <c r="AC211" s="186"/>
    </row>
    <row r="212" spans="1:68" ht="27" customHeight="1" x14ac:dyDescent="0.25">
      <c r="A212" s="54" t="s">
        <v>274</v>
      </c>
      <c r="B212" s="54" t="s">
        <v>275</v>
      </c>
      <c r="C212" s="31">
        <v>4301051320</v>
      </c>
      <c r="D212" s="194">
        <v>4680115881334</v>
      </c>
      <c r="E212" s="195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32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8"/>
      <c r="R212" s="208"/>
      <c r="S212" s="208"/>
      <c r="T212" s="209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196"/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8"/>
      <c r="P213" s="199" t="s">
        <v>69</v>
      </c>
      <c r="Q213" s="200"/>
      <c r="R213" s="200"/>
      <c r="S213" s="200"/>
      <c r="T213" s="200"/>
      <c r="U213" s="200"/>
      <c r="V213" s="201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x14ac:dyDescent="0.2">
      <c r="A214" s="197"/>
      <c r="B214" s="197"/>
      <c r="C214" s="197"/>
      <c r="D214" s="197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8"/>
      <c r="P214" s="199" t="s">
        <v>69</v>
      </c>
      <c r="Q214" s="200"/>
      <c r="R214" s="200"/>
      <c r="S214" s="200"/>
      <c r="T214" s="200"/>
      <c r="U214" s="200"/>
      <c r="V214" s="201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customHeight="1" x14ac:dyDescent="0.25">
      <c r="A215" s="202" t="s">
        <v>276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85"/>
      <c r="AB215" s="185"/>
      <c r="AC215" s="185"/>
    </row>
    <row r="216" spans="1:68" ht="14.25" customHeight="1" x14ac:dyDescent="0.25">
      <c r="A216" s="210" t="s">
        <v>63</v>
      </c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86"/>
      <c r="AB216" s="186"/>
      <c r="AC216" s="186"/>
    </row>
    <row r="217" spans="1:68" ht="16.5" customHeight="1" x14ac:dyDescent="0.25">
      <c r="A217" s="54" t="s">
        <v>277</v>
      </c>
      <c r="B217" s="54" t="s">
        <v>278</v>
      </c>
      <c r="C217" s="31">
        <v>4301071033</v>
      </c>
      <c r="D217" s="194">
        <v>4607111035332</v>
      </c>
      <c r="E217" s="195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1" t="s">
        <v>279</v>
      </c>
      <c r="Q217" s="208"/>
      <c r="R217" s="208"/>
      <c r="S217" s="208"/>
      <c r="T217" s="209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280</v>
      </c>
      <c r="B218" s="54" t="s">
        <v>281</v>
      </c>
      <c r="C218" s="31">
        <v>4301071000</v>
      </c>
      <c r="D218" s="194">
        <v>4607111038708</v>
      </c>
      <c r="E218" s="195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8"/>
      <c r="R218" s="208"/>
      <c r="S218" s="208"/>
      <c r="T218" s="209"/>
      <c r="U218" s="34"/>
      <c r="V218" s="34"/>
      <c r="W218" s="35" t="s">
        <v>68</v>
      </c>
      <c r="X218" s="190">
        <v>0</v>
      </c>
      <c r="Y218" s="191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196"/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8"/>
      <c r="P219" s="199" t="s">
        <v>69</v>
      </c>
      <c r="Q219" s="200"/>
      <c r="R219" s="200"/>
      <c r="S219" s="200"/>
      <c r="T219" s="200"/>
      <c r="U219" s="200"/>
      <c r="V219" s="201"/>
      <c r="W219" s="37" t="s">
        <v>68</v>
      </c>
      <c r="X219" s="192">
        <f>IFERROR(SUM(X217:X218),"0")</f>
        <v>0</v>
      </c>
      <c r="Y219" s="192">
        <f>IFERROR(SUM(Y217:Y218),"0")</f>
        <v>0</v>
      </c>
      <c r="Z219" s="192">
        <f>IFERROR(IF(Z217="",0,Z217),"0")+IFERROR(IF(Z218="",0,Z218),"0")</f>
        <v>0</v>
      </c>
      <c r="AA219" s="193"/>
      <c r="AB219" s="193"/>
      <c r="AC219" s="193"/>
    </row>
    <row r="220" spans="1:68" x14ac:dyDescent="0.2">
      <c r="A220" s="197"/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8"/>
      <c r="P220" s="199" t="s">
        <v>69</v>
      </c>
      <c r="Q220" s="200"/>
      <c r="R220" s="200"/>
      <c r="S220" s="200"/>
      <c r="T220" s="200"/>
      <c r="U220" s="200"/>
      <c r="V220" s="201"/>
      <c r="W220" s="37" t="s">
        <v>70</v>
      </c>
      <c r="X220" s="192">
        <f>IFERROR(SUMPRODUCT(X217:X218*H217:H218),"0")</f>
        <v>0</v>
      </c>
      <c r="Y220" s="192">
        <f>IFERROR(SUMPRODUCT(Y217:Y218*H217:H218),"0")</f>
        <v>0</v>
      </c>
      <c r="Z220" s="37"/>
      <c r="AA220" s="193"/>
      <c r="AB220" s="193"/>
      <c r="AC220" s="193"/>
    </row>
    <row r="221" spans="1:68" ht="27.75" customHeight="1" x14ac:dyDescent="0.2">
      <c r="A221" s="292" t="s">
        <v>282</v>
      </c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48"/>
      <c r="AB221" s="48"/>
      <c r="AC221" s="48"/>
    </row>
    <row r="222" spans="1:68" ht="16.5" customHeight="1" x14ac:dyDescent="0.25">
      <c r="A222" s="202" t="s">
        <v>283</v>
      </c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  <c r="AA222" s="185"/>
      <c r="AB222" s="185"/>
      <c r="AC222" s="185"/>
    </row>
    <row r="223" spans="1:68" ht="14.25" customHeight="1" x14ac:dyDescent="0.25">
      <c r="A223" s="210" t="s">
        <v>63</v>
      </c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4">
        <v>4607111035899</v>
      </c>
      <c r="E224" s="195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08" t="s">
        <v>286</v>
      </c>
      <c r="Q224" s="208"/>
      <c r="R224" s="208"/>
      <c r="S224" s="208"/>
      <c r="T224" s="209"/>
      <c r="U224" s="34"/>
      <c r="V224" s="34"/>
      <c r="W224" s="35" t="s">
        <v>68</v>
      </c>
      <c r="X224" s="190">
        <v>60</v>
      </c>
      <c r="Y224" s="191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315.71999999999997</v>
      </c>
      <c r="BN224" s="67">
        <f>IFERROR(Y224*I224,"0")</f>
        <v>315.71999999999997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196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8"/>
      <c r="P225" s="199" t="s">
        <v>69</v>
      </c>
      <c r="Q225" s="200"/>
      <c r="R225" s="200"/>
      <c r="S225" s="200"/>
      <c r="T225" s="200"/>
      <c r="U225" s="200"/>
      <c r="V225" s="201"/>
      <c r="W225" s="37" t="s">
        <v>68</v>
      </c>
      <c r="X225" s="192">
        <f>IFERROR(SUM(X224:X224),"0")</f>
        <v>60</v>
      </c>
      <c r="Y225" s="192">
        <f>IFERROR(SUM(Y224:Y224),"0")</f>
        <v>60</v>
      </c>
      <c r="Z225" s="192">
        <f>IFERROR(IF(Z224="",0,Z224),"0")</f>
        <v>0.92999999999999994</v>
      </c>
      <c r="AA225" s="193"/>
      <c r="AB225" s="193"/>
      <c r="AC225" s="193"/>
    </row>
    <row r="226" spans="1:68" x14ac:dyDescent="0.2">
      <c r="A226" s="197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8"/>
      <c r="P226" s="199" t="s">
        <v>69</v>
      </c>
      <c r="Q226" s="200"/>
      <c r="R226" s="200"/>
      <c r="S226" s="200"/>
      <c r="T226" s="200"/>
      <c r="U226" s="200"/>
      <c r="V226" s="201"/>
      <c r="W226" s="37" t="s">
        <v>70</v>
      </c>
      <c r="X226" s="192">
        <f>IFERROR(SUMPRODUCT(X224:X224*H224:H224),"0")</f>
        <v>300</v>
      </c>
      <c r="Y226" s="192">
        <f>IFERROR(SUMPRODUCT(Y224:Y224*H224:H224),"0")</f>
        <v>300</v>
      </c>
      <c r="Z226" s="37"/>
      <c r="AA226" s="193"/>
      <c r="AB226" s="193"/>
      <c r="AC226" s="193"/>
    </row>
    <row r="227" spans="1:68" ht="16.5" customHeight="1" x14ac:dyDescent="0.25">
      <c r="A227" s="202" t="s">
        <v>287</v>
      </c>
      <c r="B227" s="197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85"/>
      <c r="AB227" s="185"/>
      <c r="AC227" s="185"/>
    </row>
    <row r="228" spans="1:68" ht="14.25" customHeight="1" x14ac:dyDescent="0.25">
      <c r="A228" s="210" t="s">
        <v>63</v>
      </c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86"/>
      <c r="AB228" s="186"/>
      <c r="AC228" s="186"/>
    </row>
    <row r="229" spans="1:68" ht="27" customHeight="1" x14ac:dyDescent="0.25">
      <c r="A229" s="54" t="s">
        <v>288</v>
      </c>
      <c r="B229" s="54" t="s">
        <v>289</v>
      </c>
      <c r="C229" s="31">
        <v>4301070991</v>
      </c>
      <c r="D229" s="194">
        <v>4607111038180</v>
      </c>
      <c r="E229" s="195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312" t="s">
        <v>290</v>
      </c>
      <c r="Q229" s="208"/>
      <c r="R229" s="208"/>
      <c r="S229" s="208"/>
      <c r="T229" s="209"/>
      <c r="U229" s="34"/>
      <c r="V229" s="34"/>
      <c r="W229" s="35" t="s">
        <v>68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8"/>
      <c r="P230" s="199" t="s">
        <v>69</v>
      </c>
      <c r="Q230" s="200"/>
      <c r="R230" s="200"/>
      <c r="S230" s="200"/>
      <c r="T230" s="200"/>
      <c r="U230" s="200"/>
      <c r="V230" s="201"/>
      <c r="W230" s="37" t="s">
        <v>68</v>
      </c>
      <c r="X230" s="192">
        <f>IFERROR(SUM(X229:X229),"0")</f>
        <v>0</v>
      </c>
      <c r="Y230" s="192">
        <f>IFERROR(SUM(Y229:Y229),"0")</f>
        <v>0</v>
      </c>
      <c r="Z230" s="192">
        <f>IFERROR(IF(Z229="",0,Z229),"0")</f>
        <v>0</v>
      </c>
      <c r="AA230" s="193"/>
      <c r="AB230" s="193"/>
      <c r="AC230" s="193"/>
    </row>
    <row r="231" spans="1:68" x14ac:dyDescent="0.2">
      <c r="A231" s="197"/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8"/>
      <c r="P231" s="199" t="s">
        <v>69</v>
      </c>
      <c r="Q231" s="200"/>
      <c r="R231" s="200"/>
      <c r="S231" s="200"/>
      <c r="T231" s="200"/>
      <c r="U231" s="200"/>
      <c r="V231" s="201"/>
      <c r="W231" s="37" t="s">
        <v>70</v>
      </c>
      <c r="X231" s="192">
        <f>IFERROR(SUMPRODUCT(X229:X229*H229:H229),"0")</f>
        <v>0</v>
      </c>
      <c r="Y231" s="192">
        <f>IFERROR(SUMPRODUCT(Y229:Y229*H229:H229),"0")</f>
        <v>0</v>
      </c>
      <c r="Z231" s="37"/>
      <c r="AA231" s="193"/>
      <c r="AB231" s="193"/>
      <c r="AC231" s="193"/>
    </row>
    <row r="232" spans="1:68" ht="27.75" customHeight="1" x14ac:dyDescent="0.2">
      <c r="A232" s="292" t="s">
        <v>201</v>
      </c>
      <c r="B232" s="293"/>
      <c r="C232" s="293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48"/>
      <c r="AB232" s="48"/>
      <c r="AC232" s="48"/>
    </row>
    <row r="233" spans="1:68" ht="16.5" customHeight="1" x14ac:dyDescent="0.25">
      <c r="A233" s="202" t="s">
        <v>201</v>
      </c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85"/>
      <c r="AB233" s="185"/>
      <c r="AC233" s="185"/>
    </row>
    <row r="234" spans="1:68" ht="14.25" customHeight="1" x14ac:dyDescent="0.25">
      <c r="A234" s="210" t="s">
        <v>63</v>
      </c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86"/>
      <c r="AB234" s="186"/>
      <c r="AC234" s="186"/>
    </row>
    <row r="235" spans="1:68" ht="27" customHeight="1" x14ac:dyDescent="0.25">
      <c r="A235" s="54" t="s">
        <v>291</v>
      </c>
      <c r="B235" s="54" t="s">
        <v>292</v>
      </c>
      <c r="C235" s="31">
        <v>4301071014</v>
      </c>
      <c r="D235" s="194">
        <v>4640242181264</v>
      </c>
      <c r="E235" s="195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16" t="s">
        <v>293</v>
      </c>
      <c r="Q235" s="208"/>
      <c r="R235" s="208"/>
      <c r="S235" s="208"/>
      <c r="T235" s="209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294</v>
      </c>
      <c r="B236" s="54" t="s">
        <v>295</v>
      </c>
      <c r="C236" s="31">
        <v>4301071021</v>
      </c>
      <c r="D236" s="194">
        <v>4640242181325</v>
      </c>
      <c r="E236" s="195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29" t="s">
        <v>296</v>
      </c>
      <c r="Q236" s="208"/>
      <c r="R236" s="208"/>
      <c r="S236" s="208"/>
      <c r="T236" s="209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297</v>
      </c>
      <c r="B237" s="54" t="s">
        <v>298</v>
      </c>
      <c r="C237" s="31">
        <v>4301070993</v>
      </c>
      <c r="D237" s="194">
        <v>4640242180670</v>
      </c>
      <c r="E237" s="195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242" t="s">
        <v>299</v>
      </c>
      <c r="Q237" s="208"/>
      <c r="R237" s="208"/>
      <c r="S237" s="208"/>
      <c r="T237" s="209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196"/>
      <c r="B238" s="197"/>
      <c r="C238" s="197"/>
      <c r="D238" s="197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8"/>
      <c r="P238" s="199" t="s">
        <v>69</v>
      </c>
      <c r="Q238" s="200"/>
      <c r="R238" s="200"/>
      <c r="S238" s="200"/>
      <c r="T238" s="200"/>
      <c r="U238" s="200"/>
      <c r="V238" s="201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x14ac:dyDescent="0.2">
      <c r="A239" s="197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8"/>
      <c r="P239" s="199" t="s">
        <v>69</v>
      </c>
      <c r="Q239" s="200"/>
      <c r="R239" s="200"/>
      <c r="S239" s="200"/>
      <c r="T239" s="200"/>
      <c r="U239" s="200"/>
      <c r="V239" s="201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customHeight="1" x14ac:dyDescent="0.25">
      <c r="A240" s="210" t="s">
        <v>132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86"/>
      <c r="AB240" s="186"/>
      <c r="AC240" s="186"/>
    </row>
    <row r="241" spans="1:68" ht="27" customHeight="1" x14ac:dyDescent="0.25">
      <c r="A241" s="54" t="s">
        <v>300</v>
      </c>
      <c r="B241" s="54" t="s">
        <v>301</v>
      </c>
      <c r="C241" s="31">
        <v>4301131019</v>
      </c>
      <c r="D241" s="194">
        <v>4640242180427</v>
      </c>
      <c r="E241" s="195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359" t="s">
        <v>302</v>
      </c>
      <c r="Q241" s="208"/>
      <c r="R241" s="208"/>
      <c r="S241" s="208"/>
      <c r="T241" s="209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196"/>
      <c r="B242" s="197"/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8"/>
      <c r="P242" s="199" t="s">
        <v>69</v>
      </c>
      <c r="Q242" s="200"/>
      <c r="R242" s="200"/>
      <c r="S242" s="200"/>
      <c r="T242" s="200"/>
      <c r="U242" s="200"/>
      <c r="V242" s="201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x14ac:dyDescent="0.2">
      <c r="A243" s="197"/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8"/>
      <c r="P243" s="199" t="s">
        <v>69</v>
      </c>
      <c r="Q243" s="200"/>
      <c r="R243" s="200"/>
      <c r="S243" s="200"/>
      <c r="T243" s="200"/>
      <c r="U243" s="200"/>
      <c r="V243" s="201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customHeight="1" x14ac:dyDescent="0.25">
      <c r="A244" s="210" t="s">
        <v>73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86"/>
      <c r="AB244" s="186"/>
      <c r="AC244" s="186"/>
    </row>
    <row r="245" spans="1:68" ht="27" customHeight="1" x14ac:dyDescent="0.25">
      <c r="A245" s="54" t="s">
        <v>303</v>
      </c>
      <c r="B245" s="54" t="s">
        <v>304</v>
      </c>
      <c r="C245" s="31">
        <v>4301132080</v>
      </c>
      <c r="D245" s="194">
        <v>4640242180397</v>
      </c>
      <c r="E245" s="195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07" t="s">
        <v>305</v>
      </c>
      <c r="Q245" s="208"/>
      <c r="R245" s="208"/>
      <c r="S245" s="208"/>
      <c r="T245" s="209"/>
      <c r="U245" s="34"/>
      <c r="V245" s="34"/>
      <c r="W245" s="35" t="s">
        <v>68</v>
      </c>
      <c r="X245" s="190">
        <v>72</v>
      </c>
      <c r="Y245" s="191">
        <f>IFERROR(IF(X245="","",X245),"")</f>
        <v>72</v>
      </c>
      <c r="Z245" s="36">
        <f>IFERROR(IF(X245="","",X245*0.0155),"")</f>
        <v>1.1160000000000001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450.71999999999997</v>
      </c>
      <c r="BN245" s="67">
        <f>IFERROR(Y245*I245,"0")</f>
        <v>450.71999999999997</v>
      </c>
      <c r="BO245" s="67">
        <f>IFERROR(X245/J245,"0")</f>
        <v>0.8571428571428571</v>
      </c>
      <c r="BP245" s="67">
        <f>IFERROR(Y245/J245,"0")</f>
        <v>0.8571428571428571</v>
      </c>
    </row>
    <row r="246" spans="1:68" ht="27" customHeight="1" x14ac:dyDescent="0.25">
      <c r="A246" s="54" t="s">
        <v>306</v>
      </c>
      <c r="B246" s="54" t="s">
        <v>307</v>
      </c>
      <c r="C246" s="31">
        <v>4301132104</v>
      </c>
      <c r="D246" s="194">
        <v>4640242181219</v>
      </c>
      <c r="E246" s="195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283" t="s">
        <v>308</v>
      </c>
      <c r="Q246" s="208"/>
      <c r="R246" s="208"/>
      <c r="S246" s="208"/>
      <c r="T246" s="209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196"/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8"/>
      <c r="P247" s="199" t="s">
        <v>69</v>
      </c>
      <c r="Q247" s="200"/>
      <c r="R247" s="200"/>
      <c r="S247" s="200"/>
      <c r="T247" s="200"/>
      <c r="U247" s="200"/>
      <c r="V247" s="201"/>
      <c r="W247" s="37" t="s">
        <v>68</v>
      </c>
      <c r="X247" s="192">
        <f>IFERROR(SUM(X245:X246),"0")</f>
        <v>72</v>
      </c>
      <c r="Y247" s="192">
        <f>IFERROR(SUM(Y245:Y246),"0")</f>
        <v>72</v>
      </c>
      <c r="Z247" s="192">
        <f>IFERROR(IF(Z245="",0,Z245),"0")+IFERROR(IF(Z246="",0,Z246),"0")</f>
        <v>1.1160000000000001</v>
      </c>
      <c r="AA247" s="193"/>
      <c r="AB247" s="193"/>
      <c r="AC247" s="193"/>
    </row>
    <row r="248" spans="1:68" x14ac:dyDescent="0.2">
      <c r="A248" s="197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8"/>
      <c r="P248" s="199" t="s">
        <v>69</v>
      </c>
      <c r="Q248" s="200"/>
      <c r="R248" s="200"/>
      <c r="S248" s="200"/>
      <c r="T248" s="200"/>
      <c r="U248" s="200"/>
      <c r="V248" s="201"/>
      <c r="W248" s="37" t="s">
        <v>70</v>
      </c>
      <c r="X248" s="192">
        <f>IFERROR(SUMPRODUCT(X245:X246*H245:H246),"0")</f>
        <v>432</v>
      </c>
      <c r="Y248" s="192">
        <f>IFERROR(SUMPRODUCT(Y245:Y246*H245:H246),"0")</f>
        <v>432</v>
      </c>
      <c r="Z248" s="37"/>
      <c r="AA248" s="193"/>
      <c r="AB248" s="193"/>
      <c r="AC248" s="193"/>
    </row>
    <row r="249" spans="1:68" ht="14.25" customHeight="1" x14ac:dyDescent="0.25">
      <c r="A249" s="210" t="s">
        <v>151</v>
      </c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86"/>
      <c r="AB249" s="186"/>
      <c r="AC249" s="186"/>
    </row>
    <row r="250" spans="1:68" ht="27" customHeight="1" x14ac:dyDescent="0.25">
      <c r="A250" s="54" t="s">
        <v>309</v>
      </c>
      <c r="B250" s="54" t="s">
        <v>310</v>
      </c>
      <c r="C250" s="31">
        <v>4301136028</v>
      </c>
      <c r="D250" s="194">
        <v>4640242180304</v>
      </c>
      <c r="E250" s="195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3" t="s">
        <v>311</v>
      </c>
      <c r="Q250" s="208"/>
      <c r="R250" s="208"/>
      <c r="S250" s="208"/>
      <c r="T250" s="209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customHeight="1" x14ac:dyDescent="0.25">
      <c r="A251" s="54" t="s">
        <v>312</v>
      </c>
      <c r="B251" s="54" t="s">
        <v>313</v>
      </c>
      <c r="C251" s="31">
        <v>4301136027</v>
      </c>
      <c r="D251" s="194">
        <v>4640242180298</v>
      </c>
      <c r="E251" s="195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330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8"/>
      <c r="R251" s="208"/>
      <c r="S251" s="208"/>
      <c r="T251" s="209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4">
        <v>4640242180236</v>
      </c>
      <c r="E252" s="195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220" t="s">
        <v>316</v>
      </c>
      <c r="Q252" s="208"/>
      <c r="R252" s="208"/>
      <c r="S252" s="208"/>
      <c r="T252" s="209"/>
      <c r="U252" s="34"/>
      <c r="V252" s="34"/>
      <c r="W252" s="35" t="s">
        <v>68</v>
      </c>
      <c r="X252" s="190">
        <v>24</v>
      </c>
      <c r="Y252" s="191">
        <f>IFERROR(IF(X252="","",X252),"")</f>
        <v>24</v>
      </c>
      <c r="Z252" s="36">
        <f>IFERROR(IF(X252="","",X252*0.0155),"")</f>
        <v>0.372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125.64000000000001</v>
      </c>
      <c r="BN252" s="67">
        <f>IFERROR(Y252*I252,"0")</f>
        <v>125.64000000000001</v>
      </c>
      <c r="BO252" s="67">
        <f>IFERROR(X252/J252,"0")</f>
        <v>0.2857142857142857</v>
      </c>
      <c r="BP252" s="67">
        <f>IFERROR(Y252/J252,"0")</f>
        <v>0.2857142857142857</v>
      </c>
    </row>
    <row r="253" spans="1:68" ht="27" customHeight="1" x14ac:dyDescent="0.25">
      <c r="A253" s="54" t="s">
        <v>317</v>
      </c>
      <c r="B253" s="54" t="s">
        <v>318</v>
      </c>
      <c r="C253" s="31">
        <v>4301136029</v>
      </c>
      <c r="D253" s="194">
        <v>4640242180410</v>
      </c>
      <c r="E253" s="195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8"/>
      <c r="R253" s="208"/>
      <c r="S253" s="208"/>
      <c r="T253" s="209"/>
      <c r="U253" s="34"/>
      <c r="V253" s="34"/>
      <c r="W253" s="35" t="s">
        <v>68</v>
      </c>
      <c r="X253" s="190">
        <v>42</v>
      </c>
      <c r="Y253" s="191">
        <f>IFERROR(IF(X253="","",X253),"")</f>
        <v>42</v>
      </c>
      <c r="Z253" s="36">
        <f>IFERROR(IF(X253="","",X253*0.00936),"")</f>
        <v>0.39312000000000002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102.14399999999999</v>
      </c>
      <c r="BN253" s="67">
        <f>IFERROR(Y253*I253,"0")</f>
        <v>102.14399999999999</v>
      </c>
      <c r="BO253" s="67">
        <f>IFERROR(X253/J253,"0")</f>
        <v>0.33333333333333331</v>
      </c>
      <c r="BP253" s="67">
        <f>IFERROR(Y253/J253,"0")</f>
        <v>0.33333333333333331</v>
      </c>
    </row>
    <row r="254" spans="1:68" x14ac:dyDescent="0.2">
      <c r="A254" s="196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8"/>
      <c r="P254" s="199" t="s">
        <v>69</v>
      </c>
      <c r="Q254" s="200"/>
      <c r="R254" s="200"/>
      <c r="S254" s="200"/>
      <c r="T254" s="200"/>
      <c r="U254" s="200"/>
      <c r="V254" s="201"/>
      <c r="W254" s="37" t="s">
        <v>68</v>
      </c>
      <c r="X254" s="192">
        <f>IFERROR(SUM(X250:X253),"0")</f>
        <v>66</v>
      </c>
      <c r="Y254" s="192">
        <f>IFERROR(SUM(Y250:Y253),"0")</f>
        <v>66</v>
      </c>
      <c r="Z254" s="192">
        <f>IFERROR(IF(Z250="",0,Z250),"0")+IFERROR(IF(Z251="",0,Z251),"0")+IFERROR(IF(Z252="",0,Z252),"0")+IFERROR(IF(Z253="",0,Z253),"0")</f>
        <v>0.76512000000000002</v>
      </c>
      <c r="AA254" s="193"/>
      <c r="AB254" s="193"/>
      <c r="AC254" s="193"/>
    </row>
    <row r="255" spans="1:68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8"/>
      <c r="P255" s="199" t="s">
        <v>69</v>
      </c>
      <c r="Q255" s="200"/>
      <c r="R255" s="200"/>
      <c r="S255" s="200"/>
      <c r="T255" s="200"/>
      <c r="U255" s="200"/>
      <c r="V255" s="201"/>
      <c r="W255" s="37" t="s">
        <v>70</v>
      </c>
      <c r="X255" s="192">
        <f>IFERROR(SUMPRODUCT(X250:X253*H250:H253),"0")</f>
        <v>214.08</v>
      </c>
      <c r="Y255" s="192">
        <f>IFERROR(SUMPRODUCT(Y250:Y253*H250:H253),"0")</f>
        <v>214.08</v>
      </c>
      <c r="Z255" s="37"/>
      <c r="AA255" s="193"/>
      <c r="AB255" s="193"/>
      <c r="AC255" s="193"/>
    </row>
    <row r="256" spans="1:68" ht="14.25" customHeight="1" x14ac:dyDescent="0.25">
      <c r="A256" s="210" t="s">
        <v>128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86"/>
      <c r="AB256" s="186"/>
      <c r="AC256" s="186"/>
    </row>
    <row r="257" spans="1:68" ht="27" customHeight="1" x14ac:dyDescent="0.25">
      <c r="A257" s="54" t="s">
        <v>319</v>
      </c>
      <c r="B257" s="54" t="s">
        <v>320</v>
      </c>
      <c r="C257" s="31">
        <v>4301135405</v>
      </c>
      <c r="D257" s="194">
        <v>4640242181523</v>
      </c>
      <c r="E257" s="195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321</v>
      </c>
      <c r="Q257" s="208"/>
      <c r="R257" s="208"/>
      <c r="S257" s="208"/>
      <c r="T257" s="209"/>
      <c r="U257" s="34"/>
      <c r="V257" s="34"/>
      <c r="W257" s="35" t="s">
        <v>68</v>
      </c>
      <c r="X257" s="190">
        <v>0</v>
      </c>
      <c r="Y257" s="191">
        <f t="shared" ref="Y257:Y275" si="18">IFERROR(IF(X257="","",X257),"")</f>
        <v>0</v>
      </c>
      <c r="Z257" s="36">
        <f t="shared" ref="Z257:Z262" si="19">IFERROR(IF(X257="","",X257*0.00936),"")</f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0</v>
      </c>
      <c r="BN257" s="67">
        <f t="shared" ref="BN257:BN275" si="21">IFERROR(Y257*I257,"0")</f>
        <v>0</v>
      </c>
      <c r="BO257" s="67">
        <f t="shared" ref="BO257:BO275" si="22">IFERROR(X257/J257,"0")</f>
        <v>0</v>
      </c>
      <c r="BP257" s="67">
        <f t="shared" ref="BP257:BP275" si="23">IFERROR(Y257/J257,"0")</f>
        <v>0</v>
      </c>
    </row>
    <row r="258" spans="1:68" ht="27" customHeight="1" x14ac:dyDescent="0.25">
      <c r="A258" s="54" t="s">
        <v>322</v>
      </c>
      <c r="B258" s="54" t="s">
        <v>323</v>
      </c>
      <c r="C258" s="31">
        <v>4301135195</v>
      </c>
      <c r="D258" s="194">
        <v>4640242180366</v>
      </c>
      <c r="E258" s="19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66" t="s">
        <v>324</v>
      </c>
      <c r="Q258" s="208"/>
      <c r="R258" s="208"/>
      <c r="S258" s="208"/>
      <c r="T258" s="209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4">
        <v>4640242181486</v>
      </c>
      <c r="E259" s="19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1" t="s">
        <v>327</v>
      </c>
      <c r="Q259" s="208"/>
      <c r="R259" s="208"/>
      <c r="S259" s="208"/>
      <c r="T259" s="209"/>
      <c r="U259" s="34"/>
      <c r="V259" s="34"/>
      <c r="W259" s="35" t="s">
        <v>68</v>
      </c>
      <c r="X259" s="190">
        <v>42</v>
      </c>
      <c r="Y259" s="191">
        <f t="shared" si="18"/>
        <v>42</v>
      </c>
      <c r="Z259" s="36">
        <f t="shared" si="19"/>
        <v>0.39312000000000002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163.464</v>
      </c>
      <c r="BN259" s="67">
        <f t="shared" si="21"/>
        <v>163.464</v>
      </c>
      <c r="BO259" s="67">
        <f t="shared" si="22"/>
        <v>0.33333333333333331</v>
      </c>
      <c r="BP259" s="67">
        <f t="shared" si="23"/>
        <v>0.33333333333333331</v>
      </c>
    </row>
    <row r="260" spans="1:68" ht="37.5" customHeight="1" x14ac:dyDescent="0.25">
      <c r="A260" s="54" t="s">
        <v>328</v>
      </c>
      <c r="B260" s="54" t="s">
        <v>329</v>
      </c>
      <c r="C260" s="31">
        <v>4301135402</v>
      </c>
      <c r="D260" s="194">
        <v>4640242181493</v>
      </c>
      <c r="E260" s="195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09" t="s">
        <v>330</v>
      </c>
      <c r="Q260" s="208"/>
      <c r="R260" s="208"/>
      <c r="S260" s="208"/>
      <c r="T260" s="209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331</v>
      </c>
      <c r="B261" s="54" t="s">
        <v>332</v>
      </c>
      <c r="C261" s="31">
        <v>4301135403</v>
      </c>
      <c r="D261" s="194">
        <v>4640242181509</v>
      </c>
      <c r="E261" s="195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0" t="s">
        <v>333</v>
      </c>
      <c r="Q261" s="208"/>
      <c r="R261" s="208"/>
      <c r="S261" s="208"/>
      <c r="T261" s="209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customHeight="1" x14ac:dyDescent="0.25">
      <c r="A262" s="54" t="s">
        <v>334</v>
      </c>
      <c r="B262" s="54" t="s">
        <v>335</v>
      </c>
      <c r="C262" s="31">
        <v>4301135187</v>
      </c>
      <c r="D262" s="194">
        <v>4640242180328</v>
      </c>
      <c r="E262" s="195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381" t="s">
        <v>336</v>
      </c>
      <c r="Q262" s="208"/>
      <c r="R262" s="208"/>
      <c r="S262" s="208"/>
      <c r="T262" s="209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337</v>
      </c>
      <c r="B263" s="54" t="s">
        <v>338</v>
      </c>
      <c r="C263" s="31">
        <v>4301135186</v>
      </c>
      <c r="D263" s="194">
        <v>4640242180311</v>
      </c>
      <c r="E263" s="195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387" t="s">
        <v>339</v>
      </c>
      <c r="Q263" s="208"/>
      <c r="R263" s="208"/>
      <c r="S263" s="208"/>
      <c r="T263" s="209"/>
      <c r="U263" s="34"/>
      <c r="V263" s="34"/>
      <c r="W263" s="35" t="s">
        <v>68</v>
      </c>
      <c r="X263" s="190">
        <v>24</v>
      </c>
      <c r="Y263" s="191">
        <f t="shared" si="18"/>
        <v>24</v>
      </c>
      <c r="Z263" s="36">
        <f>IFERROR(IF(X263="","",X263*0.0155),"")</f>
        <v>0.372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137.64000000000001</v>
      </c>
      <c r="BN263" s="67">
        <f t="shared" si="21"/>
        <v>137.64000000000001</v>
      </c>
      <c r="BO263" s="67">
        <f t="shared" si="22"/>
        <v>0.2857142857142857</v>
      </c>
      <c r="BP263" s="67">
        <f t="shared" si="23"/>
        <v>0.2857142857142857</v>
      </c>
    </row>
    <row r="264" spans="1:68" ht="27" customHeight="1" x14ac:dyDescent="0.25">
      <c r="A264" s="54" t="s">
        <v>340</v>
      </c>
      <c r="B264" s="54" t="s">
        <v>341</v>
      </c>
      <c r="C264" s="31">
        <v>4301135394</v>
      </c>
      <c r="D264" s="194">
        <v>4640242181561</v>
      </c>
      <c r="E264" s="195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1" t="s">
        <v>342</v>
      </c>
      <c r="Q264" s="208"/>
      <c r="R264" s="208"/>
      <c r="S264" s="208"/>
      <c r="T264" s="209"/>
      <c r="U264" s="34"/>
      <c r="V264" s="34"/>
      <c r="W264" s="35" t="s">
        <v>68</v>
      </c>
      <c r="X264" s="190">
        <v>0</v>
      </c>
      <c r="Y264" s="191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343</v>
      </c>
      <c r="B265" s="54" t="s">
        <v>344</v>
      </c>
      <c r="C265" s="31">
        <v>4301135320</v>
      </c>
      <c r="D265" s="194">
        <v>4640242181592</v>
      </c>
      <c r="E265" s="195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34" t="s">
        <v>345</v>
      </c>
      <c r="Q265" s="208"/>
      <c r="R265" s="208"/>
      <c r="S265" s="208"/>
      <c r="T265" s="209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346</v>
      </c>
      <c r="B266" s="54" t="s">
        <v>347</v>
      </c>
      <c r="C266" s="31">
        <v>4301135193</v>
      </c>
      <c r="D266" s="194">
        <v>4640242180403</v>
      </c>
      <c r="E266" s="195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45" t="s">
        <v>348</v>
      </c>
      <c r="Q266" s="208"/>
      <c r="R266" s="208"/>
      <c r="S266" s="208"/>
      <c r="T266" s="209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4301135304</v>
      </c>
      <c r="D267" s="194">
        <v>4640242181240</v>
      </c>
      <c r="E267" s="195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3" t="s">
        <v>351</v>
      </c>
      <c r="Q267" s="208"/>
      <c r="R267" s="208"/>
      <c r="S267" s="208"/>
      <c r="T267" s="209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352</v>
      </c>
      <c r="B268" s="54" t="s">
        <v>353</v>
      </c>
      <c r="C268" s="31">
        <v>4301135310</v>
      </c>
      <c r="D268" s="194">
        <v>4640242181318</v>
      </c>
      <c r="E268" s="195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254" t="s">
        <v>354</v>
      </c>
      <c r="Q268" s="208"/>
      <c r="R268" s="208"/>
      <c r="S268" s="208"/>
      <c r="T268" s="209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355</v>
      </c>
      <c r="B269" s="54" t="s">
        <v>356</v>
      </c>
      <c r="C269" s="31">
        <v>4301135306</v>
      </c>
      <c r="D269" s="194">
        <v>4640242181578</v>
      </c>
      <c r="E269" s="195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9" t="s">
        <v>357</v>
      </c>
      <c r="Q269" s="208"/>
      <c r="R269" s="208"/>
      <c r="S269" s="208"/>
      <c r="T269" s="209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358</v>
      </c>
      <c r="B270" s="54" t="s">
        <v>359</v>
      </c>
      <c r="C270" s="31">
        <v>4301135305</v>
      </c>
      <c r="D270" s="194">
        <v>4640242181394</v>
      </c>
      <c r="E270" s="195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60" t="s">
        <v>360</v>
      </c>
      <c r="Q270" s="208"/>
      <c r="R270" s="208"/>
      <c r="S270" s="208"/>
      <c r="T270" s="209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361</v>
      </c>
      <c r="B271" s="54" t="s">
        <v>362</v>
      </c>
      <c r="C271" s="31">
        <v>4301135309</v>
      </c>
      <c r="D271" s="194">
        <v>4640242181332</v>
      </c>
      <c r="E271" s="195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2" t="s">
        <v>363</v>
      </c>
      <c r="Q271" s="208"/>
      <c r="R271" s="208"/>
      <c r="S271" s="208"/>
      <c r="T271" s="209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4301135308</v>
      </c>
      <c r="D272" s="194">
        <v>4640242181349</v>
      </c>
      <c r="E272" s="195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6" t="s">
        <v>366</v>
      </c>
      <c r="Q272" s="208"/>
      <c r="R272" s="208"/>
      <c r="S272" s="208"/>
      <c r="T272" s="209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367</v>
      </c>
      <c r="B273" s="54" t="s">
        <v>368</v>
      </c>
      <c r="C273" s="31">
        <v>4301135307</v>
      </c>
      <c r="D273" s="194">
        <v>4640242181370</v>
      </c>
      <c r="E273" s="195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252" t="s">
        <v>369</v>
      </c>
      <c r="Q273" s="208"/>
      <c r="R273" s="208"/>
      <c r="S273" s="208"/>
      <c r="T273" s="209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370</v>
      </c>
      <c r="B274" s="54" t="s">
        <v>371</v>
      </c>
      <c r="C274" s="31">
        <v>4301135319</v>
      </c>
      <c r="D274" s="194">
        <v>4607111037473</v>
      </c>
      <c r="E274" s="195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8" t="s">
        <v>372</v>
      </c>
      <c r="Q274" s="208"/>
      <c r="R274" s="208"/>
      <c r="S274" s="208"/>
      <c r="T274" s="209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customHeight="1" x14ac:dyDescent="0.25">
      <c r="A275" s="54" t="s">
        <v>373</v>
      </c>
      <c r="B275" s="54" t="s">
        <v>374</v>
      </c>
      <c r="C275" s="31">
        <v>4301135198</v>
      </c>
      <c r="D275" s="194">
        <v>4640242180663</v>
      </c>
      <c r="E275" s="195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217" t="s">
        <v>375</v>
      </c>
      <c r="Q275" s="208"/>
      <c r="R275" s="208"/>
      <c r="S275" s="208"/>
      <c r="T275" s="209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196"/>
      <c r="B276" s="197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8"/>
      <c r="P276" s="199" t="s">
        <v>69</v>
      </c>
      <c r="Q276" s="200"/>
      <c r="R276" s="200"/>
      <c r="S276" s="200"/>
      <c r="T276" s="200"/>
      <c r="U276" s="200"/>
      <c r="V276" s="201"/>
      <c r="W276" s="37" t="s">
        <v>68</v>
      </c>
      <c r="X276" s="192">
        <f>IFERROR(SUM(X257:X275),"0")</f>
        <v>66</v>
      </c>
      <c r="Y276" s="192">
        <f>IFERROR(SUM(Y257:Y275),"0")</f>
        <v>66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0.76512000000000002</v>
      </c>
      <c r="AA276" s="193"/>
      <c r="AB276" s="193"/>
      <c r="AC276" s="193"/>
    </row>
    <row r="277" spans="1:68" x14ac:dyDescent="0.2">
      <c r="A277" s="197"/>
      <c r="B277" s="197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8"/>
      <c r="P277" s="199" t="s">
        <v>69</v>
      </c>
      <c r="Q277" s="200"/>
      <c r="R277" s="200"/>
      <c r="S277" s="200"/>
      <c r="T277" s="200"/>
      <c r="U277" s="200"/>
      <c r="V277" s="201"/>
      <c r="W277" s="37" t="s">
        <v>70</v>
      </c>
      <c r="X277" s="192">
        <f>IFERROR(SUMPRODUCT(X257:X275*H257:H275),"0")</f>
        <v>287.39999999999998</v>
      </c>
      <c r="Y277" s="192">
        <f>IFERROR(SUMPRODUCT(Y257:Y275*H257:H275),"0")</f>
        <v>287.39999999999998</v>
      </c>
      <c r="Z277" s="37"/>
      <c r="AA277" s="193"/>
      <c r="AB277" s="193"/>
      <c r="AC277" s="193"/>
    </row>
    <row r="278" spans="1:68" ht="15" customHeight="1" x14ac:dyDescent="0.2">
      <c r="A278" s="350"/>
      <c r="B278" s="197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300"/>
      <c r="P278" s="239" t="s">
        <v>376</v>
      </c>
      <c r="Q278" s="240"/>
      <c r="R278" s="240"/>
      <c r="S278" s="240"/>
      <c r="T278" s="240"/>
      <c r="U278" s="240"/>
      <c r="V278" s="241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13392.359999999997</v>
      </c>
      <c r="Y278" s="192">
        <f>IFERROR(Y24+Y33+Y40+Y49+Y61+Y67+Y72+Y78+Y88+Y95+Y104+Y110+Y116+Y122+Y127+Y133+Y138+Y144+Y148+Y156+Y161+Y169+Y173+Y178+Y184+Y191+Y201+Y209+Y214+Y220+Y226+Y231+Y239+Y243+Y248+Y255+Y277,"0")</f>
        <v>13392.359999999997</v>
      </c>
      <c r="Z278" s="37"/>
      <c r="AA278" s="193"/>
      <c r="AB278" s="193"/>
      <c r="AC278" s="193"/>
    </row>
    <row r="279" spans="1:68" x14ac:dyDescent="0.2">
      <c r="A279" s="197"/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300"/>
      <c r="P279" s="239" t="s">
        <v>377</v>
      </c>
      <c r="Q279" s="240"/>
      <c r="R279" s="240"/>
      <c r="S279" s="240"/>
      <c r="T279" s="240"/>
      <c r="U279" s="240"/>
      <c r="V279" s="241"/>
      <c r="W279" s="37" t="s">
        <v>70</v>
      </c>
      <c r="X279" s="192">
        <f>IFERROR(SUM(BM22:BM275),"0")</f>
        <v>14443.828399999997</v>
      </c>
      <c r="Y279" s="192">
        <f>IFERROR(SUM(BN22:BN275),"0")</f>
        <v>14443.828399999997</v>
      </c>
      <c r="Z279" s="37"/>
      <c r="AA279" s="193"/>
      <c r="AB279" s="193"/>
      <c r="AC279" s="193"/>
    </row>
    <row r="280" spans="1:68" x14ac:dyDescent="0.2">
      <c r="A280" s="197"/>
      <c r="B280" s="197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300"/>
      <c r="P280" s="239" t="s">
        <v>378</v>
      </c>
      <c r="Q280" s="240"/>
      <c r="R280" s="240"/>
      <c r="S280" s="240"/>
      <c r="T280" s="240"/>
      <c r="U280" s="240"/>
      <c r="V280" s="241"/>
      <c r="W280" s="37" t="s">
        <v>379</v>
      </c>
      <c r="X280" s="38">
        <f>ROUNDUP(SUM(BO22:BO275),0)</f>
        <v>33</v>
      </c>
      <c r="Y280" s="38">
        <f>ROUNDUP(SUM(BP22:BP275),0)</f>
        <v>33</v>
      </c>
      <c r="Z280" s="37"/>
      <c r="AA280" s="193"/>
      <c r="AB280" s="193"/>
      <c r="AC280" s="193"/>
    </row>
    <row r="281" spans="1:68" x14ac:dyDescent="0.2">
      <c r="A281" s="197"/>
      <c r="B281" s="197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300"/>
      <c r="P281" s="239" t="s">
        <v>380</v>
      </c>
      <c r="Q281" s="240"/>
      <c r="R281" s="240"/>
      <c r="S281" s="240"/>
      <c r="T281" s="240"/>
      <c r="U281" s="240"/>
      <c r="V281" s="241"/>
      <c r="W281" s="37" t="s">
        <v>70</v>
      </c>
      <c r="X281" s="192">
        <f>GrossWeightTotal+PalletQtyTotal*25</f>
        <v>15268.828399999997</v>
      </c>
      <c r="Y281" s="192">
        <f>GrossWeightTotalR+PalletQtyTotalR*25</f>
        <v>15268.828399999997</v>
      </c>
      <c r="Z281" s="37"/>
      <c r="AA281" s="193"/>
      <c r="AB281" s="193"/>
      <c r="AC281" s="193"/>
    </row>
    <row r="282" spans="1:68" x14ac:dyDescent="0.2">
      <c r="A282" s="197"/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300"/>
      <c r="P282" s="239" t="s">
        <v>381</v>
      </c>
      <c r="Q282" s="240"/>
      <c r="R282" s="240"/>
      <c r="S282" s="240"/>
      <c r="T282" s="240"/>
      <c r="U282" s="240"/>
      <c r="V282" s="241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2708</v>
      </c>
      <c r="Y282" s="192">
        <f>IFERROR(Y23+Y32+Y39+Y48+Y60+Y66+Y71+Y77+Y87+Y94+Y103+Y109+Y115+Y121+Y126+Y132+Y137+Y143+Y147+Y155+Y160+Y168+Y172+Y177+Y183+Y190+Y200+Y208+Y213+Y219+Y225+Y230+Y238+Y242+Y247+Y254+Y276,"0")</f>
        <v>2708</v>
      </c>
      <c r="Z282" s="37"/>
      <c r="AA282" s="193"/>
      <c r="AB282" s="193"/>
      <c r="AC282" s="193"/>
    </row>
    <row r="283" spans="1:68" ht="14.25" customHeight="1" x14ac:dyDescent="0.2">
      <c r="A283" s="197"/>
      <c r="B283" s="197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300"/>
      <c r="P283" s="239" t="s">
        <v>382</v>
      </c>
      <c r="Q283" s="240"/>
      <c r="R283" s="240"/>
      <c r="S283" s="240"/>
      <c r="T283" s="240"/>
      <c r="U283" s="240"/>
      <c r="V283" s="241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41.129480000000008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205" t="s">
        <v>71</v>
      </c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288"/>
      <c r="U285" s="205" t="s">
        <v>200</v>
      </c>
      <c r="V285" s="288"/>
      <c r="W285" s="205" t="s">
        <v>224</v>
      </c>
      <c r="X285" s="288"/>
      <c r="Y285" s="205" t="s">
        <v>240</v>
      </c>
      <c r="Z285" s="329"/>
      <c r="AA285" s="329"/>
      <c r="AB285" s="329"/>
      <c r="AC285" s="329"/>
      <c r="AD285" s="288"/>
      <c r="AE285" s="205" t="s">
        <v>282</v>
      </c>
      <c r="AF285" s="288"/>
      <c r="AG285" s="187" t="s">
        <v>201</v>
      </c>
    </row>
    <row r="286" spans="1:68" ht="14.25" customHeight="1" thickTop="1" x14ac:dyDescent="0.2">
      <c r="A286" s="340" t="s">
        <v>385</v>
      </c>
      <c r="B286" s="205" t="s">
        <v>62</v>
      </c>
      <c r="C286" s="205" t="s">
        <v>72</v>
      </c>
      <c r="D286" s="205" t="s">
        <v>84</v>
      </c>
      <c r="E286" s="205" t="s">
        <v>92</v>
      </c>
      <c r="F286" s="205" t="s">
        <v>105</v>
      </c>
      <c r="G286" s="205" t="s">
        <v>121</v>
      </c>
      <c r="H286" s="205" t="s">
        <v>127</v>
      </c>
      <c r="I286" s="205" t="s">
        <v>131</v>
      </c>
      <c r="J286" s="205" t="s">
        <v>137</v>
      </c>
      <c r="K286" s="205" t="s">
        <v>150</v>
      </c>
      <c r="L286" s="188"/>
      <c r="M286" s="205" t="s">
        <v>158</v>
      </c>
      <c r="N286" s="188"/>
      <c r="O286" s="205" t="s">
        <v>169</v>
      </c>
      <c r="P286" s="205" t="s">
        <v>174</v>
      </c>
      <c r="Q286" s="205" t="s">
        <v>180</v>
      </c>
      <c r="R286" s="205" t="s">
        <v>185</v>
      </c>
      <c r="S286" s="205" t="s">
        <v>188</v>
      </c>
      <c r="T286" s="205" t="s">
        <v>197</v>
      </c>
      <c r="U286" s="205" t="s">
        <v>201</v>
      </c>
      <c r="V286" s="205" t="s">
        <v>207</v>
      </c>
      <c r="W286" s="205" t="s">
        <v>225</v>
      </c>
      <c r="X286" s="205" t="s">
        <v>237</v>
      </c>
      <c r="Y286" s="205" t="s">
        <v>241</v>
      </c>
      <c r="Z286" s="205" t="s">
        <v>244</v>
      </c>
      <c r="AA286" s="205" t="s">
        <v>251</v>
      </c>
      <c r="AB286" s="205" t="s">
        <v>264</v>
      </c>
      <c r="AC286" s="205" t="s">
        <v>273</v>
      </c>
      <c r="AD286" s="205" t="s">
        <v>276</v>
      </c>
      <c r="AE286" s="205" t="s">
        <v>283</v>
      </c>
      <c r="AF286" s="205" t="s">
        <v>287</v>
      </c>
      <c r="AG286" s="205" t="s">
        <v>201</v>
      </c>
    </row>
    <row r="287" spans="1:68" ht="13.5" customHeight="1" thickBot="1" x14ac:dyDescent="0.25">
      <c r="A287" s="341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188"/>
      <c r="M287" s="206"/>
      <c r="N287" s="188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210</v>
      </c>
      <c r="D288" s="46">
        <f>IFERROR(X36*H36,"0")+IFERROR(X37*H37,"0")+IFERROR(X38*H38,"0")</f>
        <v>0</v>
      </c>
      <c r="E288" s="46">
        <f>IFERROR(X43*H43,"0")+IFERROR(X44*H44,"0")+IFERROR(X45*H45,"0")+IFERROR(X46*H46,"0")+IFERROR(X47*H47,"0")</f>
        <v>12</v>
      </c>
      <c r="F288" s="46">
        <f>IFERROR(X52*H52,"0")+IFERROR(X53*H53,"0")+IFERROR(X54*H54,"0")+IFERROR(X55*H55,"0")+IFERROR(X56*H56,"0")+IFERROR(X57*H57,"0")+IFERROR(X58*H58,"0")+IFERROR(X59*H59,"0")</f>
        <v>1885.4399999999998</v>
      </c>
      <c r="G288" s="46">
        <f>IFERROR(X64*H64,"0")+IFERROR(X65*H65,"0")</f>
        <v>720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915.59999999999991</v>
      </c>
      <c r="K288" s="46">
        <f>IFERROR(X91*H91,"0")+IFERROR(X92*H92,"0")+IFERROR(X93*H93,"0")</f>
        <v>0</v>
      </c>
      <c r="L288" s="188"/>
      <c r="M288" s="46">
        <f>IFERROR(X98*H98,"0")+IFERROR(X99*H99,"0")+IFERROR(X100*H100,"0")+IFERROR(X101*H101,"0")+IFERROR(X102*H102,"0")</f>
        <v>4563.84</v>
      </c>
      <c r="N288" s="188"/>
      <c r="O288" s="46">
        <f>IFERROR(X107*H107,"0")+IFERROR(X108*H108,"0")</f>
        <v>1008</v>
      </c>
      <c r="P288" s="46">
        <f>IFERROR(X113*H113,"0")+IFERROR(X114*H114,"0")</f>
        <v>168</v>
      </c>
      <c r="Q288" s="46">
        <f>IFERROR(X119*H119,"0")+IFERROR(X120*H120,"0")</f>
        <v>378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480</v>
      </c>
      <c r="W288" s="46">
        <f>IFERROR(X165*H165,"0")+IFERROR(X166*H166,"0")+IFERROR(X167*H167,"0")+IFERROR(X171*H171,"0")</f>
        <v>462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604.79999999999995</v>
      </c>
      <c r="AA288" s="46">
        <f>IFERROR(X194*H194,"0")+IFERROR(X195*H195,"0")+IFERROR(X196*H196,"0")+IFERROR(X197*H197,"0")+IFERROR(X198*H198,"0")+IFERROR(X199*H199,"0")</f>
        <v>268.79999999999995</v>
      </c>
      <c r="AB288" s="46">
        <f>IFERROR(X204*H204,"0")+IFERROR(X205*H205,"0")+IFERROR(X206*H206,"0")+IFERROR(X207*H207,"0")</f>
        <v>432</v>
      </c>
      <c r="AC288" s="46">
        <f>IFERROR(X212*H212,"0")</f>
        <v>0</v>
      </c>
      <c r="AD288" s="46">
        <f>IFERROR(X217*H217,"0")+IFERROR(X218*H218,"0")</f>
        <v>0</v>
      </c>
      <c r="AE288" s="46">
        <f>IFERROR(X224*H224,"0")</f>
        <v>300</v>
      </c>
      <c r="AF288" s="46">
        <f>IFERROR(X229*H229,"0")</f>
        <v>0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933.48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9254.8799999999992</v>
      </c>
      <c r="B291" s="60">
        <f>SUMPRODUCT(--(BB:BB="ПГП"),--(W:W="кор"),H:H,Y:Y)+SUMPRODUCT(--(BB:BB="ПГП"),--(W:W="кг"),Y:Y)</f>
        <v>4137.4799999999996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8"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P281:V281"/>
    <mergeCell ref="A106:Z106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270:E270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A9:C9"/>
    <mergeCell ref="P125:T125"/>
    <mergeCell ref="A242:O243"/>
    <mergeCell ref="A179:Z179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G17:G18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J9:M9"/>
    <mergeCell ref="D56:E56"/>
    <mergeCell ref="P206:T206"/>
    <mergeCell ref="P37:T37"/>
    <mergeCell ref="D176:E176"/>
    <mergeCell ref="P155:V155"/>
    <mergeCell ref="D114:E114"/>
    <mergeCell ref="P220:V220"/>
    <mergeCell ref="D64:E64"/>
    <mergeCell ref="P213:V213"/>
    <mergeCell ref="P207:T207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72:V72"/>
    <mergeCell ref="A42:Z42"/>
    <mergeCell ref="P43:T43"/>
    <mergeCell ref="A5:C5"/>
    <mergeCell ref="P191:V191"/>
    <mergeCell ref="A174:Z174"/>
    <mergeCell ref="D166:E166"/>
    <mergeCell ref="P195:T195"/>
    <mergeCell ref="A118:Z118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P182:T182"/>
    <mergeCell ref="Q12:R12"/>
    <mergeCell ref="D261:E261"/>
    <mergeCell ref="P119:T119"/>
    <mergeCell ref="P183:V183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Q9:R9"/>
    <mergeCell ref="P49:V49"/>
    <mergeCell ref="E286:E287"/>
    <mergeCell ref="G286:G287"/>
    <mergeCell ref="P278:V278"/>
    <mergeCell ref="A97:Z97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A32:O33"/>
    <mergeCell ref="P259:T259"/>
    <mergeCell ref="A109:O110"/>
    <mergeCell ref="P177:V177"/>
    <mergeCell ref="P33:V33"/>
    <mergeCell ref="P226:V226"/>
    <mergeCell ref="A216:Z216"/>
    <mergeCell ref="P273:T273"/>
    <mergeCell ref="D272:E272"/>
    <mergeCell ref="A225:O226"/>
    <mergeCell ref="D154:E154"/>
    <mergeCell ref="A227:Z227"/>
    <mergeCell ref="Q286:Q287"/>
    <mergeCell ref="P236:T236"/>
    <mergeCell ref="P92:T92"/>
    <mergeCell ref="P156:V156"/>
    <mergeCell ref="S286:S287"/>
    <mergeCell ref="U286:U287"/>
    <mergeCell ref="P29:T29"/>
    <mergeCell ref="P271:T271"/>
    <mergeCell ref="P100:T100"/>
    <mergeCell ref="P265:T265"/>
    <mergeCell ref="P44:T44"/>
    <mergeCell ref="P279:V279"/>
    <mergeCell ref="P237:T237"/>
    <mergeCell ref="P31:T31"/>
    <mergeCell ref="P158:T158"/>
    <mergeCell ref="A228:Z228"/>
    <mergeCell ref="P266:T266"/>
    <mergeCell ref="P280:V280"/>
    <mergeCell ref="P109:V109"/>
    <mergeCell ref="A74:Z74"/>
    <mergeCell ref="P120:T120"/>
    <mergeCell ref="D259:E259"/>
    <mergeCell ref="P40:V40"/>
    <mergeCell ref="A66:O67"/>
    <mergeCell ref="D189:E189"/>
    <mergeCell ref="A124:Z124"/>
    <mergeCell ref="P99:T99"/>
    <mergeCell ref="A94:O95"/>
    <mergeCell ref="D197:E197"/>
    <mergeCell ref="D253:E253"/>
    <mergeCell ref="D53:E53"/>
    <mergeCell ref="D47:E47"/>
    <mergeCell ref="A149:Z149"/>
    <mergeCell ref="A50:Z50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D55:E55"/>
    <mergeCell ref="A140:Z140"/>
    <mergeCell ref="A238:O239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D187:E187"/>
    <mergeCell ref="A190:O191"/>
    <mergeCell ref="P87:V87"/>
    <mergeCell ref="A34:Z34"/>
    <mergeCell ref="D45:E45"/>
    <mergeCell ref="H9:I9"/>
    <mergeCell ref="R286:R287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2024-08-07T09:12:14Z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