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98C1082-2851-4697-8E98-D16EAE1F28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Y477" i="1" s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N223" i="1"/>
  <c r="BM223" i="1"/>
  <c r="Z223" i="1"/>
  <c r="Y223" i="1"/>
  <c r="BP223" i="1" s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6" i="1" s="1"/>
  <c r="X78" i="1"/>
  <c r="X77" i="1"/>
  <c r="BP76" i="1"/>
  <c r="BO76" i="1"/>
  <c r="BN76" i="1"/>
  <c r="BM76" i="1"/>
  <c r="Z76" i="1"/>
  <c r="Y76" i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2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5" i="1"/>
  <c r="Y39" i="1"/>
  <c r="Y43" i="1"/>
  <c r="Y47" i="1"/>
  <c r="Y57" i="1"/>
  <c r="Y609" i="1" s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Z213" i="1" s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Z219" i="1"/>
  <c r="BN219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Y451" i="1"/>
  <c r="BP427" i="1"/>
  <c r="BN427" i="1"/>
  <c r="Z427" i="1"/>
  <c r="Y452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Z462" i="1" s="1"/>
  <c r="Y462" i="1"/>
  <c r="H9" i="1"/>
  <c r="B615" i="1"/>
  <c r="X606" i="1"/>
  <c r="X608" i="1" s="1"/>
  <c r="X607" i="1"/>
  <c r="X609" i="1"/>
  <c r="Y24" i="1"/>
  <c r="Z27" i="1"/>
  <c r="Z34" i="1" s="1"/>
  <c r="BN27" i="1"/>
  <c r="Y606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607" i="1" s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Z104" i="1" s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Z136" i="1" s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Z175" i="1"/>
  <c r="Z178" i="1" s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Y197" i="1"/>
  <c r="Z227" i="1"/>
  <c r="BP224" i="1"/>
  <c r="BN224" i="1"/>
  <c r="Z224" i="1"/>
  <c r="Y227" i="1"/>
  <c r="Y235" i="1"/>
  <c r="BP230" i="1"/>
  <c r="BN230" i="1"/>
  <c r="Z230" i="1"/>
  <c r="Z235" i="1" s="1"/>
  <c r="BP233" i="1"/>
  <c r="BN233" i="1"/>
  <c r="Z233" i="1"/>
  <c r="BP243" i="1"/>
  <c r="BN243" i="1"/>
  <c r="Z243" i="1"/>
  <c r="Z247" i="1" s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Z280" i="1" s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Z322" i="1" s="1"/>
  <c r="Y322" i="1"/>
  <c r="BP326" i="1"/>
  <c r="BN326" i="1"/>
  <c r="Z326" i="1"/>
  <c r="Z331" i="1" s="1"/>
  <c r="BP330" i="1"/>
  <c r="BN330" i="1"/>
  <c r="Z330" i="1"/>
  <c r="Y332" i="1"/>
  <c r="Z337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Y362" i="1"/>
  <c r="BP368" i="1"/>
  <c r="BN368" i="1"/>
  <c r="Z368" i="1"/>
  <c r="BP372" i="1"/>
  <c r="BN372" i="1"/>
  <c r="Z372" i="1"/>
  <c r="Z386" i="1"/>
  <c r="BP384" i="1"/>
  <c r="BN384" i="1"/>
  <c r="Z384" i="1"/>
  <c r="Y386" i="1"/>
  <c r="BP472" i="1"/>
  <c r="BN472" i="1"/>
  <c r="Z472" i="1"/>
  <c r="Z615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K615" i="1"/>
  <c r="Y248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Z477" i="1" s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Y608" i="1" l="1"/>
  <c r="Z535" i="1"/>
  <c r="Z521" i="1"/>
  <c r="Z585" i="1"/>
  <c r="Z289" i="1"/>
  <c r="Z191" i="1"/>
  <c r="Z172" i="1"/>
  <c r="Z164" i="1"/>
  <c r="Z121" i="1"/>
  <c r="Z86" i="1"/>
  <c r="Z62" i="1"/>
  <c r="Z57" i="1"/>
  <c r="Z610" i="1" s="1"/>
  <c r="Y605" i="1"/>
  <c r="Z451" i="1"/>
  <c r="Z405" i="1"/>
  <c r="Z315" i="1"/>
  <c r="Z573" i="1"/>
  <c r="Z557" i="1"/>
  <c r="Z375" i="1"/>
  <c r="Z259" i="1"/>
  <c r="Z344" i="1"/>
</calcChain>
</file>

<file path=xl/sharedStrings.xml><?xml version="1.0" encoding="utf-8"?>
<sst xmlns="http://schemas.openxmlformats.org/spreadsheetml/2006/main" count="2526" uniqueCount="820">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</sst>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2">
        <v>0.375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21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22</v>
      </c>
      <c r="Q10" s="592"/>
      <c r="R10" s="593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98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29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30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31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32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33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35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40" t="s">
        <v>38</v>
      </c>
      <c r="D17" s="433" t="s">
        <v>39</v>
      </c>
      <c r="E17" s="497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496"/>
      <c r="R17" s="496"/>
      <c r="S17" s="496"/>
      <c r="T17" s="497"/>
      <c r="U17" s="771" t="s">
        <v>51</v>
      </c>
      <c r="V17" s="417"/>
      <c r="W17" s="433" t="s">
        <v>52</v>
      </c>
      <c r="X17" s="433" t="s">
        <v>53</v>
      </c>
      <c r="Y17" s="772" t="s">
        <v>54</v>
      </c>
      <c r="Z17" s="433" t="s">
        <v>55</v>
      </c>
      <c r="AA17" s="638" t="s">
        <v>56</v>
      </c>
      <c r="AB17" s="638" t="s">
        <v>57</v>
      </c>
      <c r="AC17" s="638" t="s">
        <v>58</v>
      </c>
      <c r="AD17" s="638" t="s">
        <v>59</v>
      </c>
      <c r="AE17" s="729"/>
      <c r="AF17" s="730"/>
      <c r="AG17" s="509"/>
      <c r="BD17" s="620" t="s">
        <v>60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61</v>
      </c>
      <c r="V18" s="381" t="s">
        <v>62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63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72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9" t="s">
        <v>83</v>
      </c>
      <c r="Q30" s="393"/>
      <c r="R30" s="393"/>
      <c r="S30" s="393"/>
      <c r="T30" s="394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">
        <v>86</v>
      </c>
      <c r="Q31" s="393"/>
      <c r="R31" s="393"/>
      <c r="S31" s="393"/>
      <c r="T31" s="394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70</v>
      </c>
      <c r="Q34" s="401"/>
      <c r="R34" s="401"/>
      <c r="S34" s="401"/>
      <c r="T34" s="401"/>
      <c r="U34" s="401"/>
      <c r="V34" s="402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70</v>
      </c>
      <c r="Q35" s="401"/>
      <c r="R35" s="401"/>
      <c r="S35" s="401"/>
      <c r="T35" s="401"/>
      <c r="U35" s="401"/>
      <c r="V35" s="402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91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70</v>
      </c>
      <c r="Q38" s="401"/>
      <c r="R38" s="401"/>
      <c r="S38" s="401"/>
      <c r="T38" s="401"/>
      <c r="U38" s="401"/>
      <c r="V38" s="402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70</v>
      </c>
      <c r="Q39" s="401"/>
      <c r="R39" s="401"/>
      <c r="S39" s="401"/>
      <c r="T39" s="401"/>
      <c r="U39" s="401"/>
      <c r="V39" s="402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96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70</v>
      </c>
      <c r="Q42" s="401"/>
      <c r="R42" s="401"/>
      <c r="S42" s="401"/>
      <c r="T42" s="401"/>
      <c r="U42" s="401"/>
      <c r="V42" s="402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70</v>
      </c>
      <c r="Q43" s="401"/>
      <c r="R43" s="401"/>
      <c r="S43" s="401"/>
      <c r="T43" s="401"/>
      <c r="U43" s="401"/>
      <c r="V43" s="402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100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70</v>
      </c>
      <c r="Q46" s="401"/>
      <c r="R46" s="401"/>
      <c r="S46" s="401"/>
      <c r="T46" s="401"/>
      <c r="U46" s="401"/>
      <c r="V46" s="402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70</v>
      </c>
      <c r="Q47" s="401"/>
      <c r="R47" s="401"/>
      <c r="S47" s="401"/>
      <c r="T47" s="401"/>
      <c r="U47" s="401"/>
      <c r="V47" s="402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104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105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69</v>
      </c>
      <c r="X51" s="384">
        <v>100</v>
      </c>
      <c r="Y51" s="385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104.44444444444444</v>
      </c>
      <c r="BN51" s="64">
        <f t="shared" ref="BN51:BN56" si="8">IFERROR(Y51*I51/H51,"0")</f>
        <v>112.8</v>
      </c>
      <c r="BO51" s="64">
        <f t="shared" ref="BO51:BO56" si="9">IFERROR(1/J51*(X51/H51),"0")</f>
        <v>0.16534391534391535</v>
      </c>
      <c r="BP51" s="64">
        <f t="shared" ref="BP51:BP56" si="10">IFERROR(1/J51*(Y51/H51),"0")</f>
        <v>0.17857142857142855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69</v>
      </c>
      <c r="X54" s="384">
        <v>320</v>
      </c>
      <c r="Y54" s="385">
        <f t="shared" si="6"/>
        <v>320</v>
      </c>
      <c r="Z54" s="36">
        <f>IFERROR(IF(Y54=0,"",ROUNDUP(Y54/H54,0)*0.00937),"")</f>
        <v>0.74960000000000004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339.20000000000005</v>
      </c>
      <c r="BN54" s="64">
        <f t="shared" si="8"/>
        <v>339.20000000000005</v>
      </c>
      <c r="BO54" s="64">
        <f t="shared" si="9"/>
        <v>0.66666666666666663</v>
      </c>
      <c r="BP54" s="64">
        <f t="shared" si="10"/>
        <v>0.66666666666666663</v>
      </c>
    </row>
    <row r="55" spans="1:68" ht="27" customHeight="1" x14ac:dyDescent="0.25">
      <c r="A55" s="54" t="s">
        <v>116</v>
      </c>
      <c r="B55" s="54" t="s">
        <v>117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70</v>
      </c>
      <c r="Q57" s="401"/>
      <c r="R57" s="401"/>
      <c r="S57" s="401"/>
      <c r="T57" s="401"/>
      <c r="U57" s="401"/>
      <c r="V57" s="402"/>
      <c r="W57" s="37" t="s">
        <v>71</v>
      </c>
      <c r="X57" s="386">
        <f>IFERROR(X51/H51,"0")+IFERROR(X52/H52,"0")+IFERROR(X53/H53,"0")+IFERROR(X54/H54,"0")+IFERROR(X55/H55,"0")+IFERROR(X56/H56,"0")</f>
        <v>89.259259259259267</v>
      </c>
      <c r="Y57" s="386">
        <f>IFERROR(Y51/H51,"0")+IFERROR(Y52/H52,"0")+IFERROR(Y53/H53,"0")+IFERROR(Y54/H54,"0")+IFERROR(Y55/H55,"0")+IFERROR(Y56/H56,"0")</f>
        <v>90</v>
      </c>
      <c r="Z57" s="386">
        <f>IFERROR(IF(Z51="",0,Z51),"0")+IFERROR(IF(Z52="",0,Z52),"0")+IFERROR(IF(Z53="",0,Z53),"0")+IFERROR(IF(Z54="",0,Z54),"0")+IFERROR(IF(Z55="",0,Z55),"0")+IFERROR(IF(Z56="",0,Z56),"0")</f>
        <v>0.96710000000000007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70</v>
      </c>
      <c r="Q58" s="401"/>
      <c r="R58" s="401"/>
      <c r="S58" s="401"/>
      <c r="T58" s="401"/>
      <c r="U58" s="401"/>
      <c r="V58" s="402"/>
      <c r="W58" s="37" t="s">
        <v>69</v>
      </c>
      <c r="X58" s="386">
        <f>IFERROR(SUM(X51:X56),"0")</f>
        <v>420</v>
      </c>
      <c r="Y58" s="386">
        <f>IFERROR(SUM(Y51:Y56),"0")</f>
        <v>428</v>
      </c>
      <c r="Z58" s="37"/>
      <c r="AA58" s="387"/>
      <c r="AB58" s="387"/>
      <c r="AC58" s="387"/>
    </row>
    <row r="59" spans="1:68" ht="14.25" customHeight="1" x14ac:dyDescent="0.25">
      <c r="A59" s="403" t="s">
        <v>72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0" t="s">
        <v>122</v>
      </c>
      <c r="Q60" s="393"/>
      <c r="R60" s="393"/>
      <c r="S60" s="393"/>
      <c r="T60" s="394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1" t="s">
        <v>125</v>
      </c>
      <c r="Q61" s="393"/>
      <c r="R61" s="393"/>
      <c r="S61" s="393"/>
      <c r="T61" s="394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70</v>
      </c>
      <c r="Q62" s="401"/>
      <c r="R62" s="401"/>
      <c r="S62" s="401"/>
      <c r="T62" s="401"/>
      <c r="U62" s="401"/>
      <c r="V62" s="402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70</v>
      </c>
      <c r="Q63" s="401"/>
      <c r="R63" s="401"/>
      <c r="S63" s="401"/>
      <c r="T63" s="401"/>
      <c r="U63" s="401"/>
      <c r="V63" s="402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126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105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69</v>
      </c>
      <c r="X67" s="384">
        <v>350</v>
      </c>
      <c r="Y67" s="385">
        <f t="shared" si="11"/>
        <v>356.40000000000003</v>
      </c>
      <c r="Z67" s="36">
        <f>IFERROR(IF(Y67=0,"",ROUNDUP(Y67/H67,0)*0.02175),"")</f>
        <v>0.71775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365.55555555555554</v>
      </c>
      <c r="BN67" s="64">
        <f t="shared" si="13"/>
        <v>372.23999999999995</v>
      </c>
      <c r="BO67" s="64">
        <f t="shared" si="14"/>
        <v>0.57870370370370361</v>
      </c>
      <c r="BP67" s="64">
        <f t="shared" si="15"/>
        <v>0.5892857142857143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69</v>
      </c>
      <c r="X69" s="384">
        <v>450</v>
      </c>
      <c r="Y69" s="385">
        <f t="shared" si="11"/>
        <v>450</v>
      </c>
      <c r="Z69" s="36">
        <f>IFERROR(IF(Y69=0,"",ROUNDUP(Y69/H69,0)*0.00937),"")</f>
        <v>0.93699999999999994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474</v>
      </c>
      <c r="BN69" s="64">
        <f t="shared" si="13"/>
        <v>474</v>
      </c>
      <c r="BO69" s="64">
        <f t="shared" si="14"/>
        <v>0.83333333333333337</v>
      </c>
      <c r="BP69" s="64">
        <f t="shared" si="15"/>
        <v>0.83333333333333337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5" t="s">
        <v>140</v>
      </c>
      <c r="Q71" s="393"/>
      <c r="R71" s="393"/>
      <c r="S71" s="393"/>
      <c r="T71" s="394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70</v>
      </c>
      <c r="Q72" s="401"/>
      <c r="R72" s="401"/>
      <c r="S72" s="401"/>
      <c r="T72" s="401"/>
      <c r="U72" s="401"/>
      <c r="V72" s="402"/>
      <c r="W72" s="37" t="s">
        <v>71</v>
      </c>
      <c r="X72" s="386">
        <f>IFERROR(X66/H66,"0")+IFERROR(X67/H67,"0")+IFERROR(X68/H68,"0")+IFERROR(X69/H69,"0")+IFERROR(X70/H70,"0")+IFERROR(X71/H71,"0")</f>
        <v>132.40740740740739</v>
      </c>
      <c r="Y72" s="386">
        <f>IFERROR(Y66/H66,"0")+IFERROR(Y67/H67,"0")+IFERROR(Y68/H68,"0")+IFERROR(Y69/H69,"0")+IFERROR(Y70/H70,"0")+IFERROR(Y71/H71,"0")</f>
        <v>133</v>
      </c>
      <c r="Z72" s="386">
        <f>IFERROR(IF(Z66="",0,Z66),"0")+IFERROR(IF(Z67="",0,Z67),"0")+IFERROR(IF(Z68="",0,Z68),"0")+IFERROR(IF(Z69="",0,Z69),"0")+IFERROR(IF(Z70="",0,Z70),"0")+IFERROR(IF(Z71="",0,Z71),"0")</f>
        <v>1.6547499999999999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70</v>
      </c>
      <c r="Q73" s="401"/>
      <c r="R73" s="401"/>
      <c r="S73" s="401"/>
      <c r="T73" s="401"/>
      <c r="U73" s="401"/>
      <c r="V73" s="402"/>
      <c r="W73" s="37" t="s">
        <v>69</v>
      </c>
      <c r="X73" s="386">
        <f>IFERROR(SUM(X66:X71),"0")</f>
        <v>800</v>
      </c>
      <c r="Y73" s="386">
        <f>IFERROR(SUM(Y66:Y71),"0")</f>
        <v>806.40000000000009</v>
      </c>
      <c r="Z73" s="37"/>
      <c r="AA73" s="387"/>
      <c r="AB73" s="387"/>
      <c r="AC73" s="387"/>
    </row>
    <row r="74" spans="1:68" ht="14.25" customHeight="1" x14ac:dyDescent="0.25">
      <c r="A74" s="403" t="s">
        <v>141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69</v>
      </c>
      <c r="X75" s="384">
        <v>130</v>
      </c>
      <c r="Y75" s="385">
        <f>IFERROR(IF(X75="",0,CEILING((X75/$H75),1)*$H75),"")</f>
        <v>140.4</v>
      </c>
      <c r="Z75" s="36">
        <f>IFERROR(IF(Y75=0,"",ROUNDUP(Y75/H75,0)*0.02175),"")</f>
        <v>0.28275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135.77777777777774</v>
      </c>
      <c r="BN75" s="64">
        <f>IFERROR(Y75*I75/H75,"0")</f>
        <v>146.63999999999999</v>
      </c>
      <c r="BO75" s="64">
        <f>IFERROR(1/J75*(X75/H75),"0")</f>
        <v>0.21494708994708991</v>
      </c>
      <c r="BP75" s="64">
        <f>IFERROR(1/J75*(Y75/H75),"0")</f>
        <v>0.23214285714285712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69</v>
      </c>
      <c r="X76" s="384">
        <v>247.5</v>
      </c>
      <c r="Y76" s="385">
        <f>IFERROR(IF(X76="",0,CEILING((X76/$H76),1)*$H76),"")</f>
        <v>248.4</v>
      </c>
      <c r="Z76" s="36">
        <f>IFERROR(IF(Y76=0,"",ROUNDUP(Y76/H76,0)*0.00753),"")</f>
        <v>0.69276000000000004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265.83333333333331</v>
      </c>
      <c r="BN76" s="64">
        <f>IFERROR(Y76*I76/H76,"0")</f>
        <v>266.8</v>
      </c>
      <c r="BO76" s="64">
        <f>IFERROR(1/J76*(X76/H76),"0")</f>
        <v>0.58760683760683752</v>
      </c>
      <c r="BP76" s="64">
        <f>IFERROR(1/J76*(Y76/H76),"0")</f>
        <v>0.58974358974358976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70</v>
      </c>
      <c r="Q77" s="401"/>
      <c r="R77" s="401"/>
      <c r="S77" s="401"/>
      <c r="T77" s="401"/>
      <c r="U77" s="401"/>
      <c r="V77" s="402"/>
      <c r="W77" s="37" t="s">
        <v>71</v>
      </c>
      <c r="X77" s="386">
        <f>IFERROR(X75/H75,"0")+IFERROR(X76/H76,"0")</f>
        <v>103.7037037037037</v>
      </c>
      <c r="Y77" s="386">
        <f>IFERROR(Y75/H75,"0")+IFERROR(Y76/H76,"0")</f>
        <v>105</v>
      </c>
      <c r="Z77" s="386">
        <f>IFERROR(IF(Z75="",0,Z75),"0")+IFERROR(IF(Z76="",0,Z76),"0")</f>
        <v>0.9755100000000001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70</v>
      </c>
      <c r="Q78" s="401"/>
      <c r="R78" s="401"/>
      <c r="S78" s="401"/>
      <c r="T78" s="401"/>
      <c r="U78" s="401"/>
      <c r="V78" s="402"/>
      <c r="W78" s="37" t="s">
        <v>69</v>
      </c>
      <c r="X78" s="386">
        <f>IFERROR(SUM(X75:X76),"0")</f>
        <v>377.5</v>
      </c>
      <c r="Y78" s="386">
        <f>IFERROR(SUM(Y75:Y76),"0")</f>
        <v>388.8</v>
      </c>
      <c r="Z78" s="37"/>
      <c r="AA78" s="387"/>
      <c r="AB78" s="387"/>
      <c r="AC78" s="387"/>
    </row>
    <row r="79" spans="1:68" ht="14.25" customHeight="1" x14ac:dyDescent="0.25">
      <c r="A79" s="403" t="s">
        <v>64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6" t="s">
        <v>148</v>
      </c>
      <c r="Q80" s="393"/>
      <c r="R80" s="393"/>
      <c r="S80" s="393"/>
      <c r="T80" s="394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6" t="s">
        <v>152</v>
      </c>
      <c r="Q81" s="393"/>
      <c r="R81" s="393"/>
      <c r="S81" s="393"/>
      <c r="T81" s="394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7" t="s">
        <v>155</v>
      </c>
      <c r="Q82" s="393"/>
      <c r="R82" s="393"/>
      <c r="S82" s="393"/>
      <c r="T82" s="394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5" t="s">
        <v>158</v>
      </c>
      <c r="Q83" s="393"/>
      <c r="R83" s="393"/>
      <c r="S83" s="393"/>
      <c r="T83" s="394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0" t="s">
        <v>161</v>
      </c>
      <c r="Q84" s="393"/>
      <c r="R84" s="393"/>
      <c r="S84" s="393"/>
      <c r="T84" s="394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8" t="s">
        <v>164</v>
      </c>
      <c r="Q85" s="393"/>
      <c r="R85" s="393"/>
      <c r="S85" s="393"/>
      <c r="T85" s="394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70</v>
      </c>
      <c r="Q86" s="401"/>
      <c r="R86" s="401"/>
      <c r="S86" s="401"/>
      <c r="T86" s="401"/>
      <c r="U86" s="401"/>
      <c r="V86" s="402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70</v>
      </c>
      <c r="Q87" s="401"/>
      <c r="R87" s="401"/>
      <c r="S87" s="401"/>
      <c r="T87" s="401"/>
      <c r="U87" s="401"/>
      <c r="V87" s="402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72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01" t="s">
        <v>167</v>
      </c>
      <c r="Q89" s="393"/>
      <c r="R89" s="393"/>
      <c r="S89" s="393"/>
      <c r="T89" s="394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3"/>
      <c r="R90" s="393"/>
      <c r="S90" s="393"/>
      <c r="T90" s="394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70</v>
      </c>
      <c r="Q91" s="401"/>
      <c r="R91" s="401"/>
      <c r="S91" s="401"/>
      <c r="T91" s="401"/>
      <c r="U91" s="401"/>
      <c r="V91" s="402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70</v>
      </c>
      <c r="Q92" s="401"/>
      <c r="R92" s="401"/>
      <c r="S92" s="401"/>
      <c r="T92" s="401"/>
      <c r="U92" s="401"/>
      <c r="V92" s="402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171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69</v>
      </c>
      <c r="X95" s="384">
        <v>50</v>
      </c>
      <c r="Y95" s="385">
        <f>IFERROR(IF(X95="",0,CEILING((X95/$H95),1)*$H95),"")</f>
        <v>50.400000000000006</v>
      </c>
      <c r="Z95" s="36">
        <f>IFERROR(IF(Y95=0,"",ROUNDUP(Y95/H95,0)*0.02175),"")</f>
        <v>0.1305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53.357142857142861</v>
      </c>
      <c r="BN95" s="64">
        <f>IFERROR(Y95*I95/H95,"0")</f>
        <v>53.784000000000006</v>
      </c>
      <c r="BO95" s="64">
        <f>IFERROR(1/J95*(X95/H95),"0")</f>
        <v>0.10629251700680271</v>
      </c>
      <c r="BP95" s="64">
        <f>IFERROR(1/J95*(Y95/H95),"0")</f>
        <v>0.10714285714285714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70</v>
      </c>
      <c r="Q97" s="401"/>
      <c r="R97" s="401"/>
      <c r="S97" s="401"/>
      <c r="T97" s="401"/>
      <c r="U97" s="401"/>
      <c r="V97" s="402"/>
      <c r="W97" s="37" t="s">
        <v>71</v>
      </c>
      <c r="X97" s="386">
        <f>IFERROR(X94/H94,"0")+IFERROR(X95/H95,"0")+IFERROR(X96/H96,"0")</f>
        <v>5.9523809523809526</v>
      </c>
      <c r="Y97" s="386">
        <f>IFERROR(Y94/H94,"0")+IFERROR(Y95/H95,"0")+IFERROR(Y96/H96,"0")</f>
        <v>6</v>
      </c>
      <c r="Z97" s="386">
        <f>IFERROR(IF(Z94="",0,Z94),"0")+IFERROR(IF(Z95="",0,Z95),"0")+IFERROR(IF(Z96="",0,Z96),"0")</f>
        <v>0.1305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70</v>
      </c>
      <c r="Q98" s="401"/>
      <c r="R98" s="401"/>
      <c r="S98" s="401"/>
      <c r="T98" s="401"/>
      <c r="U98" s="401"/>
      <c r="V98" s="402"/>
      <c r="W98" s="37" t="s">
        <v>69</v>
      </c>
      <c r="X98" s="386">
        <f>IFERROR(SUM(X94:X96),"0")</f>
        <v>50</v>
      </c>
      <c r="Y98" s="386">
        <f>IFERROR(SUM(Y94:Y96),"0")</f>
        <v>50.400000000000006</v>
      </c>
      <c r="Z98" s="37"/>
      <c r="AA98" s="387"/>
      <c r="AB98" s="387"/>
      <c r="AC98" s="387"/>
    </row>
    <row r="99" spans="1:68" ht="16.5" customHeight="1" x14ac:dyDescent="0.25">
      <c r="A99" s="390" t="s">
        <v>177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105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7" t="s">
        <v>184</v>
      </c>
      <c r="Q103" s="393"/>
      <c r="R103" s="393"/>
      <c r="S103" s="393"/>
      <c r="T103" s="394"/>
      <c r="U103" s="34"/>
      <c r="V103" s="34"/>
      <c r="W103" s="35" t="s">
        <v>69</v>
      </c>
      <c r="X103" s="384">
        <v>540</v>
      </c>
      <c r="Y103" s="385">
        <f>IFERROR(IF(X103="",0,CEILING((X103/$H103),1)*$H103),"")</f>
        <v>540</v>
      </c>
      <c r="Z103" s="36">
        <f>IFERROR(IF(Y103=0,"",ROUNDUP(Y103/H103,0)*0.00937),"")</f>
        <v>1.1244000000000001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565.20000000000005</v>
      </c>
      <c r="BN103" s="64">
        <f>IFERROR(Y103*I103/H103,"0")</f>
        <v>565.20000000000005</v>
      </c>
      <c r="BO103" s="64">
        <f>IFERROR(1/J103*(X103/H103),"0")</f>
        <v>1</v>
      </c>
      <c r="BP103" s="64">
        <f>IFERROR(1/J103*(Y103/H103),"0")</f>
        <v>1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6">
        <f>IFERROR(X101/H101,"0")+IFERROR(X102/H102,"0")+IFERROR(X103/H103,"0")</f>
        <v>138.51851851851853</v>
      </c>
      <c r="Y104" s="386">
        <f>IFERROR(Y101/H101,"0")+IFERROR(Y102/H102,"0")+IFERROR(Y103/H103,"0")</f>
        <v>139</v>
      </c>
      <c r="Z104" s="386">
        <f>IFERROR(IF(Z101="",0,Z101),"0")+IFERROR(IF(Z102="",0,Z102),"0")+IFERROR(IF(Z103="",0,Z103),"0")</f>
        <v>1.53765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6">
        <f>IFERROR(SUM(X101:X103),"0")</f>
        <v>740</v>
      </c>
      <c r="Y105" s="386">
        <f>IFERROR(SUM(Y101:Y103),"0")</f>
        <v>745.2</v>
      </c>
      <c r="Z105" s="37"/>
      <c r="AA105" s="387"/>
      <c r="AB105" s="387"/>
      <c r="AC105" s="387"/>
    </row>
    <row r="106" spans="1:68" ht="14.25" customHeight="1" x14ac:dyDescent="0.25">
      <c r="A106" s="403" t="s">
        <v>72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185</v>
      </c>
      <c r="B107" s="54" t="s">
        <v>186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69</v>
      </c>
      <c r="X108" s="384">
        <v>120</v>
      </c>
      <c r="Y108" s="385">
        <f>IFERROR(IF(X108="",0,CEILING((X108/$H108),1)*$H108),"")</f>
        <v>126</v>
      </c>
      <c r="Z108" s="36">
        <f>IFERROR(IF(Y108=0,"",ROUNDUP(Y108/H108,0)*0.02175),"")</f>
        <v>0.32624999999999998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128.05714285714285</v>
      </c>
      <c r="BN108" s="64">
        <f>IFERROR(Y108*I108/H108,"0")</f>
        <v>134.45999999999998</v>
      </c>
      <c r="BO108" s="64">
        <f>IFERROR(1/J108*(X108/H108),"0")</f>
        <v>0.25510204081632648</v>
      </c>
      <c r="BP108" s="64">
        <f>IFERROR(1/J108*(Y108/H108),"0")</f>
        <v>0.26785714285714285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69</v>
      </c>
      <c r="X109" s="384">
        <v>540</v>
      </c>
      <c r="Y109" s="385">
        <f>IFERROR(IF(X109="",0,CEILING((X109/$H109),1)*$H109),"")</f>
        <v>540</v>
      </c>
      <c r="Z109" s="36">
        <f>IFERROR(IF(Y109=0,"",ROUNDUP(Y109/H109,0)*0.00753),"")</f>
        <v>1.506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594.39999999999986</v>
      </c>
      <c r="BN109" s="64">
        <f>IFERROR(Y109*I109/H109,"0")</f>
        <v>594.39999999999986</v>
      </c>
      <c r="BO109" s="64">
        <f>IFERROR(1/J109*(X109/H109),"0")</f>
        <v>1.2820512820512819</v>
      </c>
      <c r="BP109" s="64">
        <f>IFERROR(1/J109*(Y109/H109),"0")</f>
        <v>1.2820512820512819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70</v>
      </c>
      <c r="Q112" s="401"/>
      <c r="R112" s="401"/>
      <c r="S112" s="401"/>
      <c r="T112" s="401"/>
      <c r="U112" s="401"/>
      <c r="V112" s="402"/>
      <c r="W112" s="37" t="s">
        <v>71</v>
      </c>
      <c r="X112" s="386">
        <f>IFERROR(X107/H107,"0")+IFERROR(X108/H108,"0")+IFERROR(X109/H109,"0")+IFERROR(X110/H110,"0")+IFERROR(X111/H111,"0")</f>
        <v>214.28571428571428</v>
      </c>
      <c r="Y112" s="386">
        <f>IFERROR(Y107/H107,"0")+IFERROR(Y108/H108,"0")+IFERROR(Y109/H109,"0")+IFERROR(Y110/H110,"0")+IFERROR(Y111/H111,"0")</f>
        <v>215</v>
      </c>
      <c r="Z112" s="386">
        <f>IFERROR(IF(Z107="",0,Z107),"0")+IFERROR(IF(Z108="",0,Z108),"0")+IFERROR(IF(Z109="",0,Z109),"0")+IFERROR(IF(Z110="",0,Z110),"0")+IFERROR(IF(Z111="",0,Z111),"0")</f>
        <v>1.8322499999999999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70</v>
      </c>
      <c r="Q113" s="401"/>
      <c r="R113" s="401"/>
      <c r="S113" s="401"/>
      <c r="T113" s="401"/>
      <c r="U113" s="401"/>
      <c r="V113" s="402"/>
      <c r="W113" s="37" t="s">
        <v>69</v>
      </c>
      <c r="X113" s="386">
        <f>IFERROR(SUM(X107:X111),"0")</f>
        <v>660</v>
      </c>
      <c r="Y113" s="386">
        <f>IFERROR(SUM(Y107:Y111),"0")</f>
        <v>666</v>
      </c>
      <c r="Z113" s="37"/>
      <c r="AA113" s="387"/>
      <c r="AB113" s="387"/>
      <c r="AC113" s="387"/>
    </row>
    <row r="114" spans="1:68" ht="16.5" customHeight="1" x14ac:dyDescent="0.25">
      <c r="A114" s="390" t="s">
        <v>194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195</v>
      </c>
      <c r="B116" s="54" t="s">
        <v>196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69</v>
      </c>
      <c r="X117" s="384">
        <v>60</v>
      </c>
      <c r="Y117" s="385">
        <f>IFERROR(IF(X117="",0,CEILING((X117/$H117),1)*$H117),"")</f>
        <v>67.199999999999989</v>
      </c>
      <c r="Z117" s="36">
        <f>IFERROR(IF(Y117=0,"",ROUNDUP(Y117/H117,0)*0.02175),"")</f>
        <v>0.1305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62.571428571428569</v>
      </c>
      <c r="BN117" s="64">
        <f>IFERROR(Y117*I117/H117,"0")</f>
        <v>70.079999999999984</v>
      </c>
      <c r="BO117" s="64">
        <f>IFERROR(1/J117*(X117/H117),"0")</f>
        <v>9.5663265306122458E-2</v>
      </c>
      <c r="BP117" s="64">
        <f>IFERROR(1/J117*(Y117/H117),"0")</f>
        <v>0.10714285714285712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6" t="s">
        <v>202</v>
      </c>
      <c r="Q119" s="393"/>
      <c r="R119" s="393"/>
      <c r="S119" s="393"/>
      <c r="T119" s="394"/>
      <c r="U119" s="34"/>
      <c r="V119" s="34"/>
      <c r="W119" s="35" t="s">
        <v>69</v>
      </c>
      <c r="X119" s="384">
        <v>270</v>
      </c>
      <c r="Y119" s="385">
        <f>IFERROR(IF(X119="",0,CEILING((X119/$H119),1)*$H119),"")</f>
        <v>270</v>
      </c>
      <c r="Z119" s="36">
        <f>IFERROR(IF(Y119=0,"",ROUNDUP(Y119/H119,0)*0.00937),"")</f>
        <v>0.56220000000000003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284.39999999999998</v>
      </c>
      <c r="BN119" s="64">
        <f>IFERROR(Y119*I119/H119,"0")</f>
        <v>284.39999999999998</v>
      </c>
      <c r="BO119" s="64">
        <f>IFERROR(1/J119*(X119/H119),"0")</f>
        <v>0.5</v>
      </c>
      <c r="BP119" s="64">
        <f>IFERROR(1/J119*(Y119/H119),"0")</f>
        <v>0.5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70</v>
      </c>
      <c r="Q121" s="401"/>
      <c r="R121" s="401"/>
      <c r="S121" s="401"/>
      <c r="T121" s="401"/>
      <c r="U121" s="401"/>
      <c r="V121" s="402"/>
      <c r="W121" s="37" t="s">
        <v>71</v>
      </c>
      <c r="X121" s="386">
        <f>IFERROR(X116/H116,"0")+IFERROR(X117/H117,"0")+IFERROR(X118/H118,"0")+IFERROR(X119/H119,"0")+IFERROR(X120/H120,"0")</f>
        <v>65.357142857142861</v>
      </c>
      <c r="Y121" s="386">
        <f>IFERROR(Y116/H116,"0")+IFERROR(Y117/H117,"0")+IFERROR(Y118/H118,"0")+IFERROR(Y119/H119,"0")+IFERROR(Y120/H120,"0")</f>
        <v>66</v>
      </c>
      <c r="Z121" s="386">
        <f>IFERROR(IF(Z116="",0,Z116),"0")+IFERROR(IF(Z117="",0,Z117),"0")+IFERROR(IF(Z118="",0,Z118),"0")+IFERROR(IF(Z119="",0,Z119),"0")+IFERROR(IF(Z120="",0,Z120),"0")</f>
        <v>0.69270000000000009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70</v>
      </c>
      <c r="Q122" s="401"/>
      <c r="R122" s="401"/>
      <c r="S122" s="401"/>
      <c r="T122" s="401"/>
      <c r="U122" s="401"/>
      <c r="V122" s="402"/>
      <c r="W122" s="37" t="s">
        <v>69</v>
      </c>
      <c r="X122" s="386">
        <f>IFERROR(SUM(X116:X120),"0")</f>
        <v>330</v>
      </c>
      <c r="Y122" s="386">
        <f>IFERROR(SUM(Y116:Y120),"0")</f>
        <v>337.2</v>
      </c>
      <c r="Z122" s="37"/>
      <c r="AA122" s="387"/>
      <c r="AB122" s="387"/>
      <c r="AC122" s="387"/>
    </row>
    <row r="123" spans="1:68" ht="14.25" customHeight="1" x14ac:dyDescent="0.25">
      <c r="A123" s="403" t="s">
        <v>141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70</v>
      </c>
      <c r="Q127" s="401"/>
      <c r="R127" s="401"/>
      <c r="S127" s="401"/>
      <c r="T127" s="401"/>
      <c r="U127" s="401"/>
      <c r="V127" s="402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70</v>
      </c>
      <c r="Q128" s="401"/>
      <c r="R128" s="401"/>
      <c r="S128" s="401"/>
      <c r="T128" s="401"/>
      <c r="U128" s="401"/>
      <c r="V128" s="402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72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211</v>
      </c>
      <c r="B130" s="54" t="s">
        <v>212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69</v>
      </c>
      <c r="X131" s="384">
        <v>500</v>
      </c>
      <c r="Y131" s="385">
        <f t="shared" si="21"/>
        <v>504</v>
      </c>
      <c r="Z131" s="36">
        <f>IFERROR(IF(Y131=0,"",ROUNDUP(Y131/H131,0)*0.02175),"")</f>
        <v>1.3049999999999999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533.21428571428567</v>
      </c>
      <c r="BN131" s="64">
        <f t="shared" si="23"/>
        <v>537.48</v>
      </c>
      <c r="BO131" s="64">
        <f t="shared" si="24"/>
        <v>1.0629251700680271</v>
      </c>
      <c r="BP131" s="64">
        <f t="shared" si="25"/>
        <v>1.0714285714285714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69</v>
      </c>
      <c r="X133" s="384">
        <v>495</v>
      </c>
      <c r="Y133" s="385">
        <f t="shared" si="21"/>
        <v>496.8</v>
      </c>
      <c r="Z133" s="36">
        <f>IFERROR(IF(Y133=0,"",ROUNDUP(Y133/H133,0)*0.00753),"")</f>
        <v>1.3855200000000001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544.86666666666667</v>
      </c>
      <c r="BN133" s="64">
        <f t="shared" si="23"/>
        <v>546.84799999999996</v>
      </c>
      <c r="BO133" s="64">
        <f t="shared" si="24"/>
        <v>1.175213675213675</v>
      </c>
      <c r="BP133" s="64">
        <f t="shared" si="25"/>
        <v>1.1794871794871795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69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6">
        <f>IFERROR(X130/H130,"0")+IFERROR(X131/H131,"0")+IFERROR(X132/H132,"0")+IFERROR(X133/H133,"0")+IFERROR(X134/H134,"0")+IFERROR(X135/H135,"0")</f>
        <v>242.85714285714283</v>
      </c>
      <c r="Y136" s="386">
        <f>IFERROR(Y130/H130,"0")+IFERROR(Y131/H131,"0")+IFERROR(Y132/H132,"0")+IFERROR(Y133/H133,"0")+IFERROR(Y134/H134,"0")+IFERROR(Y135/H135,"0")</f>
        <v>244</v>
      </c>
      <c r="Z136" s="386">
        <f>IFERROR(IF(Z130="",0,Z130),"0")+IFERROR(IF(Z131="",0,Z131),"0")+IFERROR(IF(Z132="",0,Z132),"0")+IFERROR(IF(Z133="",0,Z133),"0")+IFERROR(IF(Z134="",0,Z134),"0")+IFERROR(IF(Z135="",0,Z135),"0")</f>
        <v>2.6905200000000002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6">
        <f>IFERROR(SUM(X130:X135),"0")</f>
        <v>995</v>
      </c>
      <c r="Y137" s="386">
        <f>IFERROR(SUM(Y130:Y135),"0")</f>
        <v>1000.8</v>
      </c>
      <c r="Z137" s="37"/>
      <c r="AA137" s="387"/>
      <c r="AB137" s="387"/>
      <c r="AC137" s="387"/>
    </row>
    <row r="138" spans="1:68" ht="14.25" customHeight="1" x14ac:dyDescent="0.25">
      <c r="A138" s="403" t="s">
        <v>171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69</v>
      </c>
      <c r="X140" s="384">
        <v>29.7</v>
      </c>
      <c r="Y140" s="385">
        <f>IFERROR(IF(X140="",0,CEILING((X140/$H140),1)*$H140),"")</f>
        <v>29.7</v>
      </c>
      <c r="Z140" s="36">
        <f>IFERROR(IF(Y140=0,"",ROUNDUP(Y140/H140,0)*0.00753),"")</f>
        <v>0.11295000000000001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33.870000000000005</v>
      </c>
      <c r="BN140" s="64">
        <f>IFERROR(Y140*I140/H140,"0")</f>
        <v>33.870000000000005</v>
      </c>
      <c r="BO140" s="64">
        <f>IFERROR(1/J140*(X140/H140),"0")</f>
        <v>9.6153846153846145E-2</v>
      </c>
      <c r="BP140" s="64">
        <f>IFERROR(1/J140*(Y140/H140),"0")</f>
        <v>9.6153846153846145E-2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70</v>
      </c>
      <c r="Q141" s="401"/>
      <c r="R141" s="401"/>
      <c r="S141" s="401"/>
      <c r="T141" s="401"/>
      <c r="U141" s="401"/>
      <c r="V141" s="402"/>
      <c r="W141" s="37" t="s">
        <v>71</v>
      </c>
      <c r="X141" s="386">
        <f>IFERROR(X139/H139,"0")+IFERROR(X140/H140,"0")</f>
        <v>15</v>
      </c>
      <c r="Y141" s="386">
        <f>IFERROR(Y139/H139,"0")+IFERROR(Y140/H140,"0")</f>
        <v>15</v>
      </c>
      <c r="Z141" s="386">
        <f>IFERROR(IF(Z139="",0,Z139),"0")+IFERROR(IF(Z140="",0,Z140),"0")</f>
        <v>0.11295000000000001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70</v>
      </c>
      <c r="Q142" s="401"/>
      <c r="R142" s="401"/>
      <c r="S142" s="401"/>
      <c r="T142" s="401"/>
      <c r="U142" s="401"/>
      <c r="V142" s="402"/>
      <c r="W142" s="37" t="s">
        <v>69</v>
      </c>
      <c r="X142" s="386">
        <f>IFERROR(SUM(X139:X140),"0")</f>
        <v>29.7</v>
      </c>
      <c r="Y142" s="386">
        <f>IFERROR(SUM(Y139:Y140),"0")</f>
        <v>29.7</v>
      </c>
      <c r="Z142" s="37"/>
      <c r="AA142" s="387"/>
      <c r="AB142" s="387"/>
      <c r="AC142" s="387"/>
    </row>
    <row r="143" spans="1:68" ht="16.5" customHeight="1" x14ac:dyDescent="0.25">
      <c r="A143" s="390" t="s">
        <v>226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70</v>
      </c>
      <c r="Q147" s="401"/>
      <c r="R147" s="401"/>
      <c r="S147" s="401"/>
      <c r="T147" s="401"/>
      <c r="U147" s="401"/>
      <c r="V147" s="402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70</v>
      </c>
      <c r="Q148" s="401"/>
      <c r="R148" s="401"/>
      <c r="S148" s="401"/>
      <c r="T148" s="401"/>
      <c r="U148" s="401"/>
      <c r="V148" s="402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customHeight="1" x14ac:dyDescent="0.25">
      <c r="A149" s="403" t="s">
        <v>64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69</v>
      </c>
      <c r="X151" s="384">
        <v>52.5</v>
      </c>
      <c r="Y151" s="385">
        <f>IFERROR(IF(X151="",0,CEILING((X151/$H151),1)*$H151),"")</f>
        <v>53.199999999999996</v>
      </c>
      <c r="Z151" s="36">
        <f>IFERROR(IF(Y151=0,"",ROUNDUP(Y151/H151,0)*0.00753),"")</f>
        <v>0.14307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57.900000000000006</v>
      </c>
      <c r="BN151" s="64">
        <f>IFERROR(Y151*I151/H151,"0")</f>
        <v>58.672000000000004</v>
      </c>
      <c r="BO151" s="64">
        <f>IFERROR(1/J151*(X151/H151),"0")</f>
        <v>0.12019230769230768</v>
      </c>
      <c r="BP151" s="64">
        <f>IFERROR(1/J151*(Y151/H151),"0")</f>
        <v>0.12179487179487179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70</v>
      </c>
      <c r="Q152" s="401"/>
      <c r="R152" s="401"/>
      <c r="S152" s="401"/>
      <c r="T152" s="401"/>
      <c r="U152" s="401"/>
      <c r="V152" s="402"/>
      <c r="W152" s="37" t="s">
        <v>71</v>
      </c>
      <c r="X152" s="386">
        <f>IFERROR(X150/H150,"0")+IFERROR(X151/H151,"0")</f>
        <v>18.75</v>
      </c>
      <c r="Y152" s="386">
        <f>IFERROR(Y150/H150,"0")+IFERROR(Y151/H151,"0")</f>
        <v>19</v>
      </c>
      <c r="Z152" s="386">
        <f>IFERROR(IF(Z150="",0,Z150),"0")+IFERROR(IF(Z151="",0,Z151),"0")</f>
        <v>0.14307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70</v>
      </c>
      <c r="Q153" s="401"/>
      <c r="R153" s="401"/>
      <c r="S153" s="401"/>
      <c r="T153" s="401"/>
      <c r="U153" s="401"/>
      <c r="V153" s="402"/>
      <c r="W153" s="37" t="s">
        <v>69</v>
      </c>
      <c r="X153" s="386">
        <f>IFERROR(SUM(X150:X151),"0")</f>
        <v>52.5</v>
      </c>
      <c r="Y153" s="386">
        <f>IFERROR(SUM(Y150:Y151),"0")</f>
        <v>53.199999999999996</v>
      </c>
      <c r="Z153" s="37"/>
      <c r="AA153" s="387"/>
      <c r="AB153" s="387"/>
      <c r="AC153" s="387"/>
    </row>
    <row r="154" spans="1:68" ht="14.25" customHeight="1" x14ac:dyDescent="0.25">
      <c r="A154" s="403" t="s">
        <v>72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69</v>
      </c>
      <c r="X156" s="384">
        <v>99</v>
      </c>
      <c r="Y156" s="385">
        <f>IFERROR(IF(X156="",0,CEILING((X156/$H156),1)*$H156),"")</f>
        <v>100.32000000000001</v>
      </c>
      <c r="Z156" s="36">
        <f>IFERROR(IF(Y156=0,"",ROUNDUP(Y156/H156,0)*0.00753),"")</f>
        <v>0.28614000000000001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109.8</v>
      </c>
      <c r="BN156" s="64">
        <f>IFERROR(Y156*I156/H156,"0")</f>
        <v>111.264</v>
      </c>
      <c r="BO156" s="64">
        <f>IFERROR(1/J156*(X156/H156),"0")</f>
        <v>0.24038461538461536</v>
      </c>
      <c r="BP156" s="64">
        <f>IFERROR(1/J156*(Y156/H156),"0")</f>
        <v>0.24358974358974358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6">
        <f>IFERROR(X155/H155,"0")+IFERROR(X156/H156,"0")</f>
        <v>37.5</v>
      </c>
      <c r="Y157" s="386">
        <f>IFERROR(Y155/H155,"0")+IFERROR(Y156/H156,"0")</f>
        <v>38</v>
      </c>
      <c r="Z157" s="386">
        <f>IFERROR(IF(Z155="",0,Z155),"0")+IFERROR(IF(Z156="",0,Z156),"0")</f>
        <v>0.28614000000000001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6">
        <f>IFERROR(SUM(X155:X156),"0")</f>
        <v>99</v>
      </c>
      <c r="Y158" s="386">
        <f>IFERROR(SUM(Y155:Y156),"0")</f>
        <v>100.32000000000001</v>
      </c>
      <c r="Z158" s="37"/>
      <c r="AA158" s="387"/>
      <c r="AB158" s="387"/>
      <c r="AC158" s="387"/>
    </row>
    <row r="159" spans="1:68" ht="16.5" customHeight="1" x14ac:dyDescent="0.25">
      <c r="A159" s="390" t="s">
        <v>103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105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69</v>
      </c>
      <c r="X162" s="384">
        <v>65</v>
      </c>
      <c r="Y162" s="385">
        <f>IFERROR(IF(X162="",0,CEILING((X162/$H162),1)*$H162),"")</f>
        <v>66</v>
      </c>
      <c r="Z162" s="36">
        <f>IFERROR(IF(Y162=0,"",ROUNDUP(Y162/H162,0)*0.00753),"")</f>
        <v>0.16566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69.333333333333329</v>
      </c>
      <c r="BN162" s="64">
        <f>IFERROR(Y162*I162/H162,"0")</f>
        <v>70.400000000000006</v>
      </c>
      <c r="BO162" s="64">
        <f>IFERROR(1/J162*(X162/H162),"0")</f>
        <v>0.1388888888888889</v>
      </c>
      <c r="BP162" s="64">
        <f>IFERROR(1/J162*(Y162/H162),"0")</f>
        <v>0.14102564102564102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70</v>
      </c>
      <c r="Q164" s="401"/>
      <c r="R164" s="401"/>
      <c r="S164" s="401"/>
      <c r="T164" s="401"/>
      <c r="U164" s="401"/>
      <c r="V164" s="402"/>
      <c r="W164" s="37" t="s">
        <v>71</v>
      </c>
      <c r="X164" s="386">
        <f>IFERROR(X161/H161,"0")+IFERROR(X162/H162,"0")+IFERROR(X163/H163,"0")</f>
        <v>21.666666666666668</v>
      </c>
      <c r="Y164" s="386">
        <f>IFERROR(Y161/H161,"0")+IFERROR(Y162/H162,"0")+IFERROR(Y163/H163,"0")</f>
        <v>22</v>
      </c>
      <c r="Z164" s="386">
        <f>IFERROR(IF(Z161="",0,Z161),"0")+IFERROR(IF(Z162="",0,Z162),"0")+IFERROR(IF(Z163="",0,Z163),"0")</f>
        <v>0.16566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70</v>
      </c>
      <c r="Q165" s="401"/>
      <c r="R165" s="401"/>
      <c r="S165" s="401"/>
      <c r="T165" s="401"/>
      <c r="U165" s="401"/>
      <c r="V165" s="402"/>
      <c r="W165" s="37" t="s">
        <v>69</v>
      </c>
      <c r="X165" s="386">
        <f>IFERROR(SUM(X161:X163),"0")</f>
        <v>65</v>
      </c>
      <c r="Y165" s="386">
        <f>IFERROR(SUM(Y161:Y163),"0")</f>
        <v>66</v>
      </c>
      <c r="Z165" s="37"/>
      <c r="AA165" s="387"/>
      <c r="AB165" s="387"/>
      <c r="AC165" s="387"/>
    </row>
    <row r="166" spans="1:68" ht="14.25" customHeight="1" x14ac:dyDescent="0.25">
      <c r="A166" s="403" t="s">
        <v>64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70</v>
      </c>
      <c r="Q172" s="401"/>
      <c r="R172" s="401"/>
      <c r="S172" s="401"/>
      <c r="T172" s="401"/>
      <c r="U172" s="401"/>
      <c r="V172" s="402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70</v>
      </c>
      <c r="Q173" s="401"/>
      <c r="R173" s="401"/>
      <c r="S173" s="401"/>
      <c r="T173" s="401"/>
      <c r="U173" s="401"/>
      <c r="V173" s="402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69</v>
      </c>
      <c r="X175" s="384">
        <v>30</v>
      </c>
      <c r="Y175" s="385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69</v>
      </c>
      <c r="X177" s="384">
        <v>50</v>
      </c>
      <c r="Y177" s="385">
        <f>IFERROR(IF(X177="",0,CEILING((X177/$H177),1)*$H177),"")</f>
        <v>51</v>
      </c>
      <c r="Z177" s="36">
        <f>IFERROR(IF(Y177=0,"",ROUNDUP(Y177/H177,0)*0.00753),"")</f>
        <v>0.12801000000000001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54.533333333333331</v>
      </c>
      <c r="BN177" s="64">
        <f>IFERROR(Y177*I177/H177,"0")</f>
        <v>55.623999999999995</v>
      </c>
      <c r="BO177" s="64">
        <f>IFERROR(1/J177*(X177/H177),"0")</f>
        <v>0.10683760683760685</v>
      </c>
      <c r="BP177" s="64">
        <f>IFERROR(1/J177*(Y177/H177),"0")</f>
        <v>0.10897435897435898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70</v>
      </c>
      <c r="Q178" s="401"/>
      <c r="R178" s="401"/>
      <c r="S178" s="401"/>
      <c r="T178" s="401"/>
      <c r="U178" s="401"/>
      <c r="V178" s="402"/>
      <c r="W178" s="37" t="s">
        <v>71</v>
      </c>
      <c r="X178" s="386">
        <f>IFERROR(X175/H175,"0")+IFERROR(X176/H176,"0")+IFERROR(X177/H177,"0")</f>
        <v>20.238095238095241</v>
      </c>
      <c r="Y178" s="386">
        <f>IFERROR(Y175/H175,"0")+IFERROR(Y176/H176,"0")+IFERROR(Y177/H177,"0")</f>
        <v>21</v>
      </c>
      <c r="Z178" s="386">
        <f>IFERROR(IF(Z175="",0,Z175),"0")+IFERROR(IF(Z176="",0,Z176),"0")+IFERROR(IF(Z177="",0,Z177),"0")</f>
        <v>0.21501000000000001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70</v>
      </c>
      <c r="Q179" s="401"/>
      <c r="R179" s="401"/>
      <c r="S179" s="401"/>
      <c r="T179" s="401"/>
      <c r="U179" s="401"/>
      <c r="V179" s="402"/>
      <c r="W179" s="37" t="s">
        <v>69</v>
      </c>
      <c r="X179" s="386">
        <f>IFERROR(SUM(X175:X177),"0")</f>
        <v>80</v>
      </c>
      <c r="Y179" s="386">
        <f>IFERROR(SUM(Y175:Y177),"0")</f>
        <v>84.6</v>
      </c>
      <c r="Z179" s="37"/>
      <c r="AA179" s="387"/>
      <c r="AB179" s="387"/>
      <c r="AC179" s="387"/>
    </row>
    <row r="180" spans="1:68" ht="27.75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64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69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69</v>
      </c>
      <c r="X184" s="384">
        <v>20</v>
      </c>
      <c r="Y184" s="385">
        <f t="shared" si="26"/>
        <v>21</v>
      </c>
      <c r="Z184" s="36">
        <f>IFERROR(IF(Y184=0,"",ROUNDUP(Y184/H184,0)*0.00753),"")</f>
        <v>3.7650000000000003E-2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21.238095238095237</v>
      </c>
      <c r="BN184" s="64">
        <f t="shared" si="28"/>
        <v>22.299999999999997</v>
      </c>
      <c r="BO184" s="64">
        <f t="shared" si="29"/>
        <v>3.0525030525030524E-2</v>
      </c>
      <c r="BP184" s="64">
        <f t="shared" si="30"/>
        <v>3.2051282051282048E-2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69</v>
      </c>
      <c r="X186" s="384">
        <v>157.5</v>
      </c>
      <c r="Y186" s="385">
        <f t="shared" si="26"/>
        <v>157.5</v>
      </c>
      <c r="Z186" s="36">
        <f>IFERROR(IF(Y186=0,"",ROUNDUP(Y186/H186,0)*0.00502),"")</f>
        <v>0.3765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167.25</v>
      </c>
      <c r="BN186" s="64">
        <f t="shared" si="28"/>
        <v>167.25</v>
      </c>
      <c r="BO186" s="64">
        <f t="shared" si="29"/>
        <v>0.32051282051282054</v>
      </c>
      <c r="BP186" s="64">
        <f t="shared" si="30"/>
        <v>0.32051282051282054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69</v>
      </c>
      <c r="X187" s="384">
        <v>157.5</v>
      </c>
      <c r="Y187" s="385">
        <f t="shared" si="26"/>
        <v>157.5</v>
      </c>
      <c r="Z187" s="36">
        <f>IFERROR(IF(Y187=0,"",ROUNDUP(Y187/H187,0)*0.00502),"")</f>
        <v>0.3765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167.25</v>
      </c>
      <c r="BN187" s="64">
        <f t="shared" si="28"/>
        <v>167.25</v>
      </c>
      <c r="BO187" s="64">
        <f t="shared" si="29"/>
        <v>0.32051282051282054</v>
      </c>
      <c r="BP187" s="64">
        <f t="shared" si="30"/>
        <v>0.32051282051282054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69</v>
      </c>
      <c r="X188" s="384">
        <v>210</v>
      </c>
      <c r="Y188" s="385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0.42735042735042739</v>
      </c>
      <c r="BP188" s="64">
        <f t="shared" si="30"/>
        <v>0.42735042735042739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70</v>
      </c>
      <c r="Q191" s="401"/>
      <c r="R191" s="401"/>
      <c r="S191" s="401"/>
      <c r="T191" s="401"/>
      <c r="U191" s="401"/>
      <c r="V191" s="402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278.57142857142856</v>
      </c>
      <c r="Y191" s="386">
        <f>IFERROR(Y183/H183,"0")+IFERROR(Y184/H184,"0")+IFERROR(Y185/H185,"0")+IFERROR(Y186/H186,"0")+IFERROR(Y187/H187,"0")+IFERROR(Y188/H188,"0")+IFERROR(Y189/H189,"0")+IFERROR(Y190/H190,"0")</f>
        <v>279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1.4733700000000001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70</v>
      </c>
      <c r="Q192" s="401"/>
      <c r="R192" s="401"/>
      <c r="S192" s="401"/>
      <c r="T192" s="401"/>
      <c r="U192" s="401"/>
      <c r="V192" s="402"/>
      <c r="W192" s="37" t="s">
        <v>69</v>
      </c>
      <c r="X192" s="386">
        <f>IFERROR(SUM(X183:X190),"0")</f>
        <v>645</v>
      </c>
      <c r="Y192" s="386">
        <f>IFERROR(SUM(Y183:Y190),"0")</f>
        <v>646.79999999999995</v>
      </c>
      <c r="Z192" s="37"/>
      <c r="AA192" s="387"/>
      <c r="AB192" s="387"/>
      <c r="AC192" s="387"/>
    </row>
    <row r="193" spans="1:68" ht="16.5" customHeight="1" x14ac:dyDescent="0.25">
      <c r="A193" s="390" t="s">
        <v>276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105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70</v>
      </c>
      <c r="Q197" s="401"/>
      <c r="R197" s="401"/>
      <c r="S197" s="401"/>
      <c r="T197" s="401"/>
      <c r="U197" s="401"/>
      <c r="V197" s="402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70</v>
      </c>
      <c r="Q198" s="401"/>
      <c r="R198" s="401"/>
      <c r="S198" s="401"/>
      <c r="T198" s="401"/>
      <c r="U198" s="401"/>
      <c r="V198" s="402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141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70</v>
      </c>
      <c r="Q202" s="401"/>
      <c r="R202" s="401"/>
      <c r="S202" s="401"/>
      <c r="T202" s="401"/>
      <c r="U202" s="401"/>
      <c r="V202" s="402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70</v>
      </c>
      <c r="Q203" s="401"/>
      <c r="R203" s="401"/>
      <c r="S203" s="401"/>
      <c r="T203" s="401"/>
      <c r="U203" s="401"/>
      <c r="V203" s="402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64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69</v>
      </c>
      <c r="X205" s="384">
        <v>140</v>
      </c>
      <c r="Y205" s="385">
        <f t="shared" ref="Y205:Y212" si="31">IFERROR(IF(X205="",0,CEILING((X205/$H205),1)*$H205),"")</f>
        <v>140.4</v>
      </c>
      <c r="Z205" s="36">
        <f>IFERROR(IF(Y205=0,"",ROUNDUP(Y205/H205,0)*0.00937),"")</f>
        <v>0.24362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145.44444444444446</v>
      </c>
      <c r="BN205" s="64">
        <f t="shared" ref="BN205:BN212" si="33">IFERROR(Y205*I205/H205,"0")</f>
        <v>145.86000000000001</v>
      </c>
      <c r="BO205" s="64">
        <f t="shared" ref="BO205:BO212" si="34">IFERROR(1/J205*(X205/H205),"0")</f>
        <v>0.21604938271604937</v>
      </c>
      <c r="BP205" s="64">
        <f t="shared" ref="BP205:BP212" si="35">IFERROR(1/J205*(Y205/H205),"0")</f>
        <v>0.21666666666666667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69</v>
      </c>
      <c r="X206" s="384">
        <v>120</v>
      </c>
      <c r="Y206" s="385">
        <f t="shared" si="31"/>
        <v>124.2</v>
      </c>
      <c r="Z206" s="36">
        <f>IFERROR(IF(Y206=0,"",ROUNDUP(Y206/H206,0)*0.00937),"")</f>
        <v>0.21551000000000001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124.66666666666667</v>
      </c>
      <c r="BN206" s="64">
        <f t="shared" si="33"/>
        <v>129.03</v>
      </c>
      <c r="BO206" s="64">
        <f t="shared" si="34"/>
        <v>0.18518518518518517</v>
      </c>
      <c r="BP206" s="64">
        <f t="shared" si="35"/>
        <v>0.19166666666666665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69</v>
      </c>
      <c r="X207" s="384">
        <v>200</v>
      </c>
      <c r="Y207" s="385">
        <f t="shared" si="31"/>
        <v>205.20000000000002</v>
      </c>
      <c r="Z207" s="36">
        <f>IFERROR(IF(Y207=0,"",ROUNDUP(Y207/H207,0)*0.00937),"")</f>
        <v>0.35605999999999999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207.77777777777777</v>
      </c>
      <c r="BN207" s="64">
        <f t="shared" si="33"/>
        <v>213.18000000000004</v>
      </c>
      <c r="BO207" s="64">
        <f t="shared" si="34"/>
        <v>0.30864197530864196</v>
      </c>
      <c r="BP207" s="64">
        <f t="shared" si="35"/>
        <v>0.31666666666666665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69</v>
      </c>
      <c r="X208" s="384">
        <v>220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228.55555555555554</v>
      </c>
      <c r="BN208" s="64">
        <f t="shared" si="33"/>
        <v>230.01</v>
      </c>
      <c r="BO208" s="64">
        <f t="shared" si="34"/>
        <v>0.33950617283950618</v>
      </c>
      <c r="BP208" s="64">
        <f t="shared" si="35"/>
        <v>0.34166666666666667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70</v>
      </c>
      <c r="Q213" s="401"/>
      <c r="R213" s="401"/>
      <c r="S213" s="401"/>
      <c r="T213" s="401"/>
      <c r="U213" s="401"/>
      <c r="V213" s="402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125.92592592592592</v>
      </c>
      <c r="Y213" s="386">
        <f>IFERROR(Y205/H205,"0")+IFERROR(Y206/H206,"0")+IFERROR(Y207/H207,"0")+IFERROR(Y208/H208,"0")+IFERROR(Y209/H209,"0")+IFERROR(Y210/H210,"0")+IFERROR(Y211/H211,"0")+IFERROR(Y212/H212,"0")</f>
        <v>128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1.19936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70</v>
      </c>
      <c r="Q214" s="401"/>
      <c r="R214" s="401"/>
      <c r="S214" s="401"/>
      <c r="T214" s="401"/>
      <c r="U214" s="401"/>
      <c r="V214" s="402"/>
      <c r="W214" s="37" t="s">
        <v>69</v>
      </c>
      <c r="X214" s="386">
        <f>IFERROR(SUM(X205:X212),"0")</f>
        <v>680</v>
      </c>
      <c r="Y214" s="386">
        <f>IFERROR(SUM(Y205:Y212),"0")</f>
        <v>691.2</v>
      </c>
      <c r="Z214" s="37"/>
      <c r="AA214" s="387"/>
      <c r="AB214" s="387"/>
      <c r="AC214" s="387"/>
    </row>
    <row r="215" spans="1:68" ht="14.25" customHeight="1" x14ac:dyDescent="0.25">
      <c r="A215" s="403" t="s">
        <v>72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3"/>
      <c r="R217" s="393"/>
      <c r="S217" s="393"/>
      <c r="T217" s="394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3" t="s">
        <v>310</v>
      </c>
      <c r="Q219" s="393"/>
      <c r="R219" s="393"/>
      <c r="S219" s="393"/>
      <c r="T219" s="394"/>
      <c r="U219" s="34"/>
      <c r="V219" s="34"/>
      <c r="W219" s="35" t="s">
        <v>69</v>
      </c>
      <c r="X219" s="384">
        <v>200</v>
      </c>
      <c r="Y219" s="385">
        <f t="shared" si="36"/>
        <v>200.1</v>
      </c>
      <c r="Z219" s="36">
        <f>IFERROR(IF(Y219=0,"",ROUNDUP(Y219/H219,0)*0.02175),"")</f>
        <v>0.50024999999999997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212.96551724137933</v>
      </c>
      <c r="BN219" s="64">
        <f t="shared" si="38"/>
        <v>213.072</v>
      </c>
      <c r="BO219" s="64">
        <f t="shared" si="39"/>
        <v>0.41050903119868637</v>
      </c>
      <c r="BP219" s="64">
        <f t="shared" si="40"/>
        <v>0.4107142857142857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69</v>
      </c>
      <c r="X220" s="384">
        <v>360</v>
      </c>
      <c r="Y220" s="385">
        <f t="shared" si="36"/>
        <v>360</v>
      </c>
      <c r="Z220" s="36">
        <f t="shared" ref="Z220:Z226" si="41">IFERROR(IF(Y220=0,"",ROUNDUP(Y220/H220,0)*0.00753),"")</f>
        <v>1.1294999999999999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403.5</v>
      </c>
      <c r="BN220" s="64">
        <f t="shared" si="38"/>
        <v>403.5</v>
      </c>
      <c r="BO220" s="64">
        <f t="shared" si="39"/>
        <v>0.96153846153846145</v>
      </c>
      <c r="BP220" s="64">
        <f t="shared" si="40"/>
        <v>0.96153846153846145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6" t="s">
        <v>315</v>
      </c>
      <c r="Q221" s="393"/>
      <c r="R221" s="393"/>
      <c r="S221" s="393"/>
      <c r="T221" s="394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1" t="s">
        <v>318</v>
      </c>
      <c r="Q222" s="393"/>
      <c r="R222" s="393"/>
      <c r="S222" s="393"/>
      <c r="T222" s="394"/>
      <c r="U222" s="34"/>
      <c r="V222" s="34"/>
      <c r="W222" s="35" t="s">
        <v>69</v>
      </c>
      <c r="X222" s="384">
        <v>600</v>
      </c>
      <c r="Y222" s="385">
        <f t="shared" si="36"/>
        <v>600</v>
      </c>
      <c r="Z222" s="36">
        <f t="shared" si="41"/>
        <v>1.8825000000000001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668</v>
      </c>
      <c r="BN222" s="64">
        <f t="shared" si="38"/>
        <v>668</v>
      </c>
      <c r="BO222" s="64">
        <f t="shared" si="39"/>
        <v>1.6025641025641024</v>
      </c>
      <c r="BP222" s="64">
        <f t="shared" si="40"/>
        <v>1.6025641025641024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3"/>
      <c r="R223" s="393"/>
      <c r="S223" s="393"/>
      <c r="T223" s="394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00" t="s">
        <v>324</v>
      </c>
      <c r="Q224" s="393"/>
      <c r="R224" s="393"/>
      <c r="S224" s="393"/>
      <c r="T224" s="394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9" t="s">
        <v>327</v>
      </c>
      <c r="Q225" s="393"/>
      <c r="R225" s="393"/>
      <c r="S225" s="393"/>
      <c r="T225" s="394"/>
      <c r="U225" s="34"/>
      <c r="V225" s="34"/>
      <c r="W225" s="35" t="s">
        <v>69</v>
      </c>
      <c r="X225" s="384">
        <v>200</v>
      </c>
      <c r="Y225" s="385">
        <f t="shared" si="36"/>
        <v>201.6</v>
      </c>
      <c r="Z225" s="36">
        <f t="shared" si="41"/>
        <v>0.63251999999999997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222.66666666666666</v>
      </c>
      <c r="BN225" s="64">
        <f t="shared" si="38"/>
        <v>224.44800000000001</v>
      </c>
      <c r="BO225" s="64">
        <f t="shared" si="39"/>
        <v>0.53418803418803418</v>
      </c>
      <c r="BP225" s="64">
        <f t="shared" si="40"/>
        <v>0.53846153846153844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70</v>
      </c>
      <c r="Q227" s="401"/>
      <c r="R227" s="401"/>
      <c r="S227" s="401"/>
      <c r="T227" s="401"/>
      <c r="U227" s="401"/>
      <c r="V227" s="402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622.9885057471264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624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5.0257799999999992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70</v>
      </c>
      <c r="Q228" s="401"/>
      <c r="R228" s="401"/>
      <c r="S228" s="401"/>
      <c r="T228" s="401"/>
      <c r="U228" s="401"/>
      <c r="V228" s="402"/>
      <c r="W228" s="37" t="s">
        <v>69</v>
      </c>
      <c r="X228" s="386">
        <f>IFERROR(SUM(X216:X226),"0")</f>
        <v>1640</v>
      </c>
      <c r="Y228" s="386">
        <f>IFERROR(SUM(Y216:Y226),"0")</f>
        <v>1642.4999999999998</v>
      </c>
      <c r="Z228" s="37"/>
      <c r="AA228" s="387"/>
      <c r="AB228" s="387"/>
      <c r="AC228" s="387"/>
    </row>
    <row r="229" spans="1:68" ht="14.25" customHeight="1" x14ac:dyDescent="0.25">
      <c r="A229" s="403" t="s">
        <v>171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9" t="s">
        <v>332</v>
      </c>
      <c r="Q230" s="393"/>
      <c r="R230" s="393"/>
      <c r="S230" s="393"/>
      <c r="T230" s="394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3"/>
      <c r="R231" s="393"/>
      <c r="S231" s="393"/>
      <c r="T231" s="394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1" t="s">
        <v>338</v>
      </c>
      <c r="Q233" s="393"/>
      <c r="R233" s="393"/>
      <c r="S233" s="393"/>
      <c r="T233" s="394"/>
      <c r="U233" s="34"/>
      <c r="V233" s="34"/>
      <c r="W233" s="35" t="s">
        <v>69</v>
      </c>
      <c r="X233" s="384">
        <v>96</v>
      </c>
      <c r="Y233" s="385">
        <f>IFERROR(IF(X233="",0,CEILING((X233/$H233),1)*$H233),"")</f>
        <v>96</v>
      </c>
      <c r="Z233" s="36">
        <f>IFERROR(IF(Y233=0,"",ROUNDUP(Y233/H233,0)*0.00753),"")</f>
        <v>0.30120000000000002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106.88000000000001</v>
      </c>
      <c r="BN233" s="64">
        <f>IFERROR(Y233*I233/H233,"0")</f>
        <v>106.88000000000001</v>
      </c>
      <c r="BO233" s="64">
        <f>IFERROR(1/J233*(X233/H233),"0")</f>
        <v>0.25641025641025639</v>
      </c>
      <c r="BP233" s="64">
        <f>IFERROR(1/J233*(Y233/H233),"0")</f>
        <v>0.25641025641025639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3"/>
      <c r="R234" s="393"/>
      <c r="S234" s="393"/>
      <c r="T234" s="394"/>
      <c r="U234" s="34"/>
      <c r="V234" s="34"/>
      <c r="W234" s="35" t="s">
        <v>69</v>
      </c>
      <c r="X234" s="384">
        <v>80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70</v>
      </c>
      <c r="Q235" s="401"/>
      <c r="R235" s="401"/>
      <c r="S235" s="401"/>
      <c r="T235" s="401"/>
      <c r="U235" s="401"/>
      <c r="V235" s="402"/>
      <c r="W235" s="37" t="s">
        <v>71</v>
      </c>
      <c r="X235" s="386">
        <f>IFERROR(X230/H230,"0")+IFERROR(X231/H231,"0")+IFERROR(X232/H232,"0")+IFERROR(X233/H233,"0")+IFERROR(X234/H234,"0")</f>
        <v>73.333333333333343</v>
      </c>
      <c r="Y235" s="386">
        <f>IFERROR(Y230/H230,"0")+IFERROR(Y231/H231,"0")+IFERROR(Y232/H232,"0")+IFERROR(Y233/H233,"0")+IFERROR(Y234/H234,"0")</f>
        <v>74</v>
      </c>
      <c r="Z235" s="386">
        <f>IFERROR(IF(Z230="",0,Z230),"0")+IFERROR(IF(Z231="",0,Z231),"0")+IFERROR(IF(Z232="",0,Z232),"0")+IFERROR(IF(Z233="",0,Z233),"0")+IFERROR(IF(Z234="",0,Z234),"0")</f>
        <v>0.55722000000000005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70</v>
      </c>
      <c r="Q236" s="401"/>
      <c r="R236" s="401"/>
      <c r="S236" s="401"/>
      <c r="T236" s="401"/>
      <c r="U236" s="401"/>
      <c r="V236" s="402"/>
      <c r="W236" s="37" t="s">
        <v>69</v>
      </c>
      <c r="X236" s="386">
        <f>IFERROR(SUM(X230:X234),"0")</f>
        <v>176</v>
      </c>
      <c r="Y236" s="386">
        <f>IFERROR(SUM(Y230:Y234),"0")</f>
        <v>177.6</v>
      </c>
      <c r="Z236" s="37"/>
      <c r="AA236" s="387"/>
      <c r="AB236" s="387"/>
      <c r="AC236" s="387"/>
    </row>
    <row r="237" spans="1:68" ht="16.5" customHeight="1" x14ac:dyDescent="0.25">
      <c r="A237" s="390" t="s">
        <v>342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105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3"/>
      <c r="R239" s="393"/>
      <c r="S239" s="393"/>
      <c r="T239" s="394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3"/>
      <c r="R240" s="393"/>
      <c r="S240" s="393"/>
      <c r="T240" s="394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5" t="s">
        <v>351</v>
      </c>
      <c r="Q242" s="393"/>
      <c r="R242" s="393"/>
      <c r="S242" s="393"/>
      <c r="T242" s="394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3"/>
      <c r="R243" s="393"/>
      <c r="S243" s="393"/>
      <c r="T243" s="394"/>
      <c r="U243" s="34"/>
      <c r="V243" s="34"/>
      <c r="W243" s="35" t="s">
        <v>69</v>
      </c>
      <c r="X243" s="384">
        <v>60</v>
      </c>
      <c r="Y243" s="385">
        <f t="shared" si="42"/>
        <v>69.599999999999994</v>
      </c>
      <c r="Z243" s="36">
        <f>IFERROR(IF(Y243=0,"",ROUNDUP(Y243/H243,0)*0.02175),"")</f>
        <v>0.1305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62.482758620689651</v>
      </c>
      <c r="BN243" s="64">
        <f t="shared" si="44"/>
        <v>72.47999999999999</v>
      </c>
      <c r="BO243" s="64">
        <f t="shared" si="45"/>
        <v>9.2364532019704432E-2</v>
      </c>
      <c r="BP243" s="64">
        <f t="shared" si="46"/>
        <v>0.10714285714285714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70</v>
      </c>
      <c r="Q247" s="401"/>
      <c r="R247" s="401"/>
      <c r="S247" s="401"/>
      <c r="T247" s="401"/>
      <c r="U247" s="401"/>
      <c r="V247" s="402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5.1724137931034484</v>
      </c>
      <c r="Y247" s="386">
        <f>IFERROR(Y239/H239,"0")+IFERROR(Y240/H240,"0")+IFERROR(Y241/H241,"0")+IFERROR(Y242/H242,"0")+IFERROR(Y243/H243,"0")+IFERROR(Y244/H244,"0")+IFERROR(Y245/H245,"0")+IFERROR(Y246/H246,"0")</f>
        <v>6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0.1305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70</v>
      </c>
      <c r="Q248" s="401"/>
      <c r="R248" s="401"/>
      <c r="S248" s="401"/>
      <c r="T248" s="401"/>
      <c r="U248" s="401"/>
      <c r="V248" s="402"/>
      <c r="W248" s="37" t="s">
        <v>69</v>
      </c>
      <c r="X248" s="386">
        <f>IFERROR(SUM(X239:X246),"0")</f>
        <v>60</v>
      </c>
      <c r="Y248" s="386">
        <f>IFERROR(SUM(Y239:Y246),"0")</f>
        <v>69.599999999999994</v>
      </c>
      <c r="Z248" s="37"/>
      <c r="AA248" s="387"/>
      <c r="AB248" s="387"/>
      <c r="AC248" s="387"/>
    </row>
    <row r="249" spans="1:68" ht="16.5" customHeight="1" x14ac:dyDescent="0.25">
      <c r="A249" s="390" t="s">
        <v>359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105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6" t="s">
        <v>362</v>
      </c>
      <c r="Q251" s="393"/>
      <c r="R251" s="393"/>
      <c r="S251" s="393"/>
      <c r="T251" s="394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3"/>
      <c r="R252" s="393"/>
      <c r="S252" s="393"/>
      <c r="T252" s="394"/>
      <c r="U252" s="34"/>
      <c r="V252" s="34"/>
      <c r="W252" s="35" t="s">
        <v>69</v>
      </c>
      <c r="X252" s="384">
        <v>120</v>
      </c>
      <c r="Y252" s="385">
        <f t="shared" si="47"/>
        <v>127.6</v>
      </c>
      <c r="Z252" s="36">
        <f>IFERROR(IF(Y252=0,"",ROUNDUP(Y252/H252,0)*0.02175),"")</f>
        <v>0.23924999999999999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124.9655172413793</v>
      </c>
      <c r="BN252" s="64">
        <f t="shared" si="49"/>
        <v>132.88</v>
      </c>
      <c r="BO252" s="64">
        <f t="shared" si="50"/>
        <v>0.18472906403940886</v>
      </c>
      <c r="BP252" s="64">
        <f t="shared" si="51"/>
        <v>0.19642857142857142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69</v>
      </c>
      <c r="X254" s="384">
        <v>120</v>
      </c>
      <c r="Y254" s="385">
        <f t="shared" si="47"/>
        <v>127.6</v>
      </c>
      <c r="Z254" s="36">
        <f>IFERROR(IF(Y254=0,"",ROUNDUP(Y254/H254,0)*0.02175),"")</f>
        <v>0.23924999999999999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124.9655172413793</v>
      </c>
      <c r="BN254" s="64">
        <f t="shared" si="49"/>
        <v>132.88</v>
      </c>
      <c r="BO254" s="64">
        <f t="shared" si="50"/>
        <v>0.18472906403940886</v>
      </c>
      <c r="BP254" s="64">
        <f t="shared" si="51"/>
        <v>0.19642857142857142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69</v>
      </c>
      <c r="X255" s="384">
        <v>60</v>
      </c>
      <c r="Y255" s="385">
        <f t="shared" si="47"/>
        <v>60</v>
      </c>
      <c r="Z255" s="36">
        <f>IFERROR(IF(Y255=0,"",ROUNDUP(Y255/H255,0)*0.00937),"")</f>
        <v>0.14055000000000001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63.6</v>
      </c>
      <c r="BN255" s="64">
        <f t="shared" si="49"/>
        <v>63.6</v>
      </c>
      <c r="BO255" s="64">
        <f t="shared" si="50"/>
        <v>0.125</v>
      </c>
      <c r="BP255" s="64">
        <f t="shared" si="51"/>
        <v>0.125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7" t="s">
        <v>372</v>
      </c>
      <c r="Q256" s="393"/>
      <c r="R256" s="393"/>
      <c r="S256" s="393"/>
      <c r="T256" s="394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69</v>
      </c>
      <c r="X258" s="384">
        <v>80</v>
      </c>
      <c r="Y258" s="385">
        <f t="shared" si="47"/>
        <v>80</v>
      </c>
      <c r="Z258" s="36">
        <f>IFERROR(IF(Y258=0,"",ROUNDUP(Y258/H258,0)*0.00937),"")</f>
        <v>0.18740000000000001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84.800000000000011</v>
      </c>
      <c r="BN258" s="64">
        <f t="shared" si="49"/>
        <v>84.800000000000011</v>
      </c>
      <c r="BO258" s="64">
        <f t="shared" si="50"/>
        <v>0.16666666666666666</v>
      </c>
      <c r="BP258" s="64">
        <f t="shared" si="51"/>
        <v>0.16666666666666666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70</v>
      </c>
      <c r="Q259" s="401"/>
      <c r="R259" s="401"/>
      <c r="S259" s="401"/>
      <c r="T259" s="401"/>
      <c r="U259" s="401"/>
      <c r="V259" s="402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55.689655172413794</v>
      </c>
      <c r="Y259" s="386">
        <f>IFERROR(Y251/H251,"0")+IFERROR(Y252/H252,"0")+IFERROR(Y253/H253,"0")+IFERROR(Y254/H254,"0")+IFERROR(Y255/H255,"0")+IFERROR(Y256/H256,"0")+IFERROR(Y257/H257,"0")+IFERROR(Y258/H258,"0")</f>
        <v>57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0.80645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70</v>
      </c>
      <c r="Q260" s="401"/>
      <c r="R260" s="401"/>
      <c r="S260" s="401"/>
      <c r="T260" s="401"/>
      <c r="U260" s="401"/>
      <c r="V260" s="402"/>
      <c r="W260" s="37" t="s">
        <v>69</v>
      </c>
      <c r="X260" s="386">
        <f>IFERROR(SUM(X251:X258),"0")</f>
        <v>380</v>
      </c>
      <c r="Y260" s="386">
        <f>IFERROR(SUM(Y251:Y258),"0")</f>
        <v>395.2</v>
      </c>
      <c r="Z260" s="37"/>
      <c r="AA260" s="387"/>
      <c r="AB260" s="387"/>
      <c r="AC260" s="387"/>
    </row>
    <row r="261" spans="1:68" ht="16.5" customHeight="1" x14ac:dyDescent="0.25">
      <c r="A261" s="390" t="s">
        <v>377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7" t="s">
        <v>380</v>
      </c>
      <c r="Q263" s="393"/>
      <c r="R263" s="393"/>
      <c r="S263" s="393"/>
      <c r="T263" s="394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3"/>
      <c r="R264" s="393"/>
      <c r="S264" s="393"/>
      <c r="T264" s="394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3"/>
      <c r="R265" s="393"/>
      <c r="S265" s="393"/>
      <c r="T265" s="394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7" t="s">
        <v>389</v>
      </c>
      <c r="Q266" s="393"/>
      <c r="R266" s="393"/>
      <c r="S266" s="393"/>
      <c r="T266" s="394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8" t="s">
        <v>392</v>
      </c>
      <c r="Q267" s="393"/>
      <c r="R267" s="393"/>
      <c r="S267" s="393"/>
      <c r="T267" s="394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70</v>
      </c>
      <c r="Q268" s="401"/>
      <c r="R268" s="401"/>
      <c r="S268" s="401"/>
      <c r="T268" s="401"/>
      <c r="U268" s="401"/>
      <c r="V268" s="402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70</v>
      </c>
      <c r="Q269" s="401"/>
      <c r="R269" s="401"/>
      <c r="S269" s="401"/>
      <c r="T269" s="401"/>
      <c r="U269" s="401"/>
      <c r="V269" s="402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393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105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4" t="s">
        <v>396</v>
      </c>
      <c r="Q272" s="393"/>
      <c r="R272" s="393"/>
      <c r="S272" s="393"/>
      <c r="T272" s="394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70</v>
      </c>
      <c r="Q273" s="401"/>
      <c r="R273" s="401"/>
      <c r="S273" s="401"/>
      <c r="T273" s="401"/>
      <c r="U273" s="401"/>
      <c r="V273" s="402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70</v>
      </c>
      <c r="Q274" s="401"/>
      <c r="R274" s="401"/>
      <c r="S274" s="401"/>
      <c r="T274" s="401"/>
      <c r="U274" s="401"/>
      <c r="V274" s="402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397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105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9" t="s">
        <v>402</v>
      </c>
      <c r="Q278" s="393"/>
      <c r="R278" s="393"/>
      <c r="S278" s="393"/>
      <c r="T278" s="394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3" t="s">
        <v>405</v>
      </c>
      <c r="Q279" s="393"/>
      <c r="R279" s="393"/>
      <c r="S279" s="393"/>
      <c r="T279" s="394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70</v>
      </c>
      <c r="Q280" s="401"/>
      <c r="R280" s="401"/>
      <c r="S280" s="401"/>
      <c r="T280" s="401"/>
      <c r="U280" s="401"/>
      <c r="V280" s="402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70</v>
      </c>
      <c r="Q281" s="401"/>
      <c r="R281" s="401"/>
      <c r="S281" s="401"/>
      <c r="T281" s="401"/>
      <c r="U281" s="401"/>
      <c r="V281" s="402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406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72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69</v>
      </c>
      <c r="X285" s="384">
        <v>280</v>
      </c>
      <c r="Y285" s="385">
        <f>IFERROR(IF(X285="",0,CEILING((X285/$H285),1)*$H285),"")</f>
        <v>280.8</v>
      </c>
      <c r="Z285" s="36">
        <f>IFERROR(IF(Y285=0,"",ROUNDUP(Y285/H285,0)*0.00753),"")</f>
        <v>0.88101000000000007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311.73333333333341</v>
      </c>
      <c r="BN285" s="64">
        <f>IFERROR(Y285*I285/H285,"0")</f>
        <v>312.62400000000008</v>
      </c>
      <c r="BO285" s="64">
        <f>IFERROR(1/J285*(X285/H285),"0")</f>
        <v>0.74786324786324787</v>
      </c>
      <c r="BP285" s="64">
        <f>IFERROR(1/J285*(Y285/H285),"0")</f>
        <v>0.75000000000000011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69</v>
      </c>
      <c r="X287" s="384">
        <v>400</v>
      </c>
      <c r="Y287" s="385">
        <f>IFERROR(IF(X287="",0,CEILING((X287/$H287),1)*$H287),"")</f>
        <v>400.8</v>
      </c>
      <c r="Z287" s="36">
        <f>IFERROR(IF(Y287=0,"",ROUNDUP(Y287/H287,0)*0.00753),"")</f>
        <v>1.2575100000000001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433.33333333333337</v>
      </c>
      <c r="BN287" s="64">
        <f>IFERROR(Y287*I287/H287,"0")</f>
        <v>434.2000000000001</v>
      </c>
      <c r="BO287" s="64">
        <f>IFERROR(1/J287*(X287/H287),"0")</f>
        <v>1.0683760683760684</v>
      </c>
      <c r="BP287" s="64">
        <f>IFERROR(1/J287*(Y287/H287),"0")</f>
        <v>1.0705128205128205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70</v>
      </c>
      <c r="Q289" s="401"/>
      <c r="R289" s="401"/>
      <c r="S289" s="401"/>
      <c r="T289" s="401"/>
      <c r="U289" s="401"/>
      <c r="V289" s="402"/>
      <c r="W289" s="37" t="s">
        <v>71</v>
      </c>
      <c r="X289" s="386">
        <f>IFERROR(X284/H284,"0")+IFERROR(X285/H285,"0")+IFERROR(X286/H286,"0")+IFERROR(X287/H287,"0")+IFERROR(X288/H288,"0")</f>
        <v>283.33333333333337</v>
      </c>
      <c r="Y289" s="386">
        <f>IFERROR(Y284/H284,"0")+IFERROR(Y285/H285,"0")+IFERROR(Y286/H286,"0")+IFERROR(Y287/H287,"0")+IFERROR(Y288/H288,"0")</f>
        <v>284</v>
      </c>
      <c r="Z289" s="386">
        <f>IFERROR(IF(Z284="",0,Z284),"0")+IFERROR(IF(Z285="",0,Z285),"0")+IFERROR(IF(Z286="",0,Z286),"0")+IFERROR(IF(Z287="",0,Z287),"0")+IFERROR(IF(Z288="",0,Z288),"0")</f>
        <v>2.1385200000000002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70</v>
      </c>
      <c r="Q290" s="401"/>
      <c r="R290" s="401"/>
      <c r="S290" s="401"/>
      <c r="T290" s="401"/>
      <c r="U290" s="401"/>
      <c r="V290" s="402"/>
      <c r="W290" s="37" t="s">
        <v>69</v>
      </c>
      <c r="X290" s="386">
        <f>IFERROR(SUM(X284:X288),"0")</f>
        <v>680</v>
      </c>
      <c r="Y290" s="386">
        <f>IFERROR(SUM(Y284:Y288),"0")</f>
        <v>681.6</v>
      </c>
      <c r="Z290" s="37"/>
      <c r="AA290" s="387"/>
      <c r="AB290" s="387"/>
      <c r="AC290" s="387"/>
    </row>
    <row r="291" spans="1:68" ht="16.5" customHeight="1" x14ac:dyDescent="0.25">
      <c r="A291" s="390" t="s">
        <v>417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70</v>
      </c>
      <c r="Q294" s="401"/>
      <c r="R294" s="401"/>
      <c r="S294" s="401"/>
      <c r="T294" s="401"/>
      <c r="U294" s="401"/>
      <c r="V294" s="402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70</v>
      </c>
      <c r="Q295" s="401"/>
      <c r="R295" s="401"/>
      <c r="S295" s="401"/>
      <c r="T295" s="401"/>
      <c r="U295" s="401"/>
      <c r="V295" s="402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420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105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70</v>
      </c>
      <c r="Q299" s="401"/>
      <c r="R299" s="401"/>
      <c r="S299" s="401"/>
      <c r="T299" s="401"/>
      <c r="U299" s="401"/>
      <c r="V299" s="402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70</v>
      </c>
      <c r="Q300" s="401"/>
      <c r="R300" s="401"/>
      <c r="S300" s="401"/>
      <c r="T300" s="401"/>
      <c r="U300" s="401"/>
      <c r="V300" s="402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64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69</v>
      </c>
      <c r="X302" s="384">
        <v>175</v>
      </c>
      <c r="Y302" s="385">
        <f>IFERROR(IF(X302="",0,CEILING((X302/$H302),1)*$H302),"")</f>
        <v>176.4</v>
      </c>
      <c r="Z302" s="36">
        <f>IFERROR(IF(Y302=0,"",ROUNDUP(Y302/H302,0)*0.00502),"")</f>
        <v>0.42168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183.33333333333334</v>
      </c>
      <c r="BN302" s="64">
        <f>IFERROR(Y302*I302/H302,"0")</f>
        <v>184.8</v>
      </c>
      <c r="BO302" s="64">
        <f>IFERROR(1/J302*(X302/H302),"0")</f>
        <v>0.35612535612535612</v>
      </c>
      <c r="BP302" s="64">
        <f>IFERROR(1/J302*(Y302/H302),"0")</f>
        <v>0.35897435897435903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70</v>
      </c>
      <c r="Q304" s="401"/>
      <c r="R304" s="401"/>
      <c r="S304" s="401"/>
      <c r="T304" s="401"/>
      <c r="U304" s="401"/>
      <c r="V304" s="402"/>
      <c r="W304" s="37" t="s">
        <v>71</v>
      </c>
      <c r="X304" s="386">
        <f>IFERROR(X302/H302,"0")+IFERROR(X303/H303,"0")</f>
        <v>83.333333333333329</v>
      </c>
      <c r="Y304" s="386">
        <f>IFERROR(Y302/H302,"0")+IFERROR(Y303/H303,"0")</f>
        <v>84</v>
      </c>
      <c r="Z304" s="386">
        <f>IFERROR(IF(Z302="",0,Z302),"0")+IFERROR(IF(Z303="",0,Z303),"0")</f>
        <v>0.42168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70</v>
      </c>
      <c r="Q305" s="401"/>
      <c r="R305" s="401"/>
      <c r="S305" s="401"/>
      <c r="T305" s="401"/>
      <c r="U305" s="401"/>
      <c r="V305" s="402"/>
      <c r="W305" s="37" t="s">
        <v>69</v>
      </c>
      <c r="X305" s="386">
        <f>IFERROR(SUM(X302:X303),"0")</f>
        <v>175</v>
      </c>
      <c r="Y305" s="386">
        <f>IFERROR(SUM(Y302:Y303),"0")</f>
        <v>176.4</v>
      </c>
      <c r="Z305" s="37"/>
      <c r="AA305" s="387"/>
      <c r="AB305" s="387"/>
      <c r="AC305" s="387"/>
    </row>
    <row r="306" spans="1:68" ht="16.5" customHeight="1" x14ac:dyDescent="0.25">
      <c r="A306" s="390" t="s">
        <v>427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105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6" t="s">
        <v>430</v>
      </c>
      <c r="Q308" s="393"/>
      <c r="R308" s="393"/>
      <c r="S308" s="393"/>
      <c r="T308" s="394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3" t="s">
        <v>433</v>
      </c>
      <c r="Q309" s="393"/>
      <c r="R309" s="393"/>
      <c r="S309" s="393"/>
      <c r="T309" s="394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8" t="s">
        <v>436</v>
      </c>
      <c r="Q310" s="393"/>
      <c r="R310" s="393"/>
      <c r="S310" s="393"/>
      <c r="T310" s="394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7" t="s">
        <v>439</v>
      </c>
      <c r="Q311" s="393"/>
      <c r="R311" s="393"/>
      <c r="S311" s="393"/>
      <c r="T311" s="394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3"/>
      <c r="R312" s="393"/>
      <c r="S312" s="393"/>
      <c r="T312" s="394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64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70</v>
      </c>
      <c r="Q322" s="401"/>
      <c r="R322" s="401"/>
      <c r="S322" s="401"/>
      <c r="T322" s="401"/>
      <c r="U322" s="401"/>
      <c r="V322" s="402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70</v>
      </c>
      <c r="Q323" s="401"/>
      <c r="R323" s="401"/>
      <c r="S323" s="401"/>
      <c r="T323" s="401"/>
      <c r="U323" s="401"/>
      <c r="V323" s="402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72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70</v>
      </c>
      <c r="Q331" s="401"/>
      <c r="R331" s="401"/>
      <c r="S331" s="401"/>
      <c r="T331" s="401"/>
      <c r="U331" s="401"/>
      <c r="V331" s="402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70</v>
      </c>
      <c r="Q332" s="401"/>
      <c r="R332" s="401"/>
      <c r="S332" s="401"/>
      <c r="T332" s="401"/>
      <c r="U332" s="401"/>
      <c r="V332" s="402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171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3"/>
      <c r="R334" s="393"/>
      <c r="S334" s="393"/>
      <c r="T334" s="394"/>
      <c r="U334" s="34"/>
      <c r="V334" s="34"/>
      <c r="W334" s="35" t="s">
        <v>69</v>
      </c>
      <c r="X334" s="384">
        <v>30</v>
      </c>
      <c r="Y334" s="385">
        <f>IFERROR(IF(X334="",0,CEILING((X334/$H334),1)*$H334),"")</f>
        <v>33.6</v>
      </c>
      <c r="Z334" s="36">
        <f>IFERROR(IF(Y334=0,"",ROUNDUP(Y334/H334,0)*0.02175),"")</f>
        <v>8.6999999999999994E-2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32.014285714285712</v>
      </c>
      <c r="BN334" s="64">
        <f>IFERROR(Y334*I334/H334,"0")</f>
        <v>35.856000000000002</v>
      </c>
      <c r="BO334" s="64">
        <f>IFERROR(1/J334*(X334/H334),"0")</f>
        <v>6.377551020408162E-2</v>
      </c>
      <c r="BP334" s="64">
        <f>IFERROR(1/J334*(Y334/H334),"0")</f>
        <v>7.1428571428571425E-2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69</v>
      </c>
      <c r="X335" s="384">
        <v>350</v>
      </c>
      <c r="Y335" s="385">
        <f>IFERROR(IF(X335="",0,CEILING((X335/$H335),1)*$H335),"")</f>
        <v>351</v>
      </c>
      <c r="Z335" s="36">
        <f>IFERROR(IF(Y335=0,"",ROUNDUP(Y335/H335,0)*0.02175),"")</f>
        <v>0.9787499999999999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375.30769230769232</v>
      </c>
      <c r="BN335" s="64">
        <f>IFERROR(Y335*I335/H335,"0")</f>
        <v>376.38000000000005</v>
      </c>
      <c r="BO335" s="64">
        <f>IFERROR(1/J335*(X335/H335),"0")</f>
        <v>0.80128205128205132</v>
      </c>
      <c r="BP335" s="64">
        <f>IFERROR(1/J335*(Y335/H335),"0")</f>
        <v>0.80357142857142849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69</v>
      </c>
      <c r="X336" s="384">
        <v>20</v>
      </c>
      <c r="Y336" s="385">
        <f>IFERROR(IF(X336="",0,CEILING((X336/$H336),1)*$H336),"")</f>
        <v>25.200000000000003</v>
      </c>
      <c r="Z336" s="36">
        <f>IFERROR(IF(Y336=0,"",ROUNDUP(Y336/H336,0)*0.02175),"")</f>
        <v>6.5250000000000002E-2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21.342857142857142</v>
      </c>
      <c r="BN336" s="64">
        <f>IFERROR(Y336*I336/H336,"0")</f>
        <v>26.892000000000003</v>
      </c>
      <c r="BO336" s="64">
        <f>IFERROR(1/J336*(X336/H336),"0")</f>
        <v>4.2517006802721087E-2</v>
      </c>
      <c r="BP336" s="64">
        <f>IFERROR(1/J336*(Y336/H336),"0")</f>
        <v>5.3571428571428568E-2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70</v>
      </c>
      <c r="Q337" s="401"/>
      <c r="R337" s="401"/>
      <c r="S337" s="401"/>
      <c r="T337" s="401"/>
      <c r="U337" s="401"/>
      <c r="V337" s="402"/>
      <c r="W337" s="37" t="s">
        <v>71</v>
      </c>
      <c r="X337" s="386">
        <f>IFERROR(X334/H334,"0")+IFERROR(X335/H335,"0")+IFERROR(X336/H336,"0")</f>
        <v>50.824175824175825</v>
      </c>
      <c r="Y337" s="386">
        <f>IFERROR(Y334/H334,"0")+IFERROR(Y335/H335,"0")+IFERROR(Y336/H336,"0")</f>
        <v>52</v>
      </c>
      <c r="Z337" s="386">
        <f>IFERROR(IF(Z334="",0,Z334),"0")+IFERROR(IF(Z335="",0,Z335),"0")+IFERROR(IF(Z336="",0,Z336),"0")</f>
        <v>1.131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70</v>
      </c>
      <c r="Q338" s="401"/>
      <c r="R338" s="401"/>
      <c r="S338" s="401"/>
      <c r="T338" s="401"/>
      <c r="U338" s="401"/>
      <c r="V338" s="402"/>
      <c r="W338" s="37" t="s">
        <v>69</v>
      </c>
      <c r="X338" s="386">
        <f>IFERROR(SUM(X334:X336),"0")</f>
        <v>400</v>
      </c>
      <c r="Y338" s="386">
        <f>IFERROR(SUM(Y334:Y336),"0")</f>
        <v>409.8</v>
      </c>
      <c r="Z338" s="37"/>
      <c r="AA338" s="387"/>
      <c r="AB338" s="387"/>
      <c r="AC338" s="387"/>
    </row>
    <row r="339" spans="1:68" ht="14.25" customHeight="1" x14ac:dyDescent="0.25">
      <c r="A339" s="403" t="s">
        <v>91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3"/>
      <c r="R340" s="393"/>
      <c r="S340" s="393"/>
      <c r="T340" s="394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6" t="s">
        <v>479</v>
      </c>
      <c r="Q341" s="393"/>
      <c r="R341" s="393"/>
      <c r="S341" s="393"/>
      <c r="T341" s="394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69</v>
      </c>
      <c r="X342" s="384">
        <v>17</v>
      </c>
      <c r="Y342" s="385">
        <f>IFERROR(IF(X342="",0,CEILING((X342/$H342),1)*$H342),"")</f>
        <v>17.849999999999998</v>
      </c>
      <c r="Z342" s="36">
        <f>IFERROR(IF(Y342=0,"",ROUNDUP(Y342/H342,0)*0.00753),"")</f>
        <v>5.271E-2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19.833333333333336</v>
      </c>
      <c r="BN342" s="64">
        <f>IFERROR(Y342*I342/H342,"0")</f>
        <v>20.824999999999999</v>
      </c>
      <c r="BO342" s="64">
        <f>IFERROR(1/J342*(X342/H342),"0")</f>
        <v>4.2735042735042736E-2</v>
      </c>
      <c r="BP342" s="64">
        <f>IFERROR(1/J342*(Y342/H342),"0")</f>
        <v>4.4871794871794872E-2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70</v>
      </c>
      <c r="Q344" s="401"/>
      <c r="R344" s="401"/>
      <c r="S344" s="401"/>
      <c r="T344" s="401"/>
      <c r="U344" s="401"/>
      <c r="V344" s="402"/>
      <c r="W344" s="37" t="s">
        <v>71</v>
      </c>
      <c r="X344" s="386">
        <f>IFERROR(X340/H340,"0")+IFERROR(X341/H341,"0")+IFERROR(X342/H342,"0")+IFERROR(X343/H343,"0")</f>
        <v>6.666666666666667</v>
      </c>
      <c r="Y344" s="386">
        <f>IFERROR(Y340/H340,"0")+IFERROR(Y341/H341,"0")+IFERROR(Y342/H342,"0")+IFERROR(Y343/H343,"0")</f>
        <v>7</v>
      </c>
      <c r="Z344" s="386">
        <f>IFERROR(IF(Z340="",0,Z340),"0")+IFERROR(IF(Z341="",0,Z341),"0")+IFERROR(IF(Z342="",0,Z342),"0")+IFERROR(IF(Z343="",0,Z343),"0")</f>
        <v>5.271E-2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70</v>
      </c>
      <c r="Q345" s="401"/>
      <c r="R345" s="401"/>
      <c r="S345" s="401"/>
      <c r="T345" s="401"/>
      <c r="U345" s="401"/>
      <c r="V345" s="402"/>
      <c r="W345" s="37" t="s">
        <v>69</v>
      </c>
      <c r="X345" s="386">
        <f>IFERROR(SUM(X340:X343),"0")</f>
        <v>17</v>
      </c>
      <c r="Y345" s="386">
        <f>IFERROR(SUM(Y340:Y343),"0")</f>
        <v>17.849999999999998</v>
      </c>
      <c r="Z345" s="37"/>
      <c r="AA345" s="387"/>
      <c r="AB345" s="387"/>
      <c r="AC345" s="387"/>
    </row>
    <row r="346" spans="1:68" ht="14.25" customHeight="1" x14ac:dyDescent="0.25">
      <c r="A346" s="403" t="s">
        <v>484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69</v>
      </c>
      <c r="X349" s="384">
        <v>100</v>
      </c>
      <c r="Y349" s="385">
        <f>IFERROR(IF(X349="",0,CEILING((X349/$H349),1)*$H349),"")</f>
        <v>100</v>
      </c>
      <c r="Z349" s="36">
        <f>IFERROR(IF(Y349=0,"",ROUNDUP(Y349/H349,0)*0.00474),"")</f>
        <v>0.23700000000000002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112.00000000000001</v>
      </c>
      <c r="BN349" s="64">
        <f>IFERROR(Y349*I349/H349,"0")</f>
        <v>112.00000000000001</v>
      </c>
      <c r="BO349" s="64">
        <f>IFERROR(1/J349*(X349/H349),"0")</f>
        <v>0.21008403361344538</v>
      </c>
      <c r="BP349" s="64">
        <f>IFERROR(1/J349*(Y349/H349),"0")</f>
        <v>0.21008403361344538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70</v>
      </c>
      <c r="Q350" s="401"/>
      <c r="R350" s="401"/>
      <c r="S350" s="401"/>
      <c r="T350" s="401"/>
      <c r="U350" s="401"/>
      <c r="V350" s="402"/>
      <c r="W350" s="37" t="s">
        <v>71</v>
      </c>
      <c r="X350" s="386">
        <f>IFERROR(X347/H347,"0")+IFERROR(X348/H348,"0")+IFERROR(X349/H349,"0")</f>
        <v>50</v>
      </c>
      <c r="Y350" s="386">
        <f>IFERROR(Y347/H347,"0")+IFERROR(Y348/H348,"0")+IFERROR(Y349/H349,"0")</f>
        <v>50</v>
      </c>
      <c r="Z350" s="386">
        <f>IFERROR(IF(Z347="",0,Z347),"0")+IFERROR(IF(Z348="",0,Z348),"0")+IFERROR(IF(Z349="",0,Z349),"0")</f>
        <v>0.23700000000000002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70</v>
      </c>
      <c r="Q351" s="401"/>
      <c r="R351" s="401"/>
      <c r="S351" s="401"/>
      <c r="T351" s="401"/>
      <c r="U351" s="401"/>
      <c r="V351" s="402"/>
      <c r="W351" s="37" t="s">
        <v>69</v>
      </c>
      <c r="X351" s="386">
        <f>IFERROR(SUM(X347:X349),"0")</f>
        <v>100</v>
      </c>
      <c r="Y351" s="386">
        <f>IFERROR(SUM(Y347:Y349),"0")</f>
        <v>100</v>
      </c>
      <c r="Z351" s="37"/>
      <c r="AA351" s="387"/>
      <c r="AB351" s="387"/>
      <c r="AC351" s="387"/>
    </row>
    <row r="352" spans="1:68" ht="16.5" customHeight="1" x14ac:dyDescent="0.25">
      <c r="A352" s="390" t="s">
        <v>493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64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69</v>
      </c>
      <c r="X354" s="384">
        <v>30</v>
      </c>
      <c r="Y354" s="385">
        <f>IFERROR(IF(X354="",0,CEILING((X354/$H354),1)*$H354),"")</f>
        <v>30.6</v>
      </c>
      <c r="Z354" s="36">
        <f>IFERROR(IF(Y354=0,"",ROUNDUP(Y354/H354,0)*0.00753),"")</f>
        <v>0.12801000000000001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34.133333333333333</v>
      </c>
      <c r="BN354" s="64">
        <f>IFERROR(Y354*I354/H354,"0")</f>
        <v>34.816000000000003</v>
      </c>
      <c r="BO354" s="64">
        <f>IFERROR(1/J354*(X354/H354),"0")</f>
        <v>0.10683760683760685</v>
      </c>
      <c r="BP354" s="64">
        <f>IFERROR(1/J354*(Y354/H354),"0")</f>
        <v>0.10897435897435898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70</v>
      </c>
      <c r="Q355" s="401"/>
      <c r="R355" s="401"/>
      <c r="S355" s="401"/>
      <c r="T355" s="401"/>
      <c r="U355" s="401"/>
      <c r="V355" s="402"/>
      <c r="W355" s="37" t="s">
        <v>71</v>
      </c>
      <c r="X355" s="386">
        <f>IFERROR(X354/H354,"0")</f>
        <v>16.666666666666668</v>
      </c>
      <c r="Y355" s="386">
        <f>IFERROR(Y354/H354,"0")</f>
        <v>17</v>
      </c>
      <c r="Z355" s="386">
        <f>IFERROR(IF(Z354="",0,Z354),"0")</f>
        <v>0.12801000000000001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70</v>
      </c>
      <c r="Q356" s="401"/>
      <c r="R356" s="401"/>
      <c r="S356" s="401"/>
      <c r="T356" s="401"/>
      <c r="U356" s="401"/>
      <c r="V356" s="402"/>
      <c r="W356" s="37" t="s">
        <v>69</v>
      </c>
      <c r="X356" s="386">
        <f>IFERROR(SUM(X354:X354),"0")</f>
        <v>30</v>
      </c>
      <c r="Y356" s="386">
        <f>IFERROR(SUM(Y354:Y354),"0")</f>
        <v>30.6</v>
      </c>
      <c r="Z356" s="37"/>
      <c r="AA356" s="387"/>
      <c r="AB356" s="387"/>
      <c r="AC356" s="387"/>
    </row>
    <row r="357" spans="1:68" ht="14.25" customHeight="1" x14ac:dyDescent="0.25">
      <c r="A357" s="403" t="s">
        <v>72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69</v>
      </c>
      <c r="X359" s="384">
        <v>700</v>
      </c>
      <c r="Y359" s="385">
        <f>IFERROR(IF(X359="",0,CEILING((X359/$H359),1)*$H359),"")</f>
        <v>701.4</v>
      </c>
      <c r="Z359" s="36">
        <f>IFERROR(IF(Y359=0,"",ROUNDUP(Y359/H359,0)*0.00753),"")</f>
        <v>2.5150200000000003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790.66666666666652</v>
      </c>
      <c r="BN359" s="64">
        <f>IFERROR(Y359*I359/H359,"0")</f>
        <v>792.24799999999993</v>
      </c>
      <c r="BO359" s="64">
        <f>IFERROR(1/J359*(X359/H359),"0")</f>
        <v>2.1367521367521367</v>
      </c>
      <c r="BP359" s="64">
        <f>IFERROR(1/J359*(Y359/H359),"0")</f>
        <v>2.141025641025641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69</v>
      </c>
      <c r="X360" s="384">
        <v>350</v>
      </c>
      <c r="Y360" s="385">
        <f>IFERROR(IF(X360="",0,CEILING((X360/$H360),1)*$H360),"")</f>
        <v>350.7</v>
      </c>
      <c r="Z360" s="36">
        <f>IFERROR(IF(Y360=0,"",ROUNDUP(Y360/H360,0)*0.00753),"")</f>
        <v>1.2575100000000001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393.33333333333331</v>
      </c>
      <c r="BN360" s="64">
        <f>IFERROR(Y360*I360/H360,"0")</f>
        <v>394.11999999999995</v>
      </c>
      <c r="BO360" s="64">
        <f>IFERROR(1/J360*(X360/H360),"0")</f>
        <v>1.0683760683760684</v>
      </c>
      <c r="BP360" s="64">
        <f>IFERROR(1/J360*(Y360/H360),"0")</f>
        <v>1.0705128205128205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70</v>
      </c>
      <c r="Q361" s="401"/>
      <c r="R361" s="401"/>
      <c r="S361" s="401"/>
      <c r="T361" s="401"/>
      <c r="U361" s="401"/>
      <c r="V361" s="402"/>
      <c r="W361" s="37" t="s">
        <v>71</v>
      </c>
      <c r="X361" s="386">
        <f>IFERROR(X358/H358,"0")+IFERROR(X359/H359,"0")+IFERROR(X360/H360,"0")</f>
        <v>500</v>
      </c>
      <c r="Y361" s="386">
        <f>IFERROR(Y358/H358,"0")+IFERROR(Y359/H359,"0")+IFERROR(Y360/H360,"0")</f>
        <v>501</v>
      </c>
      <c r="Z361" s="386">
        <f>IFERROR(IF(Z358="",0,Z358),"0")+IFERROR(IF(Z359="",0,Z359),"0")+IFERROR(IF(Z360="",0,Z360),"0")</f>
        <v>3.7725300000000006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70</v>
      </c>
      <c r="Q362" s="401"/>
      <c r="R362" s="401"/>
      <c r="S362" s="401"/>
      <c r="T362" s="401"/>
      <c r="U362" s="401"/>
      <c r="V362" s="402"/>
      <c r="W362" s="37" t="s">
        <v>69</v>
      </c>
      <c r="X362" s="386">
        <f>IFERROR(SUM(X358:X360),"0")</f>
        <v>1050</v>
      </c>
      <c r="Y362" s="386">
        <f>IFERROR(SUM(Y358:Y360),"0")</f>
        <v>1052.0999999999999</v>
      </c>
      <c r="Z362" s="37"/>
      <c r="AA362" s="387"/>
      <c r="AB362" s="387"/>
      <c r="AC362" s="387"/>
    </row>
    <row r="363" spans="1:68" ht="27.75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503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105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69</v>
      </c>
      <c r="X367" s="384">
        <v>0</v>
      </c>
      <c r="Y367" s="385">
        <f t="shared" si="62"/>
        <v>0</v>
      </c>
      <c r="Z367" s="36" t="str">
        <f>IFERROR(IF(Y367=0,"",ROUNDUP(Y367/H367,0)*0.02175),"")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69</v>
      </c>
      <c r="X369" s="384">
        <v>1000</v>
      </c>
      <c r="Y369" s="385">
        <f t="shared" si="62"/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1032</v>
      </c>
      <c r="BN369" s="64">
        <f t="shared" si="64"/>
        <v>1037.1600000000001</v>
      </c>
      <c r="BO369" s="64">
        <f t="shared" si="65"/>
        <v>1.3888888888888888</v>
      </c>
      <c r="BP369" s="64">
        <f t="shared" si="66"/>
        <v>1.3958333333333333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69</v>
      </c>
      <c r="X371" s="384">
        <v>700</v>
      </c>
      <c r="Y371" s="385">
        <f t="shared" si="62"/>
        <v>705</v>
      </c>
      <c r="Z371" s="36">
        <f>IFERROR(IF(Y371=0,"",ROUNDUP(Y371/H371,0)*0.02175),"")</f>
        <v>1.0222499999999999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722.4</v>
      </c>
      <c r="BN371" s="64">
        <f t="shared" si="64"/>
        <v>727.56</v>
      </c>
      <c r="BO371" s="64">
        <f t="shared" si="65"/>
        <v>0.9722222222222221</v>
      </c>
      <c r="BP371" s="64">
        <f t="shared" si="66"/>
        <v>0.97916666666666663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69</v>
      </c>
      <c r="X372" s="384">
        <v>25</v>
      </c>
      <c r="Y372" s="385">
        <f t="shared" si="62"/>
        <v>25</v>
      </c>
      <c r="Z372" s="36">
        <f>IFERROR(IF(Y372=0,"",ROUNDUP(Y372/H372,0)*0.00937),"")</f>
        <v>4.6850000000000003E-2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26.05</v>
      </c>
      <c r="BN372" s="64">
        <f t="shared" si="64"/>
        <v>26.05</v>
      </c>
      <c r="BO372" s="64">
        <f t="shared" si="65"/>
        <v>4.1666666666666664E-2</v>
      </c>
      <c r="BP372" s="64">
        <f t="shared" si="66"/>
        <v>4.1666666666666664E-2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70</v>
      </c>
      <c r="Q375" s="401"/>
      <c r="R375" s="401"/>
      <c r="S375" s="401"/>
      <c r="T375" s="401"/>
      <c r="U375" s="401"/>
      <c r="V375" s="402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118.33333333333334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119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2.5263499999999999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70</v>
      </c>
      <c r="Q376" s="401"/>
      <c r="R376" s="401"/>
      <c r="S376" s="401"/>
      <c r="T376" s="401"/>
      <c r="U376" s="401"/>
      <c r="V376" s="402"/>
      <c r="W376" s="37" t="s">
        <v>69</v>
      </c>
      <c r="X376" s="386">
        <f>IFERROR(SUM(X366:X374),"0")</f>
        <v>1725</v>
      </c>
      <c r="Y376" s="386">
        <f>IFERROR(SUM(Y366:Y374),"0")</f>
        <v>1735</v>
      </c>
      <c r="Z376" s="37"/>
      <c r="AA376" s="387"/>
      <c r="AB376" s="387"/>
      <c r="AC376" s="387"/>
    </row>
    <row r="377" spans="1:68" ht="14.25" customHeight="1" x14ac:dyDescent="0.25">
      <c r="A377" s="403" t="s">
        <v>141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69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69</v>
      </c>
      <c r="X379" s="384">
        <v>12</v>
      </c>
      <c r="Y379" s="385">
        <f>IFERROR(IF(X379="",0,CEILING((X379/$H379),1)*$H379),"")</f>
        <v>12</v>
      </c>
      <c r="Z379" s="36">
        <f>IFERROR(IF(Y379=0,"",ROUNDUP(Y379/H379,0)*0.00937),"")</f>
        <v>2.811E-2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12.72</v>
      </c>
      <c r="BN379" s="64">
        <f>IFERROR(Y379*I379/H379,"0")</f>
        <v>12.72</v>
      </c>
      <c r="BO379" s="64">
        <f>IFERROR(1/J379*(X379/H379),"0")</f>
        <v>2.5000000000000001E-2</v>
      </c>
      <c r="BP379" s="64">
        <f>IFERROR(1/J379*(Y379/H379),"0")</f>
        <v>2.5000000000000001E-2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70</v>
      </c>
      <c r="Q380" s="401"/>
      <c r="R380" s="401"/>
      <c r="S380" s="401"/>
      <c r="T380" s="401"/>
      <c r="U380" s="401"/>
      <c r="V380" s="402"/>
      <c r="W380" s="37" t="s">
        <v>71</v>
      </c>
      <c r="X380" s="386">
        <f>IFERROR(X378/H378,"0")+IFERROR(X379/H379,"0")</f>
        <v>103</v>
      </c>
      <c r="Y380" s="386">
        <f>IFERROR(Y378/H378,"0")+IFERROR(Y379/H379,"0")</f>
        <v>103</v>
      </c>
      <c r="Z380" s="386">
        <f>IFERROR(IF(Z378="",0,Z378),"0")+IFERROR(IF(Z379="",0,Z379),"0")</f>
        <v>2.2031099999999997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70</v>
      </c>
      <c r="Q381" s="401"/>
      <c r="R381" s="401"/>
      <c r="S381" s="401"/>
      <c r="T381" s="401"/>
      <c r="U381" s="401"/>
      <c r="V381" s="402"/>
      <c r="W381" s="37" t="s">
        <v>69</v>
      </c>
      <c r="X381" s="386">
        <f>IFERROR(SUM(X378:X379),"0")</f>
        <v>1512</v>
      </c>
      <c r="Y381" s="386">
        <f>IFERROR(SUM(Y378:Y379),"0")</f>
        <v>1512</v>
      </c>
      <c r="Z381" s="37"/>
      <c r="AA381" s="387"/>
      <c r="AB381" s="387"/>
      <c r="AC381" s="387"/>
    </row>
    <row r="382" spans="1:68" ht="14.25" customHeight="1" x14ac:dyDescent="0.25">
      <c r="A382" s="403" t="s">
        <v>72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523</v>
      </c>
      <c r="B383" s="54" t="s">
        <v>524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69</v>
      </c>
      <c r="X385" s="384">
        <v>90</v>
      </c>
      <c r="Y385" s="385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96.507692307692324</v>
      </c>
      <c r="BN385" s="64">
        <f>IFERROR(Y385*I385/H385,"0")</f>
        <v>100.36800000000001</v>
      </c>
      <c r="BO385" s="64">
        <f>IFERROR(1/J385*(X385/H385),"0")</f>
        <v>0.20604395604395603</v>
      </c>
      <c r="BP385" s="64">
        <f>IFERROR(1/J385*(Y385/H385),"0")</f>
        <v>0.21428571428571427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70</v>
      </c>
      <c r="Q386" s="401"/>
      <c r="R386" s="401"/>
      <c r="S386" s="401"/>
      <c r="T386" s="401"/>
      <c r="U386" s="401"/>
      <c r="V386" s="402"/>
      <c r="W386" s="37" t="s">
        <v>71</v>
      </c>
      <c r="X386" s="386">
        <f>IFERROR(X383/H383,"0")+IFERROR(X384/H384,"0")+IFERROR(X385/H385,"0")</f>
        <v>11.538461538461538</v>
      </c>
      <c r="Y386" s="386">
        <f>IFERROR(Y383/H383,"0")+IFERROR(Y384/H384,"0")+IFERROR(Y385/H385,"0")</f>
        <v>12</v>
      </c>
      <c r="Z386" s="386">
        <f>IFERROR(IF(Z383="",0,Z383),"0")+IFERROR(IF(Z384="",0,Z384),"0")+IFERROR(IF(Z385="",0,Z385),"0")</f>
        <v>0.26100000000000001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70</v>
      </c>
      <c r="Q387" s="401"/>
      <c r="R387" s="401"/>
      <c r="S387" s="401"/>
      <c r="T387" s="401"/>
      <c r="U387" s="401"/>
      <c r="V387" s="402"/>
      <c r="W387" s="37" t="s">
        <v>69</v>
      </c>
      <c r="X387" s="386">
        <f>IFERROR(SUM(X383:X385),"0")</f>
        <v>90</v>
      </c>
      <c r="Y387" s="386">
        <f>IFERROR(SUM(Y383:Y385),"0")</f>
        <v>93.6</v>
      </c>
      <c r="Z387" s="37"/>
      <c r="AA387" s="387"/>
      <c r="AB387" s="387"/>
      <c r="AC387" s="387"/>
    </row>
    <row r="388" spans="1:68" ht="14.25" customHeight="1" x14ac:dyDescent="0.25">
      <c r="A388" s="403" t="s">
        <v>171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69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70</v>
      </c>
      <c r="Q391" s="401"/>
      <c r="R391" s="401"/>
      <c r="S391" s="401"/>
      <c r="T391" s="401"/>
      <c r="U391" s="401"/>
      <c r="V391" s="402"/>
      <c r="W391" s="37" t="s">
        <v>71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70</v>
      </c>
      <c r="Q392" s="401"/>
      <c r="R392" s="401"/>
      <c r="S392" s="401"/>
      <c r="T392" s="401"/>
      <c r="U392" s="401"/>
      <c r="V392" s="402"/>
      <c r="W392" s="37" t="s">
        <v>69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531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105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6" t="s">
        <v>538</v>
      </c>
      <c r="Q397" s="393"/>
      <c r="R397" s="393"/>
      <c r="S397" s="393"/>
      <c r="T397" s="394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70</v>
      </c>
      <c r="Q399" s="401"/>
      <c r="R399" s="401"/>
      <c r="S399" s="401"/>
      <c r="T399" s="401"/>
      <c r="U399" s="401"/>
      <c r="V399" s="402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70</v>
      </c>
      <c r="Q400" s="401"/>
      <c r="R400" s="401"/>
      <c r="S400" s="401"/>
      <c r="T400" s="401"/>
      <c r="U400" s="401"/>
      <c r="V400" s="402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3" t="s">
        <v>64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70</v>
      </c>
      <c r="Q405" s="401"/>
      <c r="R405" s="401"/>
      <c r="S405" s="401"/>
      <c r="T405" s="401"/>
      <c r="U405" s="401"/>
      <c r="V405" s="402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70</v>
      </c>
      <c r="Q406" s="401"/>
      <c r="R406" s="401"/>
      <c r="S406" s="401"/>
      <c r="T406" s="401"/>
      <c r="U406" s="401"/>
      <c r="V406" s="402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72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69</v>
      </c>
      <c r="X408" s="384">
        <v>60</v>
      </c>
      <c r="Y408" s="385">
        <f>IFERROR(IF(X408="",0,CEILING((X408/$H408),1)*$H408),"")</f>
        <v>62.4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64.338461538461544</v>
      </c>
      <c r="BN408" s="64">
        <f>IFERROR(Y408*I408/H408,"0")</f>
        <v>66.912000000000006</v>
      </c>
      <c r="BO408" s="64">
        <f>IFERROR(1/J408*(X408/H408),"0")</f>
        <v>0.13736263736263735</v>
      </c>
      <c r="BP408" s="64">
        <f>IFERROR(1/J408*(Y408/H408),"0")</f>
        <v>0.14285714285714285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70</v>
      </c>
      <c r="Q413" s="401"/>
      <c r="R413" s="401"/>
      <c r="S413" s="401"/>
      <c r="T413" s="401"/>
      <c r="U413" s="401"/>
      <c r="V413" s="402"/>
      <c r="W413" s="37" t="s">
        <v>71</v>
      </c>
      <c r="X413" s="386">
        <f>IFERROR(X408/H408,"0")+IFERROR(X409/H409,"0")+IFERROR(X410/H410,"0")+IFERROR(X411/H411,"0")+IFERROR(X412/H412,"0")</f>
        <v>7.6923076923076925</v>
      </c>
      <c r="Y413" s="386">
        <f>IFERROR(Y408/H408,"0")+IFERROR(Y409/H409,"0")+IFERROR(Y410/H410,"0")+IFERROR(Y411/H411,"0")+IFERROR(Y412/H412,"0")</f>
        <v>8</v>
      </c>
      <c r="Z413" s="386">
        <f>IFERROR(IF(Z408="",0,Z408),"0")+IFERROR(IF(Z409="",0,Z409),"0")+IFERROR(IF(Z410="",0,Z410),"0")+IFERROR(IF(Z411="",0,Z411),"0")+IFERROR(IF(Z412="",0,Z412),"0")</f>
        <v>0.17399999999999999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70</v>
      </c>
      <c r="Q414" s="401"/>
      <c r="R414" s="401"/>
      <c r="S414" s="401"/>
      <c r="T414" s="401"/>
      <c r="U414" s="401"/>
      <c r="V414" s="402"/>
      <c r="W414" s="37" t="s">
        <v>69</v>
      </c>
      <c r="X414" s="386">
        <f>IFERROR(SUM(X408:X412),"0")</f>
        <v>60</v>
      </c>
      <c r="Y414" s="386">
        <f>IFERROR(SUM(Y408:Y412),"0")</f>
        <v>62.4</v>
      </c>
      <c r="Z414" s="37"/>
      <c r="AA414" s="387"/>
      <c r="AB414" s="387"/>
      <c r="AC414" s="387"/>
    </row>
    <row r="415" spans="1:68" ht="14.25" customHeight="1" x14ac:dyDescent="0.25">
      <c r="A415" s="403" t="s">
        <v>171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555</v>
      </c>
      <c r="B416" s="54" t="s">
        <v>556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70</v>
      </c>
      <c r="Q418" s="401"/>
      <c r="R418" s="401"/>
      <c r="S418" s="401"/>
      <c r="T418" s="401"/>
      <c r="U418" s="401"/>
      <c r="V418" s="402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70</v>
      </c>
      <c r="Q419" s="401"/>
      <c r="R419" s="401"/>
      <c r="S419" s="401"/>
      <c r="T419" s="401"/>
      <c r="U419" s="401"/>
      <c r="V419" s="402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559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64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8" t="s">
        <v>564</v>
      </c>
      <c r="Q427" s="393"/>
      <c r="R427" s="393"/>
      <c r="S427" s="393"/>
      <c r="T427" s="394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94" t="s">
        <v>566</v>
      </c>
      <c r="Q428" s="393"/>
      <c r="R428" s="393"/>
      <c r="S428" s="393"/>
      <c r="T428" s="394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69</v>
      </c>
      <c r="X429" s="384">
        <v>40</v>
      </c>
      <c r="Y429" s="385">
        <f t="shared" si="67"/>
        <v>42</v>
      </c>
      <c r="Z429" s="36">
        <f t="shared" si="68"/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42.190476190476183</v>
      </c>
      <c r="BN429" s="64">
        <f t="shared" si="70"/>
        <v>44.3</v>
      </c>
      <c r="BO429" s="64">
        <f t="shared" si="71"/>
        <v>6.1050061050061048E-2</v>
      </c>
      <c r="BP429" s="64">
        <f t="shared" si="72"/>
        <v>6.4102564102564097E-2</v>
      </c>
    </row>
    <row r="430" spans="1:68" ht="27" customHeight="1" x14ac:dyDescent="0.25">
      <c r="A430" s="54" t="s">
        <v>568</v>
      </c>
      <c r="B430" s="54" t="s">
        <v>569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13" t="s">
        <v>570</v>
      </c>
      <c r="Q430" s="393"/>
      <c r="R430" s="393"/>
      <c r="S430" s="393"/>
      <c r="T430" s="394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568</v>
      </c>
      <c r="B431" s="54" t="s">
        <v>571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">
        <v>574</v>
      </c>
      <c r="Q432" s="393"/>
      <c r="R432" s="393"/>
      <c r="S432" s="393"/>
      <c r="T432" s="394"/>
      <c r="U432" s="34"/>
      <c r="V432" s="34"/>
      <c r="W432" s="35" t="s">
        <v>69</v>
      </c>
      <c r="X432" s="384">
        <v>70</v>
      </c>
      <c r="Y432" s="385">
        <f t="shared" si="67"/>
        <v>71.400000000000006</v>
      </c>
      <c r="Z432" s="36">
        <f t="shared" si="68"/>
        <v>0.12801000000000001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73.833333333333329</v>
      </c>
      <c r="BN432" s="64">
        <f t="shared" si="70"/>
        <v>75.31</v>
      </c>
      <c r="BO432" s="64">
        <f t="shared" si="71"/>
        <v>0.10683760683760682</v>
      </c>
      <c r="BP432" s="64">
        <f t="shared" si="72"/>
        <v>0.10897435897435898</v>
      </c>
    </row>
    <row r="433" spans="1:68" ht="27" customHeight="1" x14ac:dyDescent="0.25">
      <c r="A433" s="54" t="s">
        <v>572</v>
      </c>
      <c r="B433" s="54" t="s">
        <v>575</v>
      </c>
      <c r="C433" s="31">
        <v>4301031356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49" t="s">
        <v>574</v>
      </c>
      <c r="Q433" s="393"/>
      <c r="R433" s="393"/>
      <c r="S433" s="393"/>
      <c r="T433" s="394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69</v>
      </c>
      <c r="X434" s="384">
        <v>140</v>
      </c>
      <c r="Y434" s="385">
        <f t="shared" si="67"/>
        <v>141.12</v>
      </c>
      <c r="Z434" s="36">
        <f t="shared" si="68"/>
        <v>0.63251999999999997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216.66666666666669</v>
      </c>
      <c r="BN434" s="64">
        <f t="shared" si="70"/>
        <v>218.40000000000003</v>
      </c>
      <c r="BO434" s="64">
        <f t="shared" si="71"/>
        <v>0.53418803418803418</v>
      </c>
      <c r="BP434" s="64">
        <f t="shared" si="72"/>
        <v>0.53846153846153844</v>
      </c>
    </row>
    <row r="435" spans="1:68" ht="27" customHeight="1" x14ac:dyDescent="0.25">
      <c r="A435" s="54" t="s">
        <v>578</v>
      </c>
      <c r="B435" s="54" t="s">
        <v>579</v>
      </c>
      <c r="C435" s="31">
        <v>4301031335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52" t="s">
        <v>580</v>
      </c>
      <c r="Q435" s="393"/>
      <c r="R435" s="393"/>
      <c r="S435" s="393"/>
      <c r="T435" s="394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578</v>
      </c>
      <c r="B436" s="54" t="s">
        <v>581</v>
      </c>
      <c r="C436" s="31">
        <v>4301031257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3"/>
      <c r="R436" s="393"/>
      <c r="S436" s="393"/>
      <c r="T436" s="394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582</v>
      </c>
      <c r="B437" s="54" t="s">
        <v>583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5" t="s">
        <v>584</v>
      </c>
      <c r="Q437" s="393"/>
      <c r="R437" s="393"/>
      <c r="S437" s="393"/>
      <c r="T437" s="394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69</v>
      </c>
      <c r="X438" s="384">
        <v>87.5</v>
      </c>
      <c r="Y438" s="385">
        <f t="shared" si="67"/>
        <v>88.2</v>
      </c>
      <c r="Z438" s="36">
        <f t="shared" si="73"/>
        <v>0.21084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92.916666666666657</v>
      </c>
      <c r="BN438" s="64">
        <f t="shared" si="70"/>
        <v>93.66</v>
      </c>
      <c r="BO438" s="64">
        <f t="shared" si="71"/>
        <v>0.17806267806267806</v>
      </c>
      <c r="BP438" s="64">
        <f t="shared" si="72"/>
        <v>0.17948717948717952</v>
      </c>
    </row>
    <row r="439" spans="1:68" ht="37.5" customHeight="1" x14ac:dyDescent="0.25">
      <c r="A439" s="54" t="s">
        <v>586</v>
      </c>
      <c r="B439" s="54" t="s">
        <v>587</v>
      </c>
      <c r="C439" s="31">
        <v>4301031336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48" t="s">
        <v>588</v>
      </c>
      <c r="Q439" s="393"/>
      <c r="R439" s="393"/>
      <c r="S439" s="393"/>
      <c r="T439" s="394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586</v>
      </c>
      <c r="B440" s="54" t="s">
        <v>589</v>
      </c>
      <c r="C440" s="31">
        <v>4301031254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3"/>
      <c r="R440" s="393"/>
      <c r="S440" s="393"/>
      <c r="T440" s="394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590</v>
      </c>
      <c r="B441" s="54" t="s">
        <v>591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6" t="s">
        <v>592</v>
      </c>
      <c r="Q441" s="393"/>
      <c r="R441" s="393"/>
      <c r="S441" s="393"/>
      <c r="T441" s="394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69</v>
      </c>
      <c r="X442" s="384">
        <v>28</v>
      </c>
      <c r="Y442" s="385">
        <f t="shared" si="67"/>
        <v>29.400000000000002</v>
      </c>
      <c r="Z442" s="36">
        <f t="shared" si="73"/>
        <v>7.0280000000000009E-2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29.733333333333331</v>
      </c>
      <c r="BN442" s="64">
        <f t="shared" si="70"/>
        <v>31.22</v>
      </c>
      <c r="BO442" s="64">
        <f t="shared" si="71"/>
        <v>5.6980056980056981E-2</v>
      </c>
      <c r="BP442" s="64">
        <f t="shared" si="72"/>
        <v>5.9829059829059839E-2</v>
      </c>
    </row>
    <row r="443" spans="1:68" ht="27" customHeight="1" x14ac:dyDescent="0.25">
      <c r="A443" s="54" t="s">
        <v>594</v>
      </c>
      <c r="B443" s="54" t="s">
        <v>595</v>
      </c>
      <c r="C443" s="31">
        <v>4301031337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">
        <v>596</v>
      </c>
      <c r="Q443" s="393"/>
      <c r="R443" s="393"/>
      <c r="S443" s="393"/>
      <c r="T443" s="394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594</v>
      </c>
      <c r="B444" s="54" t="s">
        <v>597</v>
      </c>
      <c r="C444" s="31">
        <v>4301031258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3"/>
      <c r="R444" s="393"/>
      <c r="S444" s="393"/>
      <c r="T444" s="394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598</v>
      </c>
      <c r="B445" s="54" t="s">
        <v>599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8" t="s">
        <v>600</v>
      </c>
      <c r="Q445" s="393"/>
      <c r="R445" s="393"/>
      <c r="S445" s="393"/>
      <c r="T445" s="394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601</v>
      </c>
      <c r="B446" s="54" t="s">
        <v>602</v>
      </c>
      <c r="C446" s="31">
        <v>4301031333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3"/>
      <c r="R446" s="393"/>
      <c r="S446" s="393"/>
      <c r="T446" s="394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69</v>
      </c>
      <c r="X448" s="384">
        <v>70</v>
      </c>
      <c r="Y448" s="385">
        <f t="shared" si="67"/>
        <v>71.400000000000006</v>
      </c>
      <c r="Z448" s="36">
        <f t="shared" si="73"/>
        <v>0.17068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74.333333333333329</v>
      </c>
      <c r="BN448" s="64">
        <f t="shared" si="70"/>
        <v>75.820000000000007</v>
      </c>
      <c r="BO448" s="64">
        <f t="shared" si="71"/>
        <v>0.14245014245014245</v>
      </c>
      <c r="BP448" s="64">
        <f t="shared" si="72"/>
        <v>0.14529914529914531</v>
      </c>
    </row>
    <row r="449" spans="1:68" ht="27" customHeight="1" x14ac:dyDescent="0.25">
      <c r="A449" s="54" t="s">
        <v>606</v>
      </c>
      <c r="B449" s="54" t="s">
        <v>607</v>
      </c>
      <c r="C449" s="31">
        <v>4301031338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608</v>
      </c>
      <c r="Q449" s="393"/>
      <c r="R449" s="393"/>
      <c r="S449" s="393"/>
      <c r="T449" s="394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606</v>
      </c>
      <c r="B450" s="54" t="s">
        <v>609</v>
      </c>
      <c r="C450" s="31">
        <v>4301031255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70</v>
      </c>
      <c r="Q451" s="401"/>
      <c r="R451" s="401"/>
      <c r="S451" s="401"/>
      <c r="T451" s="401"/>
      <c r="U451" s="401"/>
      <c r="V451" s="402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197.85714285714289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201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1.2876300000000001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70</v>
      </c>
      <c r="Q452" s="401"/>
      <c r="R452" s="401"/>
      <c r="S452" s="401"/>
      <c r="T452" s="401"/>
      <c r="U452" s="401"/>
      <c r="V452" s="402"/>
      <c r="W452" s="37" t="s">
        <v>69</v>
      </c>
      <c r="X452" s="386">
        <f>IFERROR(SUM(X427:X450),"0")</f>
        <v>435.5</v>
      </c>
      <c r="Y452" s="386">
        <f>IFERROR(SUM(Y427:Y450),"0")</f>
        <v>443.52</v>
      </c>
      <c r="Z452" s="37"/>
      <c r="AA452" s="387"/>
      <c r="AB452" s="387"/>
      <c r="AC452" s="387"/>
    </row>
    <row r="453" spans="1:68" ht="14.25" customHeight="1" x14ac:dyDescent="0.25">
      <c r="A453" s="403" t="s">
        <v>72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610</v>
      </c>
      <c r="B454" s="54" t="s">
        <v>611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612</v>
      </c>
      <c r="B455" s="54" t="s">
        <v>613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70</v>
      </c>
      <c r="Q456" s="401"/>
      <c r="R456" s="401"/>
      <c r="S456" s="401"/>
      <c r="T456" s="401"/>
      <c r="U456" s="401"/>
      <c r="V456" s="402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70</v>
      </c>
      <c r="Q457" s="401"/>
      <c r="R457" s="401"/>
      <c r="S457" s="401"/>
      <c r="T457" s="401"/>
      <c r="U457" s="401"/>
      <c r="V457" s="402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69</v>
      </c>
      <c r="X459" s="384">
        <v>12</v>
      </c>
      <c r="Y459" s="385">
        <f>IFERROR(IF(X459="",0,CEILING((X459/$H459),1)*$H459),"")</f>
        <v>12</v>
      </c>
      <c r="Z459" s="36">
        <f>IFERROR(IF(Y459=0,"",ROUNDUP(Y459/H459,0)*0.00627),"")</f>
        <v>6.2700000000000006E-2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18.000000000000004</v>
      </c>
      <c r="BN459" s="64">
        <f>IFERROR(Y459*I459/H459,"0")</f>
        <v>18.000000000000004</v>
      </c>
      <c r="BO459" s="64">
        <f>IFERROR(1/J459*(X459/H459),"0")</f>
        <v>0.05</v>
      </c>
      <c r="BP459" s="64">
        <f>IFERROR(1/J459*(Y459/H459),"0")</f>
        <v>0.05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69</v>
      </c>
      <c r="X460" s="384">
        <v>12</v>
      </c>
      <c r="Y460" s="385">
        <f>IFERROR(IF(X460="",0,CEILING((X460/$H460),1)*$H460),"")</f>
        <v>12</v>
      </c>
      <c r="Z460" s="36">
        <f>IFERROR(IF(Y460=0,"",ROUNDUP(Y460/H460,0)*0.00627),"")</f>
        <v>6.2700000000000006E-2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18.000000000000004</v>
      </c>
      <c r="BN460" s="64">
        <f>IFERROR(Y460*I460/H460,"0")</f>
        <v>18.000000000000004</v>
      </c>
      <c r="BO460" s="64">
        <f>IFERROR(1/J460*(X460/H460),"0")</f>
        <v>0.05</v>
      </c>
      <c r="BP460" s="64">
        <f>IFERROR(1/J460*(Y460/H460),"0")</f>
        <v>0.05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70</v>
      </c>
      <c r="Q462" s="401"/>
      <c r="R462" s="401"/>
      <c r="S462" s="401"/>
      <c r="T462" s="401"/>
      <c r="U462" s="401"/>
      <c r="V462" s="402"/>
      <c r="W462" s="37" t="s">
        <v>71</v>
      </c>
      <c r="X462" s="386">
        <f>IFERROR(X459/H459,"0")+IFERROR(X460/H460,"0")+IFERROR(X461/H461,"0")</f>
        <v>20</v>
      </c>
      <c r="Y462" s="386">
        <f>IFERROR(Y459/H459,"0")+IFERROR(Y460/H460,"0")+IFERROR(Y461/H461,"0")</f>
        <v>20</v>
      </c>
      <c r="Z462" s="386">
        <f>IFERROR(IF(Z459="",0,Z459),"0")+IFERROR(IF(Z460="",0,Z460),"0")+IFERROR(IF(Z461="",0,Z461),"0")</f>
        <v>0.12540000000000001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70</v>
      </c>
      <c r="Q463" s="401"/>
      <c r="R463" s="401"/>
      <c r="S463" s="401"/>
      <c r="T463" s="401"/>
      <c r="U463" s="401"/>
      <c r="V463" s="402"/>
      <c r="W463" s="37" t="s">
        <v>69</v>
      </c>
      <c r="X463" s="386">
        <f>IFERROR(SUM(X459:X461),"0")</f>
        <v>24</v>
      </c>
      <c r="Y463" s="386">
        <f>IFERROR(SUM(Y459:Y461),"0")</f>
        <v>24</v>
      </c>
      <c r="Z463" s="37"/>
      <c r="AA463" s="387"/>
      <c r="AB463" s="387"/>
      <c r="AC463" s="387"/>
    </row>
    <row r="464" spans="1:68" ht="16.5" customHeight="1" x14ac:dyDescent="0.25">
      <c r="A464" s="390" t="s">
        <v>622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141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623</v>
      </c>
      <c r="B466" s="54" t="s">
        <v>624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2" t="s">
        <v>625</v>
      </c>
      <c r="Q466" s="393"/>
      <c r="R466" s="393"/>
      <c r="S466" s="393"/>
      <c r="T466" s="394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64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705" t="s">
        <v>628</v>
      </c>
      <c r="Q470" s="393"/>
      <c r="R470" s="393"/>
      <c r="S470" s="393"/>
      <c r="T470" s="394"/>
      <c r="U470" s="34"/>
      <c r="V470" s="34"/>
      <c r="W470" s="35" t="s">
        <v>69</v>
      </c>
      <c r="X470" s="384">
        <v>90</v>
      </c>
      <c r="Y470" s="385">
        <f t="shared" ref="Y470:Y476" si="74">IFERROR(IF(X470="",0,CEILING((X470/$H470),1)*$H470),"")</f>
        <v>92.4</v>
      </c>
      <c r="Z470" s="36">
        <f>IFERROR(IF(Y470=0,"",ROUNDUP(Y470/H470,0)*0.00753),"")</f>
        <v>0.16566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94.928571428571416</v>
      </c>
      <c r="BN470" s="64">
        <f t="shared" ref="BN470:BN476" si="76">IFERROR(Y470*I470/H470,"0")</f>
        <v>97.46</v>
      </c>
      <c r="BO470" s="64">
        <f t="shared" ref="BO470:BO476" si="77">IFERROR(1/J470*(X470/H470),"0")</f>
        <v>0.13736263736263735</v>
      </c>
      <c r="BP470" s="64">
        <f t="shared" ref="BP470:BP476" si="78">IFERROR(1/J470*(Y470/H470),"0")</f>
        <v>0.14102564102564102</v>
      </c>
    </row>
    <row r="471" spans="1:68" ht="27" customHeight="1" x14ac:dyDescent="0.25">
      <c r="A471" s="54" t="s">
        <v>626</v>
      </c>
      <c r="B471" s="54" t="s">
        <v>629</v>
      </c>
      <c r="C471" s="31">
        <v>4301031212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3"/>
      <c r="R471" s="393"/>
      <c r="S471" s="393"/>
      <c r="T471" s="394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630</v>
      </c>
      <c r="B472" s="54" t="s">
        <v>631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4" t="s">
        <v>632</v>
      </c>
      <c r="Q472" s="393"/>
      <c r="R472" s="393"/>
      <c r="S472" s="393"/>
      <c r="T472" s="394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633</v>
      </c>
      <c r="B473" s="54" t="s">
        <v>634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">
        <v>635</v>
      </c>
      <c r="Q473" s="393"/>
      <c r="R473" s="393"/>
      <c r="S473" s="393"/>
      <c r="T473" s="394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633</v>
      </c>
      <c r="B474" s="54" t="s">
        <v>636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637</v>
      </c>
      <c r="B475" s="54" t="s">
        <v>638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2" t="s">
        <v>639</v>
      </c>
      <c r="Q475" s="393"/>
      <c r="R475" s="393"/>
      <c r="S475" s="393"/>
      <c r="T475" s="394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69</v>
      </c>
      <c r="X476" s="384">
        <v>28</v>
      </c>
      <c r="Y476" s="385">
        <f t="shared" si="74"/>
        <v>29.400000000000002</v>
      </c>
      <c r="Z476" s="36">
        <f>IFERROR(IF(Y476=0,"",ROUNDUP(Y476/H476,0)*0.00502),"")</f>
        <v>7.0280000000000009E-2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29.733333333333331</v>
      </c>
      <c r="BN476" s="64">
        <f t="shared" si="76"/>
        <v>31.22</v>
      </c>
      <c r="BO476" s="64">
        <f t="shared" si="77"/>
        <v>5.6980056980056981E-2</v>
      </c>
      <c r="BP476" s="64">
        <f t="shared" si="78"/>
        <v>5.9829059829059839E-2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70</v>
      </c>
      <c r="Q477" s="401"/>
      <c r="R477" s="401"/>
      <c r="S477" s="401"/>
      <c r="T477" s="401"/>
      <c r="U477" s="401"/>
      <c r="V477" s="402"/>
      <c r="W477" s="37" t="s">
        <v>71</v>
      </c>
      <c r="X477" s="386">
        <f>IFERROR(X470/H470,"0")+IFERROR(X471/H471,"0")+IFERROR(X472/H472,"0")+IFERROR(X473/H473,"0")+IFERROR(X474/H474,"0")+IFERROR(X475/H475,"0")+IFERROR(X476/H476,"0")</f>
        <v>34.761904761904759</v>
      </c>
      <c r="Y477" s="386">
        <f>IFERROR(Y470/H470,"0")+IFERROR(Y471/H471,"0")+IFERROR(Y472/H472,"0")+IFERROR(Y473/H473,"0")+IFERROR(Y474/H474,"0")+IFERROR(Y475/H475,"0")+IFERROR(Y476/H476,"0")</f>
        <v>36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0.23594000000000001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70</v>
      </c>
      <c r="Q478" s="401"/>
      <c r="R478" s="401"/>
      <c r="S478" s="401"/>
      <c r="T478" s="401"/>
      <c r="U478" s="401"/>
      <c r="V478" s="402"/>
      <c r="W478" s="37" t="s">
        <v>69</v>
      </c>
      <c r="X478" s="386">
        <f>IFERROR(SUM(X470:X476),"0")</f>
        <v>118</v>
      </c>
      <c r="Y478" s="386">
        <f>IFERROR(SUM(Y470:Y476),"0")</f>
        <v>121.80000000000001</v>
      </c>
      <c r="Z478" s="37"/>
      <c r="AA478" s="387"/>
      <c r="AB478" s="387"/>
      <c r="AC478" s="387"/>
    </row>
    <row r="479" spans="1:68" ht="14.25" customHeight="1" x14ac:dyDescent="0.25">
      <c r="A479" s="403" t="s">
        <v>91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69</v>
      </c>
      <c r="X480" s="384">
        <v>12</v>
      </c>
      <c r="Y480" s="385">
        <f>IFERROR(IF(X480="",0,CEILING((X480/$H480),1)*$H480),"")</f>
        <v>12</v>
      </c>
      <c r="Z480" s="36">
        <f>IFERROR(IF(Y480=0,"",ROUNDUP(Y480/H480,0)*0.00627),"")</f>
        <v>6.2700000000000006E-2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18.000000000000004</v>
      </c>
      <c r="BN480" s="64">
        <f>IFERROR(Y480*I480/H480,"0")</f>
        <v>18.000000000000004</v>
      </c>
      <c r="BO480" s="64">
        <f>IFERROR(1/J480*(X480/H480),"0")</f>
        <v>0.05</v>
      </c>
      <c r="BP480" s="64">
        <f>IFERROR(1/J480*(Y480/H480),"0")</f>
        <v>0.05</v>
      </c>
    </row>
    <row r="481" spans="1:68" ht="27" customHeight="1" x14ac:dyDescent="0.25">
      <c r="A481" s="54" t="s">
        <v>643</v>
      </c>
      <c r="B481" s="54" t="s">
        <v>644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70</v>
      </c>
      <c r="Q482" s="401"/>
      <c r="R482" s="401"/>
      <c r="S482" s="401"/>
      <c r="T482" s="401"/>
      <c r="U482" s="401"/>
      <c r="V482" s="402"/>
      <c r="W482" s="37" t="s">
        <v>71</v>
      </c>
      <c r="X482" s="386">
        <f>IFERROR(X480/H480,"0")+IFERROR(X481/H481,"0")</f>
        <v>10</v>
      </c>
      <c r="Y482" s="386">
        <f>IFERROR(Y480/H480,"0")+IFERROR(Y481/H481,"0")</f>
        <v>10</v>
      </c>
      <c r="Z482" s="386">
        <f>IFERROR(IF(Z480="",0,Z480),"0")+IFERROR(IF(Z481="",0,Z481),"0")</f>
        <v>6.2700000000000006E-2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70</v>
      </c>
      <c r="Q483" s="401"/>
      <c r="R483" s="401"/>
      <c r="S483" s="401"/>
      <c r="T483" s="401"/>
      <c r="U483" s="401"/>
      <c r="V483" s="402"/>
      <c r="W483" s="37" t="s">
        <v>69</v>
      </c>
      <c r="X483" s="386">
        <f>IFERROR(SUM(X480:X481),"0")</f>
        <v>12</v>
      </c>
      <c r="Y483" s="386">
        <f>IFERROR(SUM(Y480:Y481),"0")</f>
        <v>12</v>
      </c>
      <c r="Z483" s="37"/>
      <c r="AA483" s="387"/>
      <c r="AB483" s="387"/>
      <c r="AC483" s="387"/>
    </row>
    <row r="484" spans="1:68" ht="14.25" customHeight="1" x14ac:dyDescent="0.25">
      <c r="A484" s="403" t="s">
        <v>100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70</v>
      </c>
      <c r="Q486" s="401"/>
      <c r="R486" s="401"/>
      <c r="S486" s="401"/>
      <c r="T486" s="401"/>
      <c r="U486" s="401"/>
      <c r="V486" s="402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70</v>
      </c>
      <c r="Q487" s="401"/>
      <c r="R487" s="401"/>
      <c r="S487" s="401"/>
      <c r="T487" s="401"/>
      <c r="U487" s="401"/>
      <c r="V487" s="402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3" t="s">
        <v>647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69</v>
      </c>
      <c r="X489" s="384">
        <v>15</v>
      </c>
      <c r="Y489" s="385">
        <f>IFERROR(IF(X489="",0,CEILING((X489/$H489),1)*$H489),"")</f>
        <v>15</v>
      </c>
      <c r="Z489" s="36">
        <f>IFERROR(IF(Y489=0,"",ROUNDUP(Y489/H489,0)*0.00627),"")</f>
        <v>3.1350000000000003E-2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18</v>
      </c>
      <c r="BN489" s="64">
        <f>IFERROR(Y489*I489/H489,"0")</f>
        <v>18</v>
      </c>
      <c r="BO489" s="64">
        <f>IFERROR(1/J489*(X489/H489),"0")</f>
        <v>2.5000000000000001E-2</v>
      </c>
      <c r="BP489" s="64">
        <f>IFERROR(1/J489*(Y489/H489),"0")</f>
        <v>2.5000000000000001E-2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70</v>
      </c>
      <c r="Q490" s="401"/>
      <c r="R490" s="401"/>
      <c r="S490" s="401"/>
      <c r="T490" s="401"/>
      <c r="U490" s="401"/>
      <c r="V490" s="402"/>
      <c r="W490" s="37" t="s">
        <v>71</v>
      </c>
      <c r="X490" s="386">
        <f>IFERROR(X489/H489,"0")</f>
        <v>5</v>
      </c>
      <c r="Y490" s="386">
        <f>IFERROR(Y489/H489,"0")</f>
        <v>5</v>
      </c>
      <c r="Z490" s="386">
        <f>IFERROR(IF(Z489="",0,Z489),"0")</f>
        <v>3.1350000000000003E-2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70</v>
      </c>
      <c r="Q491" s="401"/>
      <c r="R491" s="401"/>
      <c r="S491" s="401"/>
      <c r="T491" s="401"/>
      <c r="U491" s="401"/>
      <c r="V491" s="402"/>
      <c r="W491" s="37" t="s">
        <v>69</v>
      </c>
      <c r="X491" s="386">
        <f>IFERROR(SUM(X489:X489),"0")</f>
        <v>15</v>
      </c>
      <c r="Y491" s="386">
        <f>IFERROR(SUM(Y489:Y489),"0")</f>
        <v>15</v>
      </c>
      <c r="Z491" s="37"/>
      <c r="AA491" s="387"/>
      <c r="AB491" s="387"/>
      <c r="AC491" s="387"/>
    </row>
    <row r="492" spans="1:68" ht="16.5" customHeight="1" x14ac:dyDescent="0.25">
      <c r="A492" s="390" t="s">
        <v>650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64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69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69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69</v>
      </c>
      <c r="X496" s="384">
        <v>24</v>
      </c>
      <c r="Y496" s="385">
        <f>IFERROR(IF(X496="",0,CEILING((X496/$H496),1)*$H496),"")</f>
        <v>24</v>
      </c>
      <c r="Z496" s="36">
        <f>IFERROR(IF(Y496=0,"",ROUNDUP(Y496/H496,0)*0.00502),"")</f>
        <v>0.1004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40.400000000000006</v>
      </c>
      <c r="BN496" s="64">
        <f>IFERROR(Y496*I496/H496,"0")</f>
        <v>40.400000000000006</v>
      </c>
      <c r="BO496" s="64">
        <f>IFERROR(1/J496*(X496/H496),"0")</f>
        <v>8.5470085470085472E-2</v>
      </c>
      <c r="BP496" s="64">
        <f>IFERROR(1/J496*(Y496/H496),"0")</f>
        <v>8.5470085470085472E-2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6">
        <f>IFERROR(X494/H494,"0")+IFERROR(X495/H495,"0")+IFERROR(X496/H496,"0")</f>
        <v>20</v>
      </c>
      <c r="Y497" s="386">
        <f>IFERROR(Y494/H494,"0")+IFERROR(Y495/H495,"0")+IFERROR(Y496/H496,"0")</f>
        <v>20</v>
      </c>
      <c r="Z497" s="386">
        <f>IFERROR(IF(Z494="",0,Z494),"0")+IFERROR(IF(Z495="",0,Z495),"0")+IFERROR(IF(Z496="",0,Z496),"0")</f>
        <v>0.1004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6">
        <f>IFERROR(SUM(X494:X496),"0")</f>
        <v>24</v>
      </c>
      <c r="Y498" s="386">
        <f>IFERROR(SUM(Y494:Y496),"0")</f>
        <v>24</v>
      </c>
      <c r="Z498" s="37"/>
      <c r="AA498" s="387"/>
      <c r="AB498" s="387"/>
      <c r="AC498" s="387"/>
    </row>
    <row r="499" spans="1:68" ht="16.5" customHeight="1" x14ac:dyDescent="0.25">
      <c r="A499" s="390" t="s">
        <v>657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64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658</v>
      </c>
      <c r="B501" s="54" t="s">
        <v>659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5" t="s">
        <v>660</v>
      </c>
      <c r="Q501" s="393"/>
      <c r="R501" s="393"/>
      <c r="S501" s="393"/>
      <c r="T501" s="394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69</v>
      </c>
      <c r="X502" s="384">
        <v>13.5</v>
      </c>
      <c r="Y502" s="385">
        <f>IFERROR(IF(X502="",0,CEILING((X502/$H502),1)*$H502),"")</f>
        <v>14.580000000000002</v>
      </c>
      <c r="Z502" s="36">
        <f>IFERROR(IF(Y502=0,"",ROUNDUP(Y502/H502,0)*0.00753),"")</f>
        <v>6.7769999999999997E-2</v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15.166666666666666</v>
      </c>
      <c r="BN502" s="64">
        <f>IFERROR(Y502*I502/H502,"0")</f>
        <v>16.380000000000003</v>
      </c>
      <c r="BO502" s="64">
        <f>IFERROR(1/J502*(X502/H502),"0")</f>
        <v>5.3418803418803409E-2</v>
      </c>
      <c r="BP502" s="64">
        <f>IFERROR(1/J502*(Y502/H502),"0")</f>
        <v>5.7692307692307689E-2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70</v>
      </c>
      <c r="Q503" s="401"/>
      <c r="R503" s="401"/>
      <c r="S503" s="401"/>
      <c r="T503" s="401"/>
      <c r="U503" s="401"/>
      <c r="V503" s="402"/>
      <c r="W503" s="37" t="s">
        <v>71</v>
      </c>
      <c r="X503" s="386">
        <f>IFERROR(X501/H501,"0")+IFERROR(X502/H502,"0")</f>
        <v>8.3333333333333321</v>
      </c>
      <c r="Y503" s="386">
        <f>IFERROR(Y501/H501,"0")+IFERROR(Y502/H502,"0")</f>
        <v>9</v>
      </c>
      <c r="Z503" s="386">
        <f>IFERROR(IF(Z501="",0,Z501),"0")+IFERROR(IF(Z502="",0,Z502),"0")</f>
        <v>6.7769999999999997E-2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70</v>
      </c>
      <c r="Q504" s="401"/>
      <c r="R504" s="401"/>
      <c r="S504" s="401"/>
      <c r="T504" s="401"/>
      <c r="U504" s="401"/>
      <c r="V504" s="402"/>
      <c r="W504" s="37" t="s">
        <v>69</v>
      </c>
      <c r="X504" s="386">
        <f>IFERROR(SUM(X501:X502),"0")</f>
        <v>13.5</v>
      </c>
      <c r="Y504" s="386">
        <f>IFERROR(SUM(Y501:Y502),"0")</f>
        <v>14.580000000000002</v>
      </c>
      <c r="Z504" s="37"/>
      <c r="AA504" s="387"/>
      <c r="AB504" s="387"/>
      <c r="AC504" s="387"/>
    </row>
    <row r="505" spans="1:68" ht="14.25" customHeight="1" x14ac:dyDescent="0.25">
      <c r="A505" s="403" t="s">
        <v>171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663</v>
      </c>
      <c r="B506" s="54" t="s">
        <v>664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7" t="s">
        <v>665</v>
      </c>
      <c r="Q506" s="393"/>
      <c r="R506" s="393"/>
      <c r="S506" s="393"/>
      <c r="T506" s="394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70</v>
      </c>
      <c r="Q507" s="401"/>
      <c r="R507" s="401"/>
      <c r="S507" s="401"/>
      <c r="T507" s="401"/>
      <c r="U507" s="401"/>
      <c r="V507" s="402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70</v>
      </c>
      <c r="Q508" s="401"/>
      <c r="R508" s="401"/>
      <c r="S508" s="401"/>
      <c r="T508" s="401"/>
      <c r="U508" s="401"/>
      <c r="V508" s="402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666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105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69</v>
      </c>
      <c r="X512" s="384">
        <v>150</v>
      </c>
      <c r="Y512" s="385">
        <f t="shared" ref="Y512:Y520" si="79">IFERROR(IF(X512="",0,CEILING((X512/$H512),1)*$H512),"")</f>
        <v>153.12</v>
      </c>
      <c r="Z512" s="36">
        <f t="shared" ref="Z512:Z517" si="80">IFERROR(IF(Y512=0,"",ROUNDUP(Y512/H512,0)*0.01196),"")</f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160.22727272727272</v>
      </c>
      <c r="BN512" s="64">
        <f t="shared" ref="BN512:BN520" si="82">IFERROR(Y512*I512/H512,"0")</f>
        <v>163.56</v>
      </c>
      <c r="BO512" s="64">
        <f t="shared" ref="BO512:BO520" si="83">IFERROR(1/J512*(X512/H512),"0")</f>
        <v>0.27316433566433568</v>
      </c>
      <c r="BP512" s="64">
        <f t="shared" ref="BP512:BP520" si="84">IFERROR(1/J512*(Y512/H512),"0")</f>
        <v>0.27884615384615385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69</v>
      </c>
      <c r="X513" s="384">
        <v>200</v>
      </c>
      <c r="Y513" s="385">
        <f t="shared" si="79"/>
        <v>200.64000000000001</v>
      </c>
      <c r="Z513" s="36">
        <f t="shared" si="80"/>
        <v>0.45448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213.63636363636363</v>
      </c>
      <c r="BN513" s="64">
        <f t="shared" si="82"/>
        <v>214.32</v>
      </c>
      <c r="BO513" s="64">
        <f t="shared" si="83"/>
        <v>0.36421911421911418</v>
      </c>
      <c r="BP513" s="64">
        <f t="shared" si="84"/>
        <v>0.36538461538461542</v>
      </c>
    </row>
    <row r="514" spans="1:68" ht="27" customHeight="1" x14ac:dyDescent="0.25">
      <c r="A514" s="54" t="s">
        <v>671</v>
      </c>
      <c r="B514" s="54" t="s">
        <v>672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6" t="s">
        <v>673</v>
      </c>
      <c r="Q514" s="393"/>
      <c r="R514" s="393"/>
      <c r="S514" s="393"/>
      <c r="T514" s="394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674</v>
      </c>
      <c r="B515" s="54" t="s">
        <v>675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69</v>
      </c>
      <c r="X516" s="384">
        <v>200</v>
      </c>
      <c r="Y516" s="385">
        <f t="shared" si="79"/>
        <v>200.64000000000001</v>
      </c>
      <c r="Z516" s="36">
        <f t="shared" si="80"/>
        <v>0.45448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213.63636363636363</v>
      </c>
      <c r="BN516" s="64">
        <f t="shared" si="82"/>
        <v>214.32</v>
      </c>
      <c r="BO516" s="64">
        <f t="shared" si="83"/>
        <v>0.36421911421911418</v>
      </c>
      <c r="BP516" s="64">
        <f t="shared" si="84"/>
        <v>0.36538461538461542</v>
      </c>
    </row>
    <row r="517" spans="1:68" ht="16.5" customHeight="1" x14ac:dyDescent="0.25">
      <c r="A517" s="54" t="s">
        <v>678</v>
      </c>
      <c r="B517" s="54" t="s">
        <v>679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69</v>
      </c>
      <c r="X518" s="384">
        <v>150</v>
      </c>
      <c r="Y518" s="385">
        <f t="shared" si="79"/>
        <v>151.20000000000002</v>
      </c>
      <c r="Z518" s="36">
        <f>IFERROR(IF(Y518=0,"",ROUNDUP(Y518/H518,0)*0.00937),"")</f>
        <v>0.39354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160</v>
      </c>
      <c r="BN518" s="64">
        <f t="shared" si="82"/>
        <v>161.28</v>
      </c>
      <c r="BO518" s="64">
        <f t="shared" si="83"/>
        <v>0.34722222222222221</v>
      </c>
      <c r="BP518" s="64">
        <f t="shared" si="84"/>
        <v>0.35000000000000003</v>
      </c>
    </row>
    <row r="519" spans="1:68" ht="27" customHeight="1" x14ac:dyDescent="0.25">
      <c r="A519" s="54" t="s">
        <v>682</v>
      </c>
      <c r="B519" s="54" t="s">
        <v>683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69</v>
      </c>
      <c r="X520" s="384">
        <v>240</v>
      </c>
      <c r="Y520" s="385">
        <f t="shared" si="79"/>
        <v>241.20000000000002</v>
      </c>
      <c r="Z520" s="36">
        <f>IFERROR(IF(Y520=0,"",ROUNDUP(Y520/H520,0)*0.00937),"")</f>
        <v>0.62778999999999996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255.99999999999997</v>
      </c>
      <c r="BN520" s="64">
        <f t="shared" si="82"/>
        <v>257.28000000000003</v>
      </c>
      <c r="BO520" s="64">
        <f t="shared" si="83"/>
        <v>0.55555555555555558</v>
      </c>
      <c r="BP520" s="64">
        <f t="shared" si="84"/>
        <v>0.55833333333333335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70</v>
      </c>
      <c r="Q521" s="401"/>
      <c r="R521" s="401"/>
      <c r="S521" s="401"/>
      <c r="T521" s="401"/>
      <c r="U521" s="401"/>
      <c r="V521" s="402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212.5</v>
      </c>
      <c r="Y521" s="386">
        <f>IFERROR(Y512/H512,"0")+IFERROR(Y513/H513,"0")+IFERROR(Y514/H514,"0")+IFERROR(Y515/H515,"0")+IFERROR(Y516/H516,"0")+IFERROR(Y517/H517,"0")+IFERROR(Y518/H518,"0")+IFERROR(Y519/H519,"0")+IFERROR(Y520/H520,"0")</f>
        <v>214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2.2771300000000001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70</v>
      </c>
      <c r="Q522" s="401"/>
      <c r="R522" s="401"/>
      <c r="S522" s="401"/>
      <c r="T522" s="401"/>
      <c r="U522" s="401"/>
      <c r="V522" s="402"/>
      <c r="W522" s="37" t="s">
        <v>69</v>
      </c>
      <c r="X522" s="386">
        <f>IFERROR(SUM(X512:X520),"0")</f>
        <v>940</v>
      </c>
      <c r="Y522" s="386">
        <f>IFERROR(SUM(Y512:Y520),"0")</f>
        <v>946.80000000000007</v>
      </c>
      <c r="Z522" s="37"/>
      <c r="AA522" s="387"/>
      <c r="AB522" s="387"/>
      <c r="AC522" s="387"/>
    </row>
    <row r="523" spans="1:68" ht="14.25" customHeight="1" x14ac:dyDescent="0.25">
      <c r="A523" s="403" t="s">
        <v>141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69</v>
      </c>
      <c r="X524" s="384">
        <v>200</v>
      </c>
      <c r="Y524" s="385">
        <f>IFERROR(IF(X524="",0,CEILING((X524/$H524),1)*$H524),"")</f>
        <v>200.64000000000001</v>
      </c>
      <c r="Z524" s="36">
        <f>IFERROR(IF(Y524=0,"",ROUNDUP(Y524/H524,0)*0.01196),"")</f>
        <v>0.45448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213.63636363636363</v>
      </c>
      <c r="BN524" s="64">
        <f>IFERROR(Y524*I524/H524,"0")</f>
        <v>214.32</v>
      </c>
      <c r="BO524" s="64">
        <f>IFERROR(1/J524*(X524/H524),"0")</f>
        <v>0.36421911421911418</v>
      </c>
      <c r="BP524" s="64">
        <f>IFERROR(1/J524*(Y524/H524),"0")</f>
        <v>0.36538461538461542</v>
      </c>
    </row>
    <row r="525" spans="1:68" ht="16.5" customHeight="1" x14ac:dyDescent="0.25">
      <c r="A525" s="54" t="s">
        <v>688</v>
      </c>
      <c r="B525" s="54" t="s">
        <v>689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70</v>
      </c>
      <c r="Q526" s="401"/>
      <c r="R526" s="401"/>
      <c r="S526" s="401"/>
      <c r="T526" s="401"/>
      <c r="U526" s="401"/>
      <c r="V526" s="402"/>
      <c r="W526" s="37" t="s">
        <v>71</v>
      </c>
      <c r="X526" s="386">
        <f>IFERROR(X524/H524,"0")+IFERROR(X525/H525,"0")</f>
        <v>37.878787878787875</v>
      </c>
      <c r="Y526" s="386">
        <f>IFERROR(Y524/H524,"0")+IFERROR(Y525/H525,"0")</f>
        <v>38</v>
      </c>
      <c r="Z526" s="386">
        <f>IFERROR(IF(Z524="",0,Z524),"0")+IFERROR(IF(Z525="",0,Z525),"0")</f>
        <v>0.45448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70</v>
      </c>
      <c r="Q527" s="401"/>
      <c r="R527" s="401"/>
      <c r="S527" s="401"/>
      <c r="T527" s="401"/>
      <c r="U527" s="401"/>
      <c r="V527" s="402"/>
      <c r="W527" s="37" t="s">
        <v>69</v>
      </c>
      <c r="X527" s="386">
        <f>IFERROR(SUM(X524:X525),"0")</f>
        <v>200</v>
      </c>
      <c r="Y527" s="386">
        <f>IFERROR(SUM(Y524:Y525),"0")</f>
        <v>200.64000000000001</v>
      </c>
      <c r="Z527" s="37"/>
      <c r="AA527" s="387"/>
      <c r="AB527" s="387"/>
      <c r="AC527" s="387"/>
    </row>
    <row r="528" spans="1:68" ht="14.25" customHeight="1" x14ac:dyDescent="0.25">
      <c r="A528" s="403" t="s">
        <v>64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69</v>
      </c>
      <c r="X529" s="384">
        <v>90</v>
      </c>
      <c r="Y529" s="385">
        <f t="shared" ref="Y529:Y534" si="85">IFERROR(IF(X529="",0,CEILING((X529/$H529),1)*$H529),"")</f>
        <v>95.04</v>
      </c>
      <c r="Z529" s="36">
        <f>IFERROR(IF(Y529=0,"",ROUNDUP(Y529/H529,0)*0.01196),"")</f>
        <v>0.21528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96.136363636363626</v>
      </c>
      <c r="BN529" s="64">
        <f t="shared" ref="BN529:BN534" si="87">IFERROR(Y529*I529/H529,"0")</f>
        <v>101.52000000000001</v>
      </c>
      <c r="BO529" s="64">
        <f t="shared" ref="BO529:BO534" si="88">IFERROR(1/J529*(X529/H529),"0")</f>
        <v>0.16389860139860138</v>
      </c>
      <c r="BP529" s="64">
        <f t="shared" ref="BP529:BP534" si="89">IFERROR(1/J529*(Y529/H529),"0")</f>
        <v>0.17307692307692307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69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69</v>
      </c>
      <c r="X531" s="384">
        <v>200</v>
      </c>
      <c r="Y531" s="385">
        <f t="shared" si="85"/>
        <v>200.64000000000001</v>
      </c>
      <c r="Z531" s="36">
        <f>IFERROR(IF(Y531=0,"",ROUNDUP(Y531/H531,0)*0.01196),"")</f>
        <v>0.45448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213.63636363636363</v>
      </c>
      <c r="BN531" s="64">
        <f t="shared" si="87"/>
        <v>214.32</v>
      </c>
      <c r="BO531" s="64">
        <f t="shared" si="88"/>
        <v>0.36421911421911418</v>
      </c>
      <c r="BP531" s="64">
        <f t="shared" si="89"/>
        <v>0.36538461538461542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69</v>
      </c>
      <c r="X532" s="384">
        <v>36</v>
      </c>
      <c r="Y532" s="385">
        <f t="shared" si="85"/>
        <v>36</v>
      </c>
      <c r="Z532" s="36">
        <f>IFERROR(IF(Y532=0,"",ROUNDUP(Y532/H532,0)*0.00937),"")</f>
        <v>9.3700000000000006E-2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38.4</v>
      </c>
      <c r="BN532" s="64">
        <f t="shared" si="87"/>
        <v>38.4</v>
      </c>
      <c r="BO532" s="64">
        <f t="shared" si="88"/>
        <v>8.3333333333333329E-2</v>
      </c>
      <c r="BP532" s="64">
        <f t="shared" si="89"/>
        <v>8.3333333333333329E-2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69</v>
      </c>
      <c r="X533" s="384">
        <v>18</v>
      </c>
      <c r="Y533" s="385">
        <f t="shared" si="85"/>
        <v>18</v>
      </c>
      <c r="Z533" s="36">
        <f>IFERROR(IF(Y533=0,"",ROUNDUP(Y533/H533,0)*0.00937),"")</f>
        <v>4.6850000000000003E-2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19.05</v>
      </c>
      <c r="BN533" s="64">
        <f t="shared" si="87"/>
        <v>19.05</v>
      </c>
      <c r="BO533" s="64">
        <f t="shared" si="88"/>
        <v>4.1666666666666664E-2</v>
      </c>
      <c r="BP533" s="64">
        <f t="shared" si="89"/>
        <v>4.1666666666666664E-2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69</v>
      </c>
      <c r="X534" s="384">
        <v>90</v>
      </c>
      <c r="Y534" s="385">
        <f t="shared" si="85"/>
        <v>90</v>
      </c>
      <c r="Z534" s="36">
        <f>IFERROR(IF(Y534=0,"",ROUNDUP(Y534/H534,0)*0.00937),"")</f>
        <v>0.23424999999999999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95.249999999999986</v>
      </c>
      <c r="BN534" s="64">
        <f t="shared" si="87"/>
        <v>95.249999999999986</v>
      </c>
      <c r="BO534" s="64">
        <f t="shared" si="88"/>
        <v>0.20833333333333334</v>
      </c>
      <c r="BP534" s="64">
        <f t="shared" si="89"/>
        <v>0.20833333333333334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6">
        <f>IFERROR(X529/H529,"0")+IFERROR(X530/H530,"0")+IFERROR(X531/H531,"0")+IFERROR(X532/H532,"0")+IFERROR(X533/H533,"0")+IFERROR(X534/H534,"0")</f>
        <v>111.96969696969697</v>
      </c>
      <c r="Y535" s="386">
        <f>IFERROR(Y529/H529,"0")+IFERROR(Y530/H530,"0")+IFERROR(Y531/H531,"0")+IFERROR(Y532/H532,"0")+IFERROR(Y533/H533,"0")+IFERROR(Y534/H534,"0")</f>
        <v>114</v>
      </c>
      <c r="Z535" s="386">
        <f>IFERROR(IF(Z529="",0,Z529),"0")+IFERROR(IF(Z530="",0,Z530),"0")+IFERROR(IF(Z531="",0,Z531),"0")+IFERROR(IF(Z532="",0,Z532),"0")+IFERROR(IF(Z533="",0,Z533),"0")+IFERROR(IF(Z534="",0,Z534),"0")</f>
        <v>1.2598400000000001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6">
        <f>IFERROR(SUM(X529:X534),"0")</f>
        <v>524</v>
      </c>
      <c r="Y536" s="386">
        <f>IFERROR(SUM(Y529:Y534),"0")</f>
        <v>534.72</v>
      </c>
      <c r="Z536" s="37"/>
      <c r="AA536" s="387"/>
      <c r="AB536" s="387"/>
      <c r="AC536" s="387"/>
    </row>
    <row r="537" spans="1:68" ht="14.25" customHeight="1" x14ac:dyDescent="0.25">
      <c r="A537" s="403" t="s">
        <v>72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702</v>
      </c>
      <c r="B538" s="54" t="s">
        <v>703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704</v>
      </c>
      <c r="B539" s="54" t="s">
        <v>705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706</v>
      </c>
      <c r="B540" s="54" t="s">
        <v>707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70</v>
      </c>
      <c r="Q541" s="401"/>
      <c r="R541" s="401"/>
      <c r="S541" s="401"/>
      <c r="T541" s="401"/>
      <c r="U541" s="401"/>
      <c r="V541" s="402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70</v>
      </c>
      <c r="Q542" s="401"/>
      <c r="R542" s="401"/>
      <c r="S542" s="401"/>
      <c r="T542" s="401"/>
      <c r="U542" s="401"/>
      <c r="V542" s="402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171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708</v>
      </c>
      <c r="B544" s="54" t="s">
        <v>709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70</v>
      </c>
      <c r="Q545" s="401"/>
      <c r="R545" s="401"/>
      <c r="S545" s="401"/>
      <c r="T545" s="401"/>
      <c r="U545" s="401"/>
      <c r="V545" s="402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70</v>
      </c>
      <c r="Q546" s="401"/>
      <c r="R546" s="401"/>
      <c r="S546" s="401"/>
      <c r="T546" s="401"/>
      <c r="U546" s="401"/>
      <c r="V546" s="402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710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710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105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711</v>
      </c>
      <c r="B550" s="54" t="s">
        <v>712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2" t="s">
        <v>713</v>
      </c>
      <c r="Q550" s="393"/>
      <c r="R550" s="393"/>
      <c r="S550" s="393"/>
      <c r="T550" s="394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714</v>
      </c>
      <c r="B551" s="54" t="s">
        <v>715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6" t="s">
        <v>716</v>
      </c>
      <c r="Q551" s="393"/>
      <c r="R551" s="393"/>
      <c r="S551" s="393"/>
      <c r="T551" s="394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46" t="s">
        <v>719</v>
      </c>
      <c r="Q552" s="393"/>
      <c r="R552" s="393"/>
      <c r="S552" s="393"/>
      <c r="T552" s="394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720</v>
      </c>
      <c r="B553" s="54" t="s">
        <v>721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78" t="s">
        <v>722</v>
      </c>
      <c r="Q553" s="393"/>
      <c r="R553" s="393"/>
      <c r="S553" s="393"/>
      <c r="T553" s="394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723</v>
      </c>
      <c r="B554" s="54" t="s">
        <v>724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58" t="s">
        <v>725</v>
      </c>
      <c r="Q554" s="393"/>
      <c r="R554" s="393"/>
      <c r="S554" s="393"/>
      <c r="T554" s="394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726</v>
      </c>
      <c r="B555" s="54" t="s">
        <v>727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92" t="s">
        <v>728</v>
      </c>
      <c r="Q555" s="393"/>
      <c r="R555" s="393"/>
      <c r="S555" s="393"/>
      <c r="T555" s="394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729</v>
      </c>
      <c r="B556" s="54" t="s">
        <v>730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3"/>
      <c r="R556" s="393"/>
      <c r="S556" s="393"/>
      <c r="T556" s="394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70</v>
      </c>
      <c r="Q557" s="401"/>
      <c r="R557" s="401"/>
      <c r="S557" s="401"/>
      <c r="T557" s="401"/>
      <c r="U557" s="401"/>
      <c r="V557" s="402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70</v>
      </c>
      <c r="Q558" s="401"/>
      <c r="R558" s="401"/>
      <c r="S558" s="401"/>
      <c r="T558" s="401"/>
      <c r="U558" s="401"/>
      <c r="V558" s="402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141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732</v>
      </c>
      <c r="B560" s="54" t="s">
        <v>733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2" t="s">
        <v>734</v>
      </c>
      <c r="Q560" s="393"/>
      <c r="R560" s="393"/>
      <c r="S560" s="393"/>
      <c r="T560" s="394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735</v>
      </c>
      <c r="B561" s="54" t="s">
        <v>736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4" t="s">
        <v>737</v>
      </c>
      <c r="Q561" s="393"/>
      <c r="R561" s="393"/>
      <c r="S561" s="393"/>
      <c r="T561" s="394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738</v>
      </c>
      <c r="B562" s="54" t="s">
        <v>739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4" t="s">
        <v>740</v>
      </c>
      <c r="Q562" s="393"/>
      <c r="R562" s="393"/>
      <c r="S562" s="393"/>
      <c r="T562" s="394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741</v>
      </c>
      <c r="B563" s="54" t="s">
        <v>742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61" t="s">
        <v>743</v>
      </c>
      <c r="Q563" s="393"/>
      <c r="R563" s="393"/>
      <c r="S563" s="393"/>
      <c r="T563" s="394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64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744</v>
      </c>
      <c r="B567" s="54" t="s">
        <v>745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8" t="s">
        <v>746</v>
      </c>
      <c r="Q567" s="393"/>
      <c r="R567" s="393"/>
      <c r="S567" s="393"/>
      <c r="T567" s="394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747</v>
      </c>
      <c r="B568" s="54" t="s">
        <v>748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4" t="s">
        <v>749</v>
      </c>
      <c r="Q568" s="393"/>
      <c r="R568" s="393"/>
      <c r="S568" s="393"/>
      <c r="T568" s="394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750</v>
      </c>
      <c r="B569" s="54" t="s">
        <v>751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79" t="s">
        <v>752</v>
      </c>
      <c r="Q569" s="393"/>
      <c r="R569" s="393"/>
      <c r="S569" s="393"/>
      <c r="T569" s="394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753</v>
      </c>
      <c r="B570" s="54" t="s">
        <v>754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755</v>
      </c>
      <c r="Q570" s="393"/>
      <c r="R570" s="393"/>
      <c r="S570" s="393"/>
      <c r="T570" s="394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3"/>
      <c r="R571" s="393"/>
      <c r="S571" s="393"/>
      <c r="T571" s="394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490" t="s">
        <v>761</v>
      </c>
      <c r="Q572" s="393"/>
      <c r="R572" s="393"/>
      <c r="S572" s="393"/>
      <c r="T572" s="394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70</v>
      </c>
      <c r="Q573" s="401"/>
      <c r="R573" s="401"/>
      <c r="S573" s="401"/>
      <c r="T573" s="401"/>
      <c r="U573" s="401"/>
      <c r="V573" s="402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70</v>
      </c>
      <c r="Q574" s="401"/>
      <c r="R574" s="401"/>
      <c r="S574" s="401"/>
      <c r="T574" s="401"/>
      <c r="U574" s="401"/>
      <c r="V574" s="402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72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1" t="s">
        <v>764</v>
      </c>
      <c r="Q576" s="393"/>
      <c r="R576" s="393"/>
      <c r="S576" s="393"/>
      <c r="T576" s="394"/>
      <c r="U576" s="34"/>
      <c r="V576" s="34"/>
      <c r="W576" s="35" t="s">
        <v>69</v>
      </c>
      <c r="X576" s="384">
        <v>600</v>
      </c>
      <c r="Y576" s="385">
        <f>IFERROR(IF(X576="",0,CEILING((X576/$H576),1)*$H576),"")</f>
        <v>600.6</v>
      </c>
      <c r="Z576" s="36">
        <f>IFERROR(IF(Y576=0,"",ROUNDUP(Y576/H576,0)*0.02175),"")</f>
        <v>1.67475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643.38461538461547</v>
      </c>
      <c r="BN576" s="64">
        <f>IFERROR(Y576*I576/H576,"0")</f>
        <v>644.02800000000002</v>
      </c>
      <c r="BO576" s="64">
        <f>IFERROR(1/J576*(X576/H576),"0")</f>
        <v>1.3736263736263734</v>
      </c>
      <c r="BP576" s="64">
        <f>IFERROR(1/J576*(Y576/H576),"0")</f>
        <v>1.375</v>
      </c>
    </row>
    <row r="577" spans="1:68" ht="27" customHeight="1" x14ac:dyDescent="0.25">
      <c r="A577" s="54" t="s">
        <v>765</v>
      </c>
      <c r="B577" s="54" t="s">
        <v>766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7" t="s">
        <v>767</v>
      </c>
      <c r="Q577" s="393"/>
      <c r="R577" s="393"/>
      <c r="S577" s="393"/>
      <c r="T577" s="394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6">
        <f>IFERROR(X576/H576,"0")+IFERROR(X577/H577,"0")</f>
        <v>76.92307692307692</v>
      </c>
      <c r="Y578" s="386">
        <f>IFERROR(Y576/H576,"0")+IFERROR(Y577/H577,"0")</f>
        <v>77</v>
      </c>
      <c r="Z578" s="386">
        <f>IFERROR(IF(Z576="",0,Z576),"0")+IFERROR(IF(Z577="",0,Z577),"0")</f>
        <v>1.67475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6">
        <f>IFERROR(SUM(X576:X577),"0")</f>
        <v>600</v>
      </c>
      <c r="Y579" s="386">
        <f>IFERROR(SUM(Y576:Y577),"0")</f>
        <v>600.6</v>
      </c>
      <c r="Z579" s="37"/>
      <c r="AA579" s="387"/>
      <c r="AB579" s="387"/>
      <c r="AC579" s="387"/>
    </row>
    <row r="580" spans="1:68" ht="14.25" customHeight="1" x14ac:dyDescent="0.25">
      <c r="A580" s="403" t="s">
        <v>171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768</v>
      </c>
      <c r="B581" s="54" t="s">
        <v>769</v>
      </c>
      <c r="C581" s="31">
        <v>4301060408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72" t="s">
        <v>770</v>
      </c>
      <c r="Q581" s="393"/>
      <c r="R581" s="393"/>
      <c r="S581" s="393"/>
      <c r="T581" s="394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94" t="s">
        <v>772</v>
      </c>
      <c r="Q582" s="393"/>
      <c r="R582" s="393"/>
      <c r="S582" s="393"/>
      <c r="T582" s="394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773</v>
      </c>
      <c r="B583" s="54" t="s">
        <v>774</v>
      </c>
      <c r="C583" s="31">
        <v>4301060407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6" t="s">
        <v>775</v>
      </c>
      <c r="Q583" s="393"/>
      <c r="R583" s="393"/>
      <c r="S583" s="393"/>
      <c r="T583" s="394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3"/>
      <c r="R584" s="393"/>
      <c r="S584" s="393"/>
      <c r="T584" s="394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70</v>
      </c>
      <c r="Q585" s="401"/>
      <c r="R585" s="401"/>
      <c r="S585" s="401"/>
      <c r="T585" s="401"/>
      <c r="U585" s="401"/>
      <c r="V585" s="402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70</v>
      </c>
      <c r="Q586" s="401"/>
      <c r="R586" s="401"/>
      <c r="S586" s="401"/>
      <c r="T586" s="401"/>
      <c r="U586" s="401"/>
      <c r="V586" s="402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778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105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779</v>
      </c>
      <c r="B589" s="54" t="s">
        <v>780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5" t="s">
        <v>781</v>
      </c>
      <c r="Q589" s="393"/>
      <c r="R589" s="393"/>
      <c r="S589" s="393"/>
      <c r="T589" s="394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782</v>
      </c>
      <c r="B590" s="54" t="s">
        <v>783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91" t="s">
        <v>784</v>
      </c>
      <c r="Q590" s="393"/>
      <c r="R590" s="393"/>
      <c r="S590" s="393"/>
      <c r="T590" s="394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70</v>
      </c>
      <c r="Q591" s="401"/>
      <c r="R591" s="401"/>
      <c r="S591" s="401"/>
      <c r="T591" s="401"/>
      <c r="U591" s="401"/>
      <c r="V591" s="402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70</v>
      </c>
      <c r="Q592" s="401"/>
      <c r="R592" s="401"/>
      <c r="S592" s="401"/>
      <c r="T592" s="401"/>
      <c r="U592" s="401"/>
      <c r="V592" s="402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141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785</v>
      </c>
      <c r="B594" s="54" t="s">
        <v>786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4" t="s">
        <v>787</v>
      </c>
      <c r="Q594" s="393"/>
      <c r="R594" s="393"/>
      <c r="S594" s="393"/>
      <c r="T594" s="394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70</v>
      </c>
      <c r="Q595" s="401"/>
      <c r="R595" s="401"/>
      <c r="S595" s="401"/>
      <c r="T595" s="401"/>
      <c r="U595" s="401"/>
      <c r="V595" s="402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70</v>
      </c>
      <c r="Q596" s="401"/>
      <c r="R596" s="401"/>
      <c r="S596" s="401"/>
      <c r="T596" s="401"/>
      <c r="U596" s="401"/>
      <c r="V596" s="402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64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788</v>
      </c>
      <c r="B598" s="54" t="s">
        <v>789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4" t="s">
        <v>790</v>
      </c>
      <c r="Q598" s="393"/>
      <c r="R598" s="393"/>
      <c r="S598" s="393"/>
      <c r="T598" s="394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70</v>
      </c>
      <c r="Q599" s="401"/>
      <c r="R599" s="401"/>
      <c r="S599" s="401"/>
      <c r="T599" s="401"/>
      <c r="U599" s="401"/>
      <c r="V599" s="402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70</v>
      </c>
      <c r="Q600" s="401"/>
      <c r="R600" s="401"/>
      <c r="S600" s="401"/>
      <c r="T600" s="401"/>
      <c r="U600" s="401"/>
      <c r="V600" s="402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72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791</v>
      </c>
      <c r="B602" s="54" t="s">
        <v>792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4" t="s">
        <v>793</v>
      </c>
      <c r="Q602" s="393"/>
      <c r="R602" s="393"/>
      <c r="S602" s="393"/>
      <c r="T602" s="394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70</v>
      </c>
      <c r="Q603" s="401"/>
      <c r="R603" s="401"/>
      <c r="S603" s="401"/>
      <c r="T603" s="401"/>
      <c r="U603" s="401"/>
      <c r="V603" s="402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70</v>
      </c>
      <c r="Q604" s="401"/>
      <c r="R604" s="401"/>
      <c r="S604" s="401"/>
      <c r="T604" s="401"/>
      <c r="U604" s="401"/>
      <c r="V604" s="402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794</v>
      </c>
      <c r="Q605" s="416"/>
      <c r="R605" s="416"/>
      <c r="S605" s="416"/>
      <c r="T605" s="416"/>
      <c r="U605" s="416"/>
      <c r="V605" s="417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17124.7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17290.929999999997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795</v>
      </c>
      <c r="Q606" s="416"/>
      <c r="R606" s="416"/>
      <c r="S606" s="416"/>
      <c r="T606" s="416"/>
      <c r="U606" s="416"/>
      <c r="V606" s="417"/>
      <c r="W606" s="37" t="s">
        <v>69</v>
      </c>
      <c r="X606" s="386">
        <f>IFERROR(SUM(BM22:BM602),"0")</f>
        <v>18397.532432777953</v>
      </c>
      <c r="Y606" s="386">
        <f>IFERROR(SUM(BN22:BN602),"0")</f>
        <v>18573.920999999988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796</v>
      </c>
      <c r="Q607" s="416"/>
      <c r="R607" s="416"/>
      <c r="S607" s="416"/>
      <c r="T607" s="416"/>
      <c r="U607" s="416"/>
      <c r="V607" s="417"/>
      <c r="W607" s="37" t="s">
        <v>797</v>
      </c>
      <c r="X607" s="38">
        <f>ROUNDUP(SUM(BO22:BO602),0)</f>
        <v>36</v>
      </c>
      <c r="Y607" s="38">
        <f>ROUNDUP(SUM(BP22:BP602),0)</f>
        <v>36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798</v>
      </c>
      <c r="Q608" s="416"/>
      <c r="R608" s="416"/>
      <c r="S608" s="416"/>
      <c r="T608" s="416"/>
      <c r="U608" s="416"/>
      <c r="V608" s="417"/>
      <c r="W608" s="37" t="s">
        <v>69</v>
      </c>
      <c r="X608" s="386">
        <f>GrossWeightTotal+PalletQtyTotal*25</f>
        <v>19297.532432777953</v>
      </c>
      <c r="Y608" s="386">
        <f>GrossWeightTotalR+PalletQtyTotalR*25</f>
        <v>19473.920999999988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799</v>
      </c>
      <c r="Q609" s="416"/>
      <c r="R609" s="416"/>
      <c r="S609" s="416"/>
      <c r="T609" s="416"/>
      <c r="U609" s="416"/>
      <c r="V609" s="417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4265.0395154015841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4294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800</v>
      </c>
      <c r="Q610" s="416"/>
      <c r="R610" s="416"/>
      <c r="S610" s="416"/>
      <c r="T610" s="416"/>
      <c r="U610" s="416"/>
      <c r="V610" s="417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41.460750000000004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30" t="s">
        <v>103</v>
      </c>
      <c r="D612" s="561"/>
      <c r="E612" s="561"/>
      <c r="F612" s="561"/>
      <c r="G612" s="561"/>
      <c r="H612" s="562"/>
      <c r="I612" s="430" t="s">
        <v>258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502</v>
      </c>
      <c r="X612" s="562"/>
      <c r="Y612" s="430" t="s">
        <v>558</v>
      </c>
      <c r="Z612" s="561"/>
      <c r="AA612" s="561"/>
      <c r="AB612" s="562"/>
      <c r="AC612" s="375" t="s">
        <v>666</v>
      </c>
      <c r="AD612" s="430" t="s">
        <v>710</v>
      </c>
      <c r="AE612" s="562"/>
      <c r="AF612" s="376"/>
    </row>
    <row r="613" spans="1:32" ht="14.25" customHeight="1" thickTop="1" x14ac:dyDescent="0.2">
      <c r="A613" s="739" t="s">
        <v>803</v>
      </c>
      <c r="B613" s="430" t="s">
        <v>63</v>
      </c>
      <c r="C613" s="430" t="s">
        <v>104</v>
      </c>
      <c r="D613" s="430" t="s">
        <v>126</v>
      </c>
      <c r="E613" s="430" t="s">
        <v>177</v>
      </c>
      <c r="F613" s="430" t="s">
        <v>194</v>
      </c>
      <c r="G613" s="430" t="s">
        <v>226</v>
      </c>
      <c r="H613" s="430" t="s">
        <v>103</v>
      </c>
      <c r="I613" s="430" t="s">
        <v>259</v>
      </c>
      <c r="J613" s="430" t="s">
        <v>276</v>
      </c>
      <c r="K613" s="430" t="s">
        <v>342</v>
      </c>
      <c r="L613" s="376"/>
      <c r="M613" s="430" t="s">
        <v>359</v>
      </c>
      <c r="N613" s="376"/>
      <c r="O613" s="430" t="s">
        <v>377</v>
      </c>
      <c r="P613" s="430" t="s">
        <v>393</v>
      </c>
      <c r="Q613" s="430" t="s">
        <v>397</v>
      </c>
      <c r="R613" s="430" t="s">
        <v>406</v>
      </c>
      <c r="S613" s="430" t="s">
        <v>417</v>
      </c>
      <c r="T613" s="430" t="s">
        <v>420</v>
      </c>
      <c r="U613" s="430" t="s">
        <v>427</v>
      </c>
      <c r="V613" s="430" t="s">
        <v>493</v>
      </c>
      <c r="W613" s="430" t="s">
        <v>503</v>
      </c>
      <c r="X613" s="430" t="s">
        <v>531</v>
      </c>
      <c r="Y613" s="430" t="s">
        <v>559</v>
      </c>
      <c r="Z613" s="430" t="s">
        <v>622</v>
      </c>
      <c r="AA613" s="430" t="s">
        <v>650</v>
      </c>
      <c r="AB613" s="430" t="s">
        <v>657</v>
      </c>
      <c r="AC613" s="430" t="s">
        <v>666</v>
      </c>
      <c r="AD613" s="430" t="s">
        <v>710</v>
      </c>
      <c r="AE613" s="430" t="s">
        <v>778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428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1245.6000000000001</v>
      </c>
      <c r="E615" s="46">
        <f>IFERROR(Y101*1,"0")+IFERROR(Y102*1,"0")+IFERROR(Y103*1,"0")+IFERROR(Y107*1,"0")+IFERROR(Y108*1,"0")+IFERROR(Y109*1,"0")+IFERROR(Y110*1,"0")+IFERROR(Y111*1,"0")</f>
        <v>1411.2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1367.7</v>
      </c>
      <c r="G615" s="46">
        <f>IFERROR(Y145*1,"0")+IFERROR(Y146*1,"0")+IFERROR(Y150*1,"0")+IFERROR(Y151*1,"0")+IFERROR(Y155*1,"0")+IFERROR(Y156*1,"0")</f>
        <v>255.92000000000002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150.6</v>
      </c>
      <c r="I615" s="46">
        <f>IFERROR(Y183*1,"0")+IFERROR(Y184*1,"0")+IFERROR(Y185*1,"0")+IFERROR(Y186*1,"0")+IFERROR(Y187*1,"0")+IFERROR(Y188*1,"0")+IFERROR(Y189*1,"0")+IFERROR(Y190*1,"0")</f>
        <v>646.79999999999995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2511.3000000000002</v>
      </c>
      <c r="K615" s="46">
        <f>IFERROR(Y239*1,"0")+IFERROR(Y240*1,"0")+IFERROR(Y241*1,"0")+IFERROR(Y242*1,"0")+IFERROR(Y243*1,"0")+IFERROR(Y244*1,"0")+IFERROR(Y245*1,"0")+IFERROR(Y246*1,"0")</f>
        <v>69.599999999999994</v>
      </c>
      <c r="L615" s="376"/>
      <c r="M615" s="46">
        <f>IFERROR(Y251*1,"0")+IFERROR(Y252*1,"0")+IFERROR(Y253*1,"0")+IFERROR(Y254*1,"0")+IFERROR(Y255*1,"0")+IFERROR(Y256*1,"0")+IFERROR(Y257*1,"0")+IFERROR(Y258*1,"0")</f>
        <v>395.2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681.6</v>
      </c>
      <c r="S615" s="46">
        <f>IFERROR(Y293*1,"0")</f>
        <v>0</v>
      </c>
      <c r="T615" s="46">
        <f>IFERROR(Y298*1,"0")+IFERROR(Y302*1,"0")+IFERROR(Y303*1,"0")</f>
        <v>176.4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527.65000000000009</v>
      </c>
      <c r="V615" s="46">
        <f>IFERROR(Y354*1,"0")+IFERROR(Y358*1,"0")+IFERROR(Y359*1,"0")+IFERROR(Y360*1,"0")</f>
        <v>1082.7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3340.6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467.52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148.80000000000001</v>
      </c>
      <c r="AA615" s="46">
        <f>IFERROR(Y494*1,"0")+IFERROR(Y495*1,"0")+IFERROR(Y496*1,"0")</f>
        <v>24</v>
      </c>
      <c r="AB615" s="46">
        <f>IFERROR(Y501*1,"0")+IFERROR(Y502*1,"0")+IFERROR(Y506*1,"0")</f>
        <v>14.580000000000002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1682.16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600.6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2024-08-08T09:29:55Z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