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8,24 Симф ЗПФ на 15,08\"/>
    </mc:Choice>
  </mc:AlternateContent>
  <xr:revisionPtr revIDLastSave="0" documentId="13_ncr:1_{BC35912F-0B79-4A46-92E4-C94C0051DB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Y8" i="1"/>
  <c r="AC8" i="1" s="1"/>
  <c r="Y9" i="1"/>
  <c r="Y10" i="1"/>
  <c r="AA10" i="1" s="1"/>
  <c r="Y11" i="1"/>
  <c r="Y12" i="1"/>
  <c r="AC12" i="1" s="1"/>
  <c r="Y13" i="1"/>
  <c r="Y14" i="1"/>
  <c r="AA14" i="1" s="1"/>
  <c r="Y15" i="1"/>
  <c r="AA15" i="1" s="1"/>
  <c r="Y16" i="1"/>
  <c r="AC16" i="1" s="1"/>
  <c r="Y17" i="1"/>
  <c r="Y18" i="1"/>
  <c r="AA18" i="1" s="1"/>
  <c r="Y19" i="1"/>
  <c r="AA19" i="1" s="1"/>
  <c r="Y20" i="1"/>
  <c r="AC20" i="1" s="1"/>
  <c r="Y22" i="1"/>
  <c r="AA22" i="1" s="1"/>
  <c r="Y23" i="1"/>
  <c r="AC23" i="1" s="1"/>
  <c r="Y24" i="1"/>
  <c r="AA24" i="1" s="1"/>
  <c r="Y25" i="1"/>
  <c r="AC25" i="1" s="1"/>
  <c r="Y26" i="1"/>
  <c r="AC26" i="1" s="1"/>
  <c r="Y27" i="1"/>
  <c r="AA27" i="1" s="1"/>
  <c r="Y28" i="1"/>
  <c r="Y29" i="1"/>
  <c r="AC29" i="1" s="1"/>
  <c r="Y30" i="1"/>
  <c r="Y31" i="1"/>
  <c r="AA31" i="1" s="1"/>
  <c r="Y32" i="1"/>
  <c r="Y33" i="1"/>
  <c r="AC33" i="1" s="1"/>
  <c r="Y34" i="1"/>
  <c r="Y35" i="1"/>
  <c r="AA35" i="1" s="1"/>
  <c r="Y36" i="1"/>
  <c r="Y37" i="1"/>
  <c r="AC37" i="1" s="1"/>
  <c r="Y38" i="1"/>
  <c r="Y39" i="1"/>
  <c r="AA39" i="1" s="1"/>
  <c r="Y40" i="1"/>
  <c r="Y41" i="1"/>
  <c r="AC41" i="1" s="1"/>
  <c r="Y42" i="1"/>
  <c r="Y43" i="1"/>
  <c r="AA43" i="1" s="1"/>
  <c r="Y44" i="1"/>
  <c r="AA44" i="1" s="1"/>
  <c r="Y45" i="1"/>
  <c r="AC45" i="1" s="1"/>
  <c r="Y46" i="1"/>
  <c r="Y47" i="1"/>
  <c r="AA47" i="1" s="1"/>
  <c r="Y48" i="1"/>
  <c r="Y49" i="1"/>
  <c r="AC49" i="1" s="1"/>
  <c r="Y50" i="1"/>
  <c r="Y51" i="1"/>
  <c r="AA51" i="1" s="1"/>
  <c r="Y52" i="1"/>
  <c r="AA52" i="1" s="1"/>
  <c r="Y53" i="1"/>
  <c r="AC53" i="1" s="1"/>
  <c r="Y54" i="1"/>
  <c r="Y55" i="1"/>
  <c r="AA55" i="1" s="1"/>
  <c r="Y56" i="1"/>
  <c r="Y57" i="1"/>
  <c r="AC57" i="1" s="1"/>
  <c r="Y58" i="1"/>
  <c r="Y59" i="1"/>
  <c r="AA59" i="1" s="1"/>
  <c r="Y60" i="1"/>
  <c r="Y61" i="1"/>
  <c r="AC61" i="1" s="1"/>
  <c r="Y62" i="1"/>
  <c r="Y63" i="1"/>
  <c r="AC63" i="1" s="1"/>
  <c r="Y64" i="1"/>
  <c r="Y65" i="1"/>
  <c r="AC65" i="1" s="1"/>
  <c r="Y66" i="1"/>
  <c r="AA66" i="1" s="1"/>
  <c r="Y67" i="1"/>
  <c r="AC67" i="1" s="1"/>
  <c r="Y68" i="1"/>
  <c r="Y69" i="1"/>
  <c r="AC69" i="1" s="1"/>
  <c r="Y70" i="1"/>
  <c r="AA70" i="1" s="1"/>
  <c r="Y71" i="1"/>
  <c r="AA71" i="1" s="1"/>
  <c r="Y72" i="1"/>
  <c r="Y73" i="1"/>
  <c r="AC73" i="1" s="1"/>
  <c r="Y74" i="1"/>
  <c r="AA74" i="1" s="1"/>
  <c r="Y75" i="1"/>
  <c r="AA75" i="1" s="1"/>
  <c r="Y76" i="1"/>
  <c r="Y77" i="1"/>
  <c r="AC77" i="1" s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O8" i="1"/>
  <c r="R8" i="1" s="1"/>
  <c r="O12" i="1"/>
  <c r="R12" i="1" s="1"/>
  <c r="O16" i="1"/>
  <c r="R16" i="1" s="1"/>
  <c r="O20" i="1"/>
  <c r="R20" i="1" s="1"/>
  <c r="O24" i="1"/>
  <c r="O28" i="1"/>
  <c r="R28" i="1" s="1"/>
  <c r="O32" i="1"/>
  <c r="R32" i="1" s="1"/>
  <c r="O36" i="1"/>
  <c r="R36" i="1" s="1"/>
  <c r="O40" i="1"/>
  <c r="R40" i="1" s="1"/>
  <c r="O44" i="1"/>
  <c r="R44" i="1" s="1"/>
  <c r="O48" i="1"/>
  <c r="R48" i="1" s="1"/>
  <c r="O52" i="1"/>
  <c r="R52" i="1" s="1"/>
  <c r="O56" i="1"/>
  <c r="R56" i="1" s="1"/>
  <c r="O60" i="1"/>
  <c r="R60" i="1" s="1"/>
  <c r="O62" i="1"/>
  <c r="R62" i="1" s="1"/>
  <c r="O64" i="1"/>
  <c r="R64" i="1" s="1"/>
  <c r="O66" i="1"/>
  <c r="R66" i="1" s="1"/>
  <c r="O68" i="1"/>
  <c r="R68" i="1" s="1"/>
  <c r="O70" i="1"/>
  <c r="R70" i="1" s="1"/>
  <c r="O72" i="1"/>
  <c r="R72" i="1" s="1"/>
  <c r="O74" i="1"/>
  <c r="R74" i="1" s="1"/>
  <c r="O76" i="1"/>
  <c r="R76" i="1" s="1"/>
  <c r="O7" i="1"/>
  <c r="R7" i="1" s="1"/>
  <c r="V8" i="1"/>
  <c r="V9" i="1"/>
  <c r="O9" i="1" s="1"/>
  <c r="R9" i="1" s="1"/>
  <c r="V10" i="1"/>
  <c r="O10" i="1" s="1"/>
  <c r="R10" i="1" s="1"/>
  <c r="V11" i="1"/>
  <c r="O11" i="1" s="1"/>
  <c r="R11" i="1" s="1"/>
  <c r="V12" i="1"/>
  <c r="V13" i="1"/>
  <c r="O13" i="1" s="1"/>
  <c r="R13" i="1" s="1"/>
  <c r="V14" i="1"/>
  <c r="O14" i="1" s="1"/>
  <c r="R14" i="1" s="1"/>
  <c r="V15" i="1"/>
  <c r="O15" i="1" s="1"/>
  <c r="R15" i="1" s="1"/>
  <c r="V16" i="1"/>
  <c r="V17" i="1"/>
  <c r="O17" i="1" s="1"/>
  <c r="R17" i="1" s="1"/>
  <c r="V18" i="1"/>
  <c r="O18" i="1" s="1"/>
  <c r="R18" i="1" s="1"/>
  <c r="V19" i="1"/>
  <c r="O19" i="1" s="1"/>
  <c r="R19" i="1" s="1"/>
  <c r="V20" i="1"/>
  <c r="V21" i="1"/>
  <c r="O21" i="1" s="1"/>
  <c r="Y21" i="1" s="1"/>
  <c r="AC21" i="1" s="1"/>
  <c r="V22" i="1"/>
  <c r="O22" i="1" s="1"/>
  <c r="R22" i="1" s="1"/>
  <c r="V23" i="1"/>
  <c r="O23" i="1" s="1"/>
  <c r="R23" i="1" s="1"/>
  <c r="V24" i="1"/>
  <c r="V25" i="1"/>
  <c r="O25" i="1" s="1"/>
  <c r="R25" i="1" s="1"/>
  <c r="V26" i="1"/>
  <c r="O26" i="1" s="1"/>
  <c r="R26" i="1" s="1"/>
  <c r="V27" i="1"/>
  <c r="O27" i="1" s="1"/>
  <c r="R27" i="1" s="1"/>
  <c r="V28" i="1"/>
  <c r="V29" i="1"/>
  <c r="O29" i="1" s="1"/>
  <c r="R29" i="1" s="1"/>
  <c r="V30" i="1"/>
  <c r="O30" i="1" s="1"/>
  <c r="R30" i="1" s="1"/>
  <c r="V31" i="1"/>
  <c r="O31" i="1" s="1"/>
  <c r="R31" i="1" s="1"/>
  <c r="V32" i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V41" i="1"/>
  <c r="O41" i="1" s="1"/>
  <c r="R41" i="1" s="1"/>
  <c r="V42" i="1"/>
  <c r="O42" i="1" s="1"/>
  <c r="R42" i="1" s="1"/>
  <c r="V43" i="1"/>
  <c r="O43" i="1" s="1"/>
  <c r="R43" i="1" s="1"/>
  <c r="V44" i="1"/>
  <c r="V45" i="1"/>
  <c r="O45" i="1" s="1"/>
  <c r="R45" i="1" s="1"/>
  <c r="V46" i="1"/>
  <c r="O46" i="1" s="1"/>
  <c r="R46" i="1" s="1"/>
  <c r="V47" i="1"/>
  <c r="O47" i="1" s="1"/>
  <c r="R47" i="1" s="1"/>
  <c r="V48" i="1"/>
  <c r="V49" i="1"/>
  <c r="O49" i="1" s="1"/>
  <c r="R49" i="1" s="1"/>
  <c r="V50" i="1"/>
  <c r="O50" i="1" s="1"/>
  <c r="R50" i="1" s="1"/>
  <c r="V51" i="1"/>
  <c r="O51" i="1" s="1"/>
  <c r="R51" i="1" s="1"/>
  <c r="V52" i="1"/>
  <c r="V53" i="1"/>
  <c r="O53" i="1" s="1"/>
  <c r="R53" i="1" s="1"/>
  <c r="V54" i="1"/>
  <c r="O54" i="1" s="1"/>
  <c r="R54" i="1" s="1"/>
  <c r="V55" i="1"/>
  <c r="O55" i="1" s="1"/>
  <c r="R55" i="1" s="1"/>
  <c r="V56" i="1"/>
  <c r="V57" i="1"/>
  <c r="O57" i="1" s="1"/>
  <c r="R57" i="1" s="1"/>
  <c r="V58" i="1"/>
  <c r="O58" i="1" s="1"/>
  <c r="R58" i="1" s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68" i="1"/>
  <c r="V69" i="1"/>
  <c r="O69" i="1" s="1"/>
  <c r="R69" i="1" s="1"/>
  <c r="V70" i="1"/>
  <c r="V71" i="1"/>
  <c r="O71" i="1" s="1"/>
  <c r="R71" i="1" s="1"/>
  <c r="V72" i="1"/>
  <c r="V73" i="1"/>
  <c r="O73" i="1" s="1"/>
  <c r="R73" i="1" s="1"/>
  <c r="V74" i="1"/>
  <c r="V75" i="1"/>
  <c r="O75" i="1" s="1"/>
  <c r="R75" i="1" s="1"/>
  <c r="V76" i="1"/>
  <c r="V77" i="1"/>
  <c r="O77" i="1" s="1"/>
  <c r="R77" i="1" s="1"/>
  <c r="V7" i="1"/>
  <c r="K8" i="1"/>
  <c r="Q8" i="1" s="1"/>
  <c r="K9" i="1"/>
  <c r="K10" i="1"/>
  <c r="K11" i="1"/>
  <c r="K12" i="1"/>
  <c r="Q12" i="1" s="1"/>
  <c r="K13" i="1"/>
  <c r="K14" i="1"/>
  <c r="K15" i="1"/>
  <c r="K16" i="1"/>
  <c r="Q16" i="1" s="1"/>
  <c r="K17" i="1"/>
  <c r="K18" i="1"/>
  <c r="K19" i="1"/>
  <c r="K20" i="1"/>
  <c r="Q20" i="1" s="1"/>
  <c r="K21" i="1"/>
  <c r="K22" i="1"/>
  <c r="K23" i="1"/>
  <c r="K24" i="1"/>
  <c r="Q24" i="1" s="1"/>
  <c r="K25" i="1"/>
  <c r="K26" i="1"/>
  <c r="K27" i="1"/>
  <c r="K28" i="1"/>
  <c r="Q28" i="1" s="1"/>
  <c r="K29" i="1"/>
  <c r="K30" i="1"/>
  <c r="K31" i="1"/>
  <c r="K32" i="1"/>
  <c r="Q32" i="1" s="1"/>
  <c r="K33" i="1"/>
  <c r="K34" i="1"/>
  <c r="K35" i="1"/>
  <c r="K36" i="1"/>
  <c r="Q36" i="1" s="1"/>
  <c r="K37" i="1"/>
  <c r="K38" i="1"/>
  <c r="K39" i="1"/>
  <c r="K40" i="1"/>
  <c r="Q40" i="1" s="1"/>
  <c r="K41" i="1"/>
  <c r="K42" i="1"/>
  <c r="K43" i="1"/>
  <c r="K44" i="1"/>
  <c r="Q44" i="1" s="1"/>
  <c r="K45" i="1"/>
  <c r="K46" i="1"/>
  <c r="K47" i="1"/>
  <c r="K48" i="1"/>
  <c r="Q48" i="1" s="1"/>
  <c r="K49" i="1"/>
  <c r="K50" i="1"/>
  <c r="K51" i="1"/>
  <c r="K52" i="1"/>
  <c r="Q52" i="1" s="1"/>
  <c r="K53" i="1"/>
  <c r="K54" i="1"/>
  <c r="K55" i="1"/>
  <c r="K56" i="1"/>
  <c r="Q56" i="1" s="1"/>
  <c r="K57" i="1"/>
  <c r="K58" i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68" i="1"/>
  <c r="Q68" i="1" s="1"/>
  <c r="K69" i="1"/>
  <c r="K70" i="1"/>
  <c r="Q70" i="1" s="1"/>
  <c r="K71" i="1"/>
  <c r="K72" i="1"/>
  <c r="Q72" i="1" s="1"/>
  <c r="K73" i="1"/>
  <c r="K74" i="1"/>
  <c r="Q74" i="1" s="1"/>
  <c r="K75" i="1"/>
  <c r="K76" i="1"/>
  <c r="Q76" i="1" s="1"/>
  <c r="K77" i="1"/>
  <c r="K7" i="1"/>
  <c r="Q7" i="1" s="1"/>
  <c r="J9" i="1"/>
  <c r="J11" i="1"/>
  <c r="J13" i="1"/>
  <c r="J15" i="1"/>
  <c r="J17" i="1"/>
  <c r="J19" i="1"/>
  <c r="J21" i="1"/>
  <c r="J23" i="1"/>
  <c r="J60" i="1"/>
  <c r="J61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Q58" i="1" l="1"/>
  <c r="Q54" i="1"/>
  <c r="Q50" i="1"/>
  <c r="Q46" i="1"/>
  <c r="Q42" i="1"/>
  <c r="Q38" i="1"/>
  <c r="Q34" i="1"/>
  <c r="Q30" i="1"/>
  <c r="Q26" i="1"/>
  <c r="Q22" i="1"/>
  <c r="Q18" i="1"/>
  <c r="Q14" i="1"/>
  <c r="Q10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AC7" i="1"/>
  <c r="AC76" i="1"/>
  <c r="AC72" i="1"/>
  <c r="AC68" i="1"/>
  <c r="AC64" i="1"/>
  <c r="AC62" i="1"/>
  <c r="AC60" i="1"/>
  <c r="AC58" i="1"/>
  <c r="AC56" i="1"/>
  <c r="AC54" i="1"/>
  <c r="AC50" i="1"/>
  <c r="AC48" i="1"/>
  <c r="AC46" i="1"/>
  <c r="AC42" i="1"/>
  <c r="AC40" i="1"/>
  <c r="AC38" i="1"/>
  <c r="AC36" i="1"/>
  <c r="AC34" i="1"/>
  <c r="AC32" i="1"/>
  <c r="AC30" i="1"/>
  <c r="AC28" i="1"/>
  <c r="AC17" i="1"/>
  <c r="AC13" i="1"/>
  <c r="AC11" i="1"/>
  <c r="AC9" i="1"/>
  <c r="AC52" i="1"/>
  <c r="AA28" i="1"/>
  <c r="AA76" i="1"/>
  <c r="AA68" i="1"/>
  <c r="AC44" i="1"/>
  <c r="AA32" i="1"/>
  <c r="R21" i="1"/>
  <c r="AC24" i="1"/>
  <c r="AA20" i="1"/>
  <c r="AA37" i="1"/>
  <c r="AA41" i="1"/>
  <c r="AA45" i="1"/>
  <c r="AA49" i="1"/>
  <c r="AA53" i="1"/>
  <c r="AA57" i="1"/>
  <c r="AA16" i="1"/>
  <c r="AA29" i="1"/>
  <c r="AA36" i="1"/>
  <c r="AA40" i="1"/>
  <c r="AA48" i="1"/>
  <c r="AA56" i="1"/>
  <c r="AA62" i="1"/>
  <c r="AA72" i="1"/>
  <c r="AA12" i="1"/>
  <c r="AA33" i="1"/>
  <c r="AA25" i="1"/>
  <c r="AA11" i="1"/>
  <c r="AA67" i="1"/>
  <c r="AA63" i="1"/>
  <c r="AC75" i="1"/>
  <c r="AC71" i="1"/>
  <c r="AC59" i="1"/>
  <c r="AC55" i="1"/>
  <c r="AC51" i="1"/>
  <c r="AC47" i="1"/>
  <c r="AC43" i="1"/>
  <c r="AC39" i="1"/>
  <c r="AC35" i="1"/>
  <c r="AC31" i="1"/>
  <c r="AC27" i="1"/>
  <c r="AC19" i="1"/>
  <c r="AC15" i="1"/>
  <c r="AA13" i="1"/>
  <c r="AA17" i="1"/>
  <c r="AA21" i="1"/>
  <c r="AA26" i="1"/>
  <c r="AA30" i="1"/>
  <c r="AA34" i="1"/>
  <c r="AA38" i="1"/>
  <c r="AA42" i="1"/>
  <c r="AA46" i="1"/>
  <c r="AA50" i="1"/>
  <c r="AA54" i="1"/>
  <c r="AA58" i="1"/>
  <c r="AA65" i="1"/>
  <c r="AA69" i="1"/>
  <c r="AA73" i="1"/>
  <c r="AA77" i="1"/>
  <c r="AC74" i="1"/>
  <c r="AC70" i="1"/>
  <c r="AC66" i="1"/>
  <c r="AC22" i="1"/>
  <c r="AC18" i="1"/>
  <c r="AC14" i="1"/>
  <c r="AC10" i="1"/>
  <c r="R24" i="1"/>
  <c r="Y6" i="1"/>
  <c r="T6" i="1"/>
  <c r="S6" i="1"/>
  <c r="O6" i="1"/>
  <c r="V6" i="1"/>
  <c r="K6" i="1"/>
  <c r="J6" i="1"/>
  <c r="I6" i="1"/>
  <c r="AC6" i="1" l="1"/>
</calcChain>
</file>

<file path=xl/sharedStrings.xml><?xml version="1.0" encoding="utf-8"?>
<sst xmlns="http://schemas.openxmlformats.org/spreadsheetml/2006/main" count="179" uniqueCount="105">
  <si>
    <t>Период: 01.08.2024 - 08.08.2024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</si>
  <si>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</si>
  <si>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</si>
  <si>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</si>
  <si>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</si>
  <si>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</si>
  <si>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</si>
  <si>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</si>
  <si>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</si>
  <si>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</si>
  <si>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</si>
  <si>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</si>
  <si>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</si>
  <si>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</si>
  <si>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</si>
  <si>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</si>
  <si>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</si>
  <si>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</si>
  <si>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</si>
  <si>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</si>
  <si>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</si>
  <si>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</si>
  <si>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</si>
  <si>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</si>
  <si>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</si>
  <si>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</si>
  <si>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</si>
  <si>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</si>
  <si>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</si>
  <si>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</si>
  <si>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</si>
  <si>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</si>
  <si>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</si>
  <si>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</si>
  <si>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</si>
  <si>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</si>
  <si>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</si>
  <si>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</si>
  <si>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</si>
  <si>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</si>
  <si>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</si>
  <si>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</si>
  <si>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</si>
  <si>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</si>
  <si>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</si>
  <si>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</si>
  <si>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</si>
  <si>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</si>
  <si>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</si>
  <si>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</si>
  <si>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</si>
  <si>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</si>
  <si>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</si>
  <si>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</si>
  <si>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</si>
  <si>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</si>
  <si>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</si>
  <si>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</si>
  <si>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</si>
  <si>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</si>
  <si>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</si>
  <si>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</si>
  <si>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</si>
  <si>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</si>
  <si>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</si>
  <si>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</si>
  <si>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</si>
  <si>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</si>
  <si>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</si>
  <si>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</si>
  <si>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</si>
  <si>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</si>
  <si>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</si>
  <si>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</si>
  <si>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</si>
  <si>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</si>
  <si>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</si>
  <si>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</si>
  <si>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</si>
  <si>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</si>
  <si>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</si>
  <si>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</si>
  <si>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</si>
  <si>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</si>
  <si>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</si>
  <si>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</si>
  <si>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</si>
  <si>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</si>
  <si>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</si>
  <si>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</si>
  <si>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</si>
  <si>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</si>
  <si>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</si>
  <si>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</si>
  <si>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</si>
  <si>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</si>
  <si>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</si>
  <si>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</si>
  <si>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</si>
  <si>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12,08,</t>
  </si>
  <si>
    <t>14,08,</t>
  </si>
  <si>
    <t>25,07,</t>
  </si>
  <si>
    <t>01,08,</t>
  </si>
  <si>
    <t>08,08,</t>
  </si>
  <si>
    <t>15,08,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</si>
</sst>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&#1080;&#1078;&#1077;&#1085;&#1080;&#1077;%20&#1055;&#1086;&#1082;&#1086;&#1084;\&#1076;&#1074;%2007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31.07.2024 - 07.08.2024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12,08,</v>
          </cell>
          <cell r="P5" t="str">
            <v>12,08,</v>
          </cell>
          <cell r="S5" t="str">
            <v>25,07,</v>
          </cell>
          <cell r="T5" t="str">
            <v>01,08,</v>
          </cell>
          <cell r="U5" t="str">
            <v>07,08,</v>
          </cell>
        </row>
        <row r="6">
          <cell r="E6">
            <v>63830.52</v>
          </cell>
          <cell r="F6">
            <v>49999.605000000003</v>
          </cell>
          <cell r="I6">
            <v>64940.573999999986</v>
          </cell>
          <cell r="J6">
            <v>-1110.0540000000001</v>
          </cell>
          <cell r="K6">
            <v>2556</v>
          </cell>
          <cell r="L6">
            <v>0</v>
          </cell>
          <cell r="M6">
            <v>0</v>
          </cell>
          <cell r="N6">
            <v>8024</v>
          </cell>
          <cell r="O6">
            <v>9298.9040000000005</v>
          </cell>
          <cell r="P6">
            <v>16257</v>
          </cell>
          <cell r="S6">
            <v>8953.1760000000013</v>
          </cell>
          <cell r="T6">
            <v>8613.0220000000027</v>
          </cell>
          <cell r="U6">
            <v>10060.66</v>
          </cell>
          <cell r="V6">
            <v>17336</v>
          </cell>
          <cell r="Y6">
            <v>24281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E7">
            <v>3</v>
          </cell>
          <cell r="F7">
            <v>-3</v>
          </cell>
          <cell r="G7" t="e">
            <v>#N/A</v>
          </cell>
          <cell r="H7" t="e">
            <v>#N/A</v>
          </cell>
          <cell r="I7">
            <v>3</v>
          </cell>
          <cell r="J7">
            <v>0</v>
          </cell>
          <cell r="K7">
            <v>1</v>
          </cell>
          <cell r="O7">
            <v>0.6</v>
          </cell>
          <cell r="Q7">
            <v>-5</v>
          </cell>
          <cell r="R7">
            <v>-5</v>
          </cell>
          <cell r="S7">
            <v>0</v>
          </cell>
          <cell r="T7">
            <v>0</v>
          </cell>
          <cell r="U7">
            <v>3</v>
          </cell>
          <cell r="V7">
            <v>0</v>
          </cell>
          <cell r="W7" t="e">
            <v>#N/A</v>
          </cell>
          <cell r="X7" t="e">
            <v>#N/A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-67.5</v>
          </cell>
          <cell r="D8">
            <v>145.80000000000001</v>
          </cell>
          <cell r="E8">
            <v>189.6</v>
          </cell>
          <cell r="F8">
            <v>-130.19999999999999</v>
          </cell>
          <cell r="G8">
            <v>0</v>
          </cell>
          <cell r="H8" t="e">
            <v>#N/A</v>
          </cell>
          <cell r="I8">
            <v>216.00299999999999</v>
          </cell>
          <cell r="J8">
            <v>-26.402999999999992</v>
          </cell>
          <cell r="K8">
            <v>2</v>
          </cell>
          <cell r="O8">
            <v>37.92</v>
          </cell>
          <cell r="Q8">
            <v>-3.433544303797468</v>
          </cell>
          <cell r="R8">
            <v>-3.433544303797468</v>
          </cell>
          <cell r="S8">
            <v>35.04</v>
          </cell>
          <cell r="T8">
            <v>27.060000000000002</v>
          </cell>
          <cell r="U8">
            <v>51.9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-186</v>
          </cell>
          <cell r="D9">
            <v>42</v>
          </cell>
          <cell r="E9">
            <v>574</v>
          </cell>
          <cell r="F9">
            <v>-742</v>
          </cell>
          <cell r="G9">
            <v>0</v>
          </cell>
          <cell r="H9">
            <v>0</v>
          </cell>
          <cell r="I9">
            <v>593</v>
          </cell>
          <cell r="J9">
            <v>-19</v>
          </cell>
          <cell r="K9">
            <v>3</v>
          </cell>
          <cell r="O9">
            <v>114.8</v>
          </cell>
          <cell r="Q9">
            <v>-6.4634146341463419</v>
          </cell>
          <cell r="R9">
            <v>-6.4634146341463419</v>
          </cell>
          <cell r="S9">
            <v>96.8</v>
          </cell>
          <cell r="T9">
            <v>78.8</v>
          </cell>
          <cell r="U9">
            <v>147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399</v>
          </cell>
          <cell r="D10">
            <v>691</v>
          </cell>
          <cell r="E10">
            <v>471</v>
          </cell>
          <cell r="F10">
            <v>611</v>
          </cell>
          <cell r="G10">
            <v>1</v>
          </cell>
          <cell r="H10">
            <v>180</v>
          </cell>
          <cell r="I10">
            <v>479</v>
          </cell>
          <cell r="J10">
            <v>-8</v>
          </cell>
          <cell r="K10">
            <v>4</v>
          </cell>
          <cell r="O10">
            <v>94.2</v>
          </cell>
          <cell r="Q10">
            <v>6.4861995753715496</v>
          </cell>
          <cell r="R10">
            <v>6.4861995753715496</v>
          </cell>
          <cell r="S10">
            <v>119.8</v>
          </cell>
          <cell r="T10">
            <v>91.2</v>
          </cell>
          <cell r="U10">
            <v>86</v>
          </cell>
          <cell r="V10">
            <v>0</v>
          </cell>
          <cell r="W10">
            <v>70</v>
          </cell>
          <cell r="X10">
            <v>14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1002</v>
          </cell>
          <cell r="D11">
            <v>4379</v>
          </cell>
          <cell r="E11">
            <v>3818</v>
          </cell>
          <cell r="F11">
            <v>1497</v>
          </cell>
          <cell r="G11" t="str">
            <v>пуд,яб</v>
          </cell>
          <cell r="H11">
            <v>180</v>
          </cell>
          <cell r="I11">
            <v>3846</v>
          </cell>
          <cell r="J11">
            <v>-28</v>
          </cell>
          <cell r="K11">
            <v>5</v>
          </cell>
          <cell r="N11">
            <v>360</v>
          </cell>
          <cell r="O11">
            <v>473.2</v>
          </cell>
          <cell r="P11">
            <v>1320</v>
          </cell>
          <cell r="Q11">
            <v>5.9530853761622993</v>
          </cell>
          <cell r="R11">
            <v>3.1635672020287404</v>
          </cell>
          <cell r="S11">
            <v>366.6</v>
          </cell>
          <cell r="T11">
            <v>357.2</v>
          </cell>
          <cell r="U11">
            <v>585</v>
          </cell>
          <cell r="V11">
            <v>1452</v>
          </cell>
          <cell r="W11">
            <v>70</v>
          </cell>
          <cell r="X11">
            <v>14</v>
          </cell>
          <cell r="Y11">
            <v>1680</v>
          </cell>
          <cell r="Z11" t="str">
            <v>апр яб</v>
          </cell>
          <cell r="AA11">
            <v>140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1484</v>
          </cell>
          <cell r="D12">
            <v>4488</v>
          </cell>
          <cell r="E12">
            <v>4215</v>
          </cell>
          <cell r="F12">
            <v>1695</v>
          </cell>
          <cell r="G12" t="str">
            <v>пуд</v>
          </cell>
          <cell r="H12">
            <v>180</v>
          </cell>
          <cell r="I12">
            <v>4278</v>
          </cell>
          <cell r="J12">
            <v>-63</v>
          </cell>
          <cell r="K12">
            <v>6</v>
          </cell>
          <cell r="N12">
            <v>600</v>
          </cell>
          <cell r="O12">
            <v>363</v>
          </cell>
          <cell r="P12">
            <v>580</v>
          </cell>
          <cell r="Q12">
            <v>6.2672176308539944</v>
          </cell>
          <cell r="R12">
            <v>4.669421487603306</v>
          </cell>
          <cell r="S12">
            <v>350.6</v>
          </cell>
          <cell r="T12">
            <v>321</v>
          </cell>
          <cell r="U12">
            <v>371</v>
          </cell>
          <cell r="V12">
            <v>2400</v>
          </cell>
          <cell r="W12">
            <v>70</v>
          </cell>
          <cell r="X12">
            <v>14</v>
          </cell>
          <cell r="Y12">
            <v>1180</v>
          </cell>
          <cell r="Z12">
            <v>0</v>
          </cell>
          <cell r="AA12">
            <v>98.333333333333329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30</v>
          </cell>
          <cell r="D13">
            <v>1035</v>
          </cell>
          <cell r="E13">
            <v>372</v>
          </cell>
          <cell r="F13">
            <v>691</v>
          </cell>
          <cell r="G13">
            <v>1</v>
          </cell>
          <cell r="H13">
            <v>180</v>
          </cell>
          <cell r="I13">
            <v>374</v>
          </cell>
          <cell r="J13">
            <v>-2</v>
          </cell>
          <cell r="K13">
            <v>7</v>
          </cell>
          <cell r="O13">
            <v>74.400000000000006</v>
          </cell>
          <cell r="Q13">
            <v>9.2876344086021501</v>
          </cell>
          <cell r="R13">
            <v>9.2876344086021501</v>
          </cell>
          <cell r="S13">
            <v>82.8</v>
          </cell>
          <cell r="T13">
            <v>82</v>
          </cell>
          <cell r="U13">
            <v>63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12.898999999999999</v>
          </cell>
          <cell r="D14">
            <v>12</v>
          </cell>
          <cell r="E14">
            <v>86</v>
          </cell>
          <cell r="F14">
            <v>310</v>
          </cell>
          <cell r="G14" t="str">
            <v>рот</v>
          </cell>
          <cell r="H14" t="e">
            <v>#N/A</v>
          </cell>
          <cell r="I14">
            <v>116.01</v>
          </cell>
          <cell r="J14">
            <v>-30.010000000000005</v>
          </cell>
          <cell r="K14">
            <v>8</v>
          </cell>
          <cell r="O14">
            <v>17.2</v>
          </cell>
          <cell r="Q14">
            <v>18.02325581395349</v>
          </cell>
          <cell r="R14">
            <v>18.02325581395349</v>
          </cell>
          <cell r="S14">
            <v>42.6</v>
          </cell>
          <cell r="T14">
            <v>33.200000000000003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153.35599999999999</v>
          </cell>
          <cell r="D15">
            <v>105.9</v>
          </cell>
          <cell r="E15">
            <v>188.7</v>
          </cell>
          <cell r="F15">
            <v>55.756</v>
          </cell>
          <cell r="G15">
            <v>1</v>
          </cell>
          <cell r="H15" t="e">
            <v>#N/A</v>
          </cell>
          <cell r="I15">
            <v>203.1</v>
          </cell>
          <cell r="J15">
            <v>-14.400000000000006</v>
          </cell>
          <cell r="K15">
            <v>9</v>
          </cell>
          <cell r="O15">
            <v>37.739999999999995</v>
          </cell>
          <cell r="P15">
            <v>155</v>
          </cell>
          <cell r="Q15">
            <v>5.5844197138314797</v>
          </cell>
          <cell r="R15">
            <v>1.4773714891361953</v>
          </cell>
          <cell r="S15">
            <v>37</v>
          </cell>
          <cell r="T15">
            <v>32.480000000000004</v>
          </cell>
          <cell r="U15">
            <v>29.6</v>
          </cell>
          <cell r="V15">
            <v>0</v>
          </cell>
          <cell r="W15">
            <v>126</v>
          </cell>
          <cell r="X15">
            <v>14</v>
          </cell>
          <cell r="Y15">
            <v>155</v>
          </cell>
          <cell r="Z15" t="e">
            <v>#N/A</v>
          </cell>
          <cell r="AA15">
            <v>41.891891891891888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71.099999999999994</v>
          </cell>
          <cell r="D16">
            <v>3.7</v>
          </cell>
          <cell r="E16">
            <v>14.8</v>
          </cell>
          <cell r="F16">
            <v>60</v>
          </cell>
          <cell r="G16">
            <v>1</v>
          </cell>
          <cell r="H16" t="e">
            <v>#N/A</v>
          </cell>
          <cell r="I16">
            <v>14.802</v>
          </cell>
          <cell r="J16">
            <v>-1.9999999999988916E-3</v>
          </cell>
          <cell r="K16">
            <v>10</v>
          </cell>
          <cell r="O16">
            <v>2.96</v>
          </cell>
          <cell r="Q16">
            <v>20.27027027027027</v>
          </cell>
          <cell r="R16">
            <v>20.27027027027027</v>
          </cell>
          <cell r="S16">
            <v>8.879999999999999</v>
          </cell>
          <cell r="T16">
            <v>4.4399999999999995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162</v>
          </cell>
          <cell r="D17">
            <v>143</v>
          </cell>
          <cell r="E17">
            <v>175.5</v>
          </cell>
          <cell r="F17">
            <v>118.5</v>
          </cell>
          <cell r="G17">
            <v>1</v>
          </cell>
          <cell r="H17" t="e">
            <v>#N/A</v>
          </cell>
          <cell r="I17">
            <v>180.202</v>
          </cell>
          <cell r="J17">
            <v>-4.7019999999999982</v>
          </cell>
          <cell r="K17">
            <v>11</v>
          </cell>
          <cell r="O17">
            <v>35.1</v>
          </cell>
          <cell r="P17">
            <v>130</v>
          </cell>
          <cell r="Q17">
            <v>7.0797720797720798</v>
          </cell>
          <cell r="R17">
            <v>3.3760683760683761</v>
          </cell>
          <cell r="S17">
            <v>33.700000000000003</v>
          </cell>
          <cell r="T17">
            <v>24.7</v>
          </cell>
          <cell r="U17">
            <v>44</v>
          </cell>
          <cell r="V17">
            <v>0</v>
          </cell>
          <cell r="W17">
            <v>84</v>
          </cell>
          <cell r="X17">
            <v>12</v>
          </cell>
          <cell r="Y17">
            <v>130</v>
          </cell>
          <cell r="Z17" t="e">
            <v>#N/A</v>
          </cell>
          <cell r="AA17">
            <v>23.636363636363637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322</v>
          </cell>
          <cell r="D18">
            <v>1070</v>
          </cell>
          <cell r="E18">
            <v>701</v>
          </cell>
          <cell r="F18">
            <v>680</v>
          </cell>
          <cell r="G18">
            <v>1</v>
          </cell>
          <cell r="H18">
            <v>180</v>
          </cell>
          <cell r="I18">
            <v>713</v>
          </cell>
          <cell r="J18">
            <v>-12</v>
          </cell>
          <cell r="K18">
            <v>12</v>
          </cell>
          <cell r="O18">
            <v>140.19999999999999</v>
          </cell>
          <cell r="P18">
            <v>330</v>
          </cell>
          <cell r="Q18">
            <v>7.2039942938659065</v>
          </cell>
          <cell r="R18">
            <v>4.8502139800285313</v>
          </cell>
          <cell r="S18">
            <v>124.6</v>
          </cell>
          <cell r="T18">
            <v>119.2</v>
          </cell>
          <cell r="U18">
            <v>135</v>
          </cell>
          <cell r="V18">
            <v>0</v>
          </cell>
          <cell r="W18">
            <v>70</v>
          </cell>
          <cell r="X18">
            <v>14</v>
          </cell>
          <cell r="Y18">
            <v>330</v>
          </cell>
          <cell r="Z18" t="str">
            <v>апр яб</v>
          </cell>
          <cell r="AA18">
            <v>27.5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571</v>
          </cell>
          <cell r="D19">
            <v>2396</v>
          </cell>
          <cell r="E19">
            <v>2230</v>
          </cell>
          <cell r="F19">
            <v>724</v>
          </cell>
          <cell r="G19" t="str">
            <v>пуд</v>
          </cell>
          <cell r="H19">
            <v>180</v>
          </cell>
          <cell r="I19">
            <v>2199</v>
          </cell>
          <cell r="J19">
            <v>31</v>
          </cell>
          <cell r="K19">
            <v>13</v>
          </cell>
          <cell r="N19">
            <v>600</v>
          </cell>
          <cell r="O19">
            <v>206</v>
          </cell>
          <cell r="P19">
            <v>570</v>
          </cell>
          <cell r="Q19">
            <v>6.2815533980582527</v>
          </cell>
          <cell r="R19">
            <v>3.5145631067961167</v>
          </cell>
          <cell r="S19">
            <v>140.19999999999999</v>
          </cell>
          <cell r="T19">
            <v>157</v>
          </cell>
          <cell r="U19">
            <v>243</v>
          </cell>
          <cell r="V19">
            <v>1200</v>
          </cell>
          <cell r="W19">
            <v>70</v>
          </cell>
          <cell r="X19">
            <v>14</v>
          </cell>
          <cell r="Y19">
            <v>1170</v>
          </cell>
          <cell r="Z19" t="str">
            <v>апр яб</v>
          </cell>
          <cell r="AA19">
            <v>97.5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246</v>
          </cell>
          <cell r="E20">
            <v>41</v>
          </cell>
          <cell r="F20">
            <v>205</v>
          </cell>
          <cell r="G20" t="str">
            <v>нов</v>
          </cell>
          <cell r="H20" t="e">
            <v>#N/A</v>
          </cell>
          <cell r="I20">
            <v>37</v>
          </cell>
          <cell r="J20">
            <v>4</v>
          </cell>
          <cell r="K20">
            <v>14</v>
          </cell>
          <cell r="O20">
            <v>8.1999999999999993</v>
          </cell>
          <cell r="Q20">
            <v>25.000000000000004</v>
          </cell>
          <cell r="R20">
            <v>25.000000000000004</v>
          </cell>
          <cell r="S20">
            <v>0.6</v>
          </cell>
          <cell r="T20">
            <v>1.4</v>
          </cell>
          <cell r="U20">
            <v>6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235.499</v>
          </cell>
          <cell r="D21">
            <v>185</v>
          </cell>
          <cell r="E21">
            <v>255.3</v>
          </cell>
          <cell r="F21">
            <v>395</v>
          </cell>
          <cell r="G21" t="str">
            <v>рот</v>
          </cell>
          <cell r="H21" t="e">
            <v>#N/A</v>
          </cell>
          <cell r="I21">
            <v>300.303</v>
          </cell>
          <cell r="J21">
            <v>-45.002999999999986</v>
          </cell>
          <cell r="K21">
            <v>15</v>
          </cell>
          <cell r="O21">
            <v>51.06</v>
          </cell>
          <cell r="Q21">
            <v>7.7359968664316483</v>
          </cell>
          <cell r="R21">
            <v>7.7359968664316483</v>
          </cell>
          <cell r="S21">
            <v>59.94</v>
          </cell>
          <cell r="T21">
            <v>57.720000000000006</v>
          </cell>
          <cell r="U21">
            <v>88.8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247</v>
          </cell>
          <cell r="D22">
            <v>2</v>
          </cell>
          <cell r="E22">
            <v>16</v>
          </cell>
          <cell r="F22">
            <v>231</v>
          </cell>
          <cell r="G22" t="str">
            <v>нов</v>
          </cell>
          <cell r="H22" t="e">
            <v>#N/A</v>
          </cell>
          <cell r="I22">
            <v>19</v>
          </cell>
          <cell r="J22">
            <v>-3</v>
          </cell>
          <cell r="K22">
            <v>16</v>
          </cell>
          <cell r="O22">
            <v>3.2</v>
          </cell>
          <cell r="Q22">
            <v>72.1875</v>
          </cell>
          <cell r="R22">
            <v>72.1875</v>
          </cell>
          <cell r="S22">
            <v>0.6</v>
          </cell>
          <cell r="T22">
            <v>1.2</v>
          </cell>
          <cell r="U22">
            <v>4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D23">
            <v>259</v>
          </cell>
          <cell r="E23">
            <v>0</v>
          </cell>
          <cell r="F23">
            <v>259</v>
          </cell>
          <cell r="G23" t="str">
            <v>рот</v>
          </cell>
          <cell r="H23" t="e">
            <v>#N/A</v>
          </cell>
          <cell r="I23">
            <v>0</v>
          </cell>
          <cell r="J23">
            <v>0</v>
          </cell>
          <cell r="K23">
            <v>17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0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314</v>
          </cell>
          <cell r="E24">
            <v>20</v>
          </cell>
          <cell r="F24">
            <v>294</v>
          </cell>
          <cell r="G24" t="str">
            <v>нов</v>
          </cell>
          <cell r="H24" t="e">
            <v>#N/A</v>
          </cell>
          <cell r="I24">
            <v>20</v>
          </cell>
          <cell r="J24">
            <v>0</v>
          </cell>
          <cell r="K24">
            <v>18</v>
          </cell>
          <cell r="O24">
            <v>4</v>
          </cell>
          <cell r="Q24">
            <v>73.5</v>
          </cell>
          <cell r="R24">
            <v>73.5</v>
          </cell>
          <cell r="S24">
            <v>0.6</v>
          </cell>
          <cell r="T24">
            <v>2.4</v>
          </cell>
          <cell r="U24">
            <v>5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316</v>
          </cell>
          <cell r="E25">
            <v>20</v>
          </cell>
          <cell r="F25">
            <v>296</v>
          </cell>
          <cell r="G25" t="str">
            <v>нов</v>
          </cell>
          <cell r="H25" t="e">
            <v>#N/A</v>
          </cell>
          <cell r="I25">
            <v>22</v>
          </cell>
          <cell r="J25">
            <v>-2</v>
          </cell>
          <cell r="K25">
            <v>19</v>
          </cell>
          <cell r="O25">
            <v>4</v>
          </cell>
          <cell r="Q25">
            <v>74</v>
          </cell>
          <cell r="R25">
            <v>74</v>
          </cell>
          <cell r="S25">
            <v>0.2</v>
          </cell>
          <cell r="T25">
            <v>2.4</v>
          </cell>
          <cell r="U25">
            <v>5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84</v>
          </cell>
          <cell r="D26">
            <v>305</v>
          </cell>
          <cell r="E26">
            <v>59.4</v>
          </cell>
          <cell r="F26">
            <v>318.60000000000002</v>
          </cell>
          <cell r="G26" t="str">
            <v>рот</v>
          </cell>
          <cell r="H26" t="e">
            <v>#N/A</v>
          </cell>
          <cell r="I26">
            <v>75.400000000000006</v>
          </cell>
          <cell r="J26">
            <v>-16.000000000000007</v>
          </cell>
          <cell r="K26">
            <v>20</v>
          </cell>
          <cell r="O26">
            <v>11.879999999999999</v>
          </cell>
          <cell r="Q26">
            <v>26.818181818181824</v>
          </cell>
          <cell r="R26">
            <v>26.818181818181824</v>
          </cell>
          <cell r="S26">
            <v>0</v>
          </cell>
          <cell r="T26">
            <v>5.8</v>
          </cell>
          <cell r="U26">
            <v>25.4</v>
          </cell>
          <cell r="V26">
            <v>0</v>
          </cell>
          <cell r="W26">
            <v>126</v>
          </cell>
          <cell r="X26">
            <v>14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1406</v>
          </cell>
          <cell r="D27">
            <v>5207</v>
          </cell>
          <cell r="E27">
            <v>3212</v>
          </cell>
          <cell r="F27">
            <v>3338</v>
          </cell>
          <cell r="G27" t="str">
            <v>пуд</v>
          </cell>
          <cell r="H27">
            <v>180</v>
          </cell>
          <cell r="I27">
            <v>3157</v>
          </cell>
          <cell r="J27">
            <v>55</v>
          </cell>
          <cell r="K27">
            <v>21</v>
          </cell>
          <cell r="O27">
            <v>642.4</v>
          </cell>
          <cell r="P27">
            <v>840</v>
          </cell>
          <cell r="Q27">
            <v>6.5037359900373604</v>
          </cell>
          <cell r="R27">
            <v>5.1961394769613953</v>
          </cell>
          <cell r="S27">
            <v>602.4</v>
          </cell>
          <cell r="T27">
            <v>656.2</v>
          </cell>
          <cell r="U27">
            <v>734</v>
          </cell>
          <cell r="V27">
            <v>0</v>
          </cell>
          <cell r="W27">
            <v>70</v>
          </cell>
          <cell r="X27">
            <v>14</v>
          </cell>
          <cell r="Y27">
            <v>840</v>
          </cell>
          <cell r="Z27" t="str">
            <v>апр яб</v>
          </cell>
          <cell r="AA27">
            <v>70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924</v>
          </cell>
          <cell r="D28">
            <v>3495</v>
          </cell>
          <cell r="E28">
            <v>2192</v>
          </cell>
          <cell r="F28">
            <v>2164</v>
          </cell>
          <cell r="G28" t="str">
            <v>яб</v>
          </cell>
          <cell r="H28">
            <v>180</v>
          </cell>
          <cell r="I28">
            <v>2271</v>
          </cell>
          <cell r="J28">
            <v>-79</v>
          </cell>
          <cell r="K28">
            <v>22</v>
          </cell>
          <cell r="O28">
            <v>438.4</v>
          </cell>
          <cell r="P28">
            <v>840</v>
          </cell>
          <cell r="Q28">
            <v>6.8521897810218979</v>
          </cell>
          <cell r="R28">
            <v>4.9361313868613141</v>
          </cell>
          <cell r="S28">
            <v>359.4</v>
          </cell>
          <cell r="T28">
            <v>425.2</v>
          </cell>
          <cell r="U28">
            <v>498</v>
          </cell>
          <cell r="V28">
            <v>0</v>
          </cell>
          <cell r="W28">
            <v>126</v>
          </cell>
          <cell r="X28">
            <v>14</v>
          </cell>
          <cell r="Y28">
            <v>840</v>
          </cell>
          <cell r="Z28" t="str">
            <v>апр яб</v>
          </cell>
          <cell r="AA28">
            <v>140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1607</v>
          </cell>
          <cell r="D29">
            <v>3529</v>
          </cell>
          <cell r="E29">
            <v>2588</v>
          </cell>
          <cell r="F29">
            <v>2462</v>
          </cell>
          <cell r="G29">
            <v>1</v>
          </cell>
          <cell r="H29">
            <v>180</v>
          </cell>
          <cell r="I29">
            <v>2510</v>
          </cell>
          <cell r="J29">
            <v>78</v>
          </cell>
          <cell r="K29">
            <v>23</v>
          </cell>
          <cell r="O29">
            <v>517.6</v>
          </cell>
          <cell r="P29">
            <v>840</v>
          </cell>
          <cell r="Q29">
            <v>6.3794435857805256</v>
          </cell>
          <cell r="R29">
            <v>4.7565687789799069</v>
          </cell>
          <cell r="S29">
            <v>515.4</v>
          </cell>
          <cell r="T29">
            <v>509</v>
          </cell>
          <cell r="U29">
            <v>651</v>
          </cell>
          <cell r="V29">
            <v>0</v>
          </cell>
          <cell r="W29">
            <v>70</v>
          </cell>
          <cell r="X29">
            <v>14</v>
          </cell>
          <cell r="Y29">
            <v>840</v>
          </cell>
          <cell r="Z29" t="str">
            <v>апр яб</v>
          </cell>
          <cell r="AA29">
            <v>70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272</v>
          </cell>
          <cell r="D30">
            <v>1563</v>
          </cell>
          <cell r="E30">
            <v>839</v>
          </cell>
          <cell r="F30">
            <v>973</v>
          </cell>
          <cell r="G30">
            <v>1</v>
          </cell>
          <cell r="H30" t="e">
            <v>#N/A</v>
          </cell>
          <cell r="I30">
            <v>867</v>
          </cell>
          <cell r="J30">
            <v>-28</v>
          </cell>
          <cell r="K30">
            <v>24</v>
          </cell>
          <cell r="O30">
            <v>167.8</v>
          </cell>
          <cell r="P30">
            <v>170</v>
          </cell>
          <cell r="Q30">
            <v>6.8116805721096538</v>
          </cell>
          <cell r="R30">
            <v>5.798569725864124</v>
          </cell>
          <cell r="S30">
            <v>154.80000000000001</v>
          </cell>
          <cell r="T30">
            <v>166</v>
          </cell>
          <cell r="U30">
            <v>172</v>
          </cell>
          <cell r="V30">
            <v>0</v>
          </cell>
          <cell r="W30">
            <v>70</v>
          </cell>
          <cell r="X30">
            <v>14</v>
          </cell>
          <cell r="Y30">
            <v>170</v>
          </cell>
          <cell r="Z30" t="e">
            <v>#N/A</v>
          </cell>
          <cell r="AA30">
            <v>14.166666666666666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315</v>
          </cell>
          <cell r="E31">
            <v>37</v>
          </cell>
          <cell r="F31">
            <v>278</v>
          </cell>
          <cell r="G31" t="str">
            <v>нов</v>
          </cell>
          <cell r="H31" t="e">
            <v>#N/A</v>
          </cell>
          <cell r="I31">
            <v>44</v>
          </cell>
          <cell r="J31">
            <v>-7</v>
          </cell>
          <cell r="K31">
            <v>25</v>
          </cell>
          <cell r="O31">
            <v>7.4</v>
          </cell>
          <cell r="Q31">
            <v>37.567567567567565</v>
          </cell>
          <cell r="R31">
            <v>37.567567567567565</v>
          </cell>
          <cell r="S31">
            <v>0.2</v>
          </cell>
          <cell r="T31">
            <v>2.4</v>
          </cell>
          <cell r="U31">
            <v>9</v>
          </cell>
          <cell r="V31">
            <v>0</v>
          </cell>
          <cell r="W31">
            <v>234</v>
          </cell>
          <cell r="X31">
            <v>18</v>
          </cell>
          <cell r="Y31">
            <v>0</v>
          </cell>
          <cell r="Z31" t="str">
            <v>увел</v>
          </cell>
          <cell r="AA31">
            <v>0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768</v>
          </cell>
          <cell r="D32">
            <v>778</v>
          </cell>
          <cell r="E32">
            <v>756</v>
          </cell>
          <cell r="F32">
            <v>738</v>
          </cell>
          <cell r="G32">
            <v>1</v>
          </cell>
          <cell r="H32" t="e">
            <v>#N/A</v>
          </cell>
          <cell r="I32">
            <v>1000.001</v>
          </cell>
          <cell r="J32">
            <v>-244.00099999999998</v>
          </cell>
          <cell r="K32">
            <v>26</v>
          </cell>
          <cell r="O32">
            <v>151.19999999999999</v>
          </cell>
          <cell r="P32">
            <v>430</v>
          </cell>
          <cell r="Q32">
            <v>7.7248677248677255</v>
          </cell>
          <cell r="R32">
            <v>4.8809523809523814</v>
          </cell>
          <cell r="S32">
            <v>142.80000000000001</v>
          </cell>
          <cell r="T32">
            <v>134.19999999999999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430</v>
          </cell>
          <cell r="Z32" t="e">
            <v>#N/A</v>
          </cell>
          <cell r="AA32">
            <v>71.666666666666671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315</v>
          </cell>
          <cell r="D33">
            <v>435</v>
          </cell>
          <cell r="E33">
            <v>185</v>
          </cell>
          <cell r="F33">
            <v>526</v>
          </cell>
          <cell r="G33" t="str">
            <v>яб</v>
          </cell>
          <cell r="H33">
            <v>180</v>
          </cell>
          <cell r="I33">
            <v>212</v>
          </cell>
          <cell r="J33">
            <v>-27</v>
          </cell>
          <cell r="K33">
            <v>27</v>
          </cell>
          <cell r="O33">
            <v>37</v>
          </cell>
          <cell r="Q33">
            <v>14.216216216216216</v>
          </cell>
          <cell r="R33">
            <v>14.216216216216216</v>
          </cell>
          <cell r="S33">
            <v>85</v>
          </cell>
          <cell r="T33">
            <v>66.599999999999994</v>
          </cell>
          <cell r="U33">
            <v>24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77</v>
          </cell>
          <cell r="D34">
            <v>200</v>
          </cell>
          <cell r="E34">
            <v>107</v>
          </cell>
          <cell r="F34">
            <v>161</v>
          </cell>
          <cell r="G34">
            <v>1</v>
          </cell>
          <cell r="H34" t="e">
            <v>#N/A</v>
          </cell>
          <cell r="I34">
            <v>112</v>
          </cell>
          <cell r="J34">
            <v>-5</v>
          </cell>
          <cell r="K34">
            <v>28</v>
          </cell>
          <cell r="O34">
            <v>21.4</v>
          </cell>
          <cell r="Q34">
            <v>7.5233644859813085</v>
          </cell>
          <cell r="R34">
            <v>7.5233644859813085</v>
          </cell>
          <cell r="S34">
            <v>24.2</v>
          </cell>
          <cell r="T34">
            <v>22.4</v>
          </cell>
          <cell r="U34">
            <v>19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>
            <v>0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632</v>
          </cell>
          <cell r="D35">
            <v>1189</v>
          </cell>
          <cell r="E35">
            <v>1014</v>
          </cell>
          <cell r="F35">
            <v>775</v>
          </cell>
          <cell r="G35">
            <v>1</v>
          </cell>
          <cell r="H35" t="e">
            <v>#N/A</v>
          </cell>
          <cell r="I35">
            <v>1029</v>
          </cell>
          <cell r="J35">
            <v>-15</v>
          </cell>
          <cell r="K35">
            <v>29</v>
          </cell>
          <cell r="O35">
            <v>202.8</v>
          </cell>
          <cell r="P35">
            <v>575</v>
          </cell>
          <cell r="Q35">
            <v>6.6568047337278102</v>
          </cell>
          <cell r="R35">
            <v>3.8214990138067058</v>
          </cell>
          <cell r="S35">
            <v>198.2</v>
          </cell>
          <cell r="T35">
            <v>180</v>
          </cell>
          <cell r="U35">
            <v>142</v>
          </cell>
          <cell r="V35">
            <v>0</v>
          </cell>
          <cell r="W35">
            <v>84</v>
          </cell>
          <cell r="X35">
            <v>12</v>
          </cell>
          <cell r="Y35">
            <v>575</v>
          </cell>
          <cell r="Z35" t="str">
            <v>апр яб</v>
          </cell>
          <cell r="AA35">
            <v>71.875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117</v>
          </cell>
          <cell r="D36">
            <v>411</v>
          </cell>
          <cell r="E36">
            <v>303</v>
          </cell>
          <cell r="F36">
            <v>202</v>
          </cell>
          <cell r="G36">
            <v>0</v>
          </cell>
          <cell r="H36" t="e">
            <v>#N/A</v>
          </cell>
          <cell r="I36">
            <v>332</v>
          </cell>
          <cell r="J36">
            <v>-29</v>
          </cell>
          <cell r="K36">
            <v>30</v>
          </cell>
          <cell r="O36">
            <v>60.6</v>
          </cell>
          <cell r="P36">
            <v>190</v>
          </cell>
          <cell r="Q36">
            <v>6.4686468646864688</v>
          </cell>
          <cell r="R36">
            <v>3.333333333333333</v>
          </cell>
          <cell r="S36">
            <v>52</v>
          </cell>
          <cell r="T36">
            <v>44.4</v>
          </cell>
          <cell r="U36">
            <v>71</v>
          </cell>
          <cell r="V36">
            <v>0</v>
          </cell>
          <cell r="W36">
            <v>84</v>
          </cell>
          <cell r="X36">
            <v>12</v>
          </cell>
          <cell r="Y36">
            <v>190</v>
          </cell>
          <cell r="Z36" t="str">
            <v>увел</v>
          </cell>
          <cell r="AA36">
            <v>11.875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337</v>
          </cell>
          <cell r="D37">
            <v>1595</v>
          </cell>
          <cell r="E37">
            <v>1336</v>
          </cell>
          <cell r="F37">
            <v>552</v>
          </cell>
          <cell r="G37">
            <v>1</v>
          </cell>
          <cell r="H37">
            <v>150</v>
          </cell>
          <cell r="I37">
            <v>1373</v>
          </cell>
          <cell r="J37">
            <v>-37</v>
          </cell>
          <cell r="K37">
            <v>31</v>
          </cell>
          <cell r="N37">
            <v>800</v>
          </cell>
          <cell r="O37">
            <v>107.2</v>
          </cell>
          <cell r="P37">
            <v>160</v>
          </cell>
          <cell r="Q37">
            <v>6.6417910447761193</v>
          </cell>
          <cell r="R37">
            <v>5.1492537313432836</v>
          </cell>
          <cell r="S37">
            <v>92.8</v>
          </cell>
          <cell r="T37">
            <v>89.2</v>
          </cell>
          <cell r="U37">
            <v>125</v>
          </cell>
          <cell r="V37">
            <v>800</v>
          </cell>
          <cell r="W37">
            <v>84</v>
          </cell>
          <cell r="X37">
            <v>12</v>
          </cell>
          <cell r="Y37">
            <v>960</v>
          </cell>
          <cell r="Z37">
            <v>0</v>
          </cell>
          <cell r="AA37">
            <v>120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546</v>
          </cell>
          <cell r="D38">
            <v>1685</v>
          </cell>
          <cell r="E38">
            <v>1183</v>
          </cell>
          <cell r="F38">
            <v>957</v>
          </cell>
          <cell r="G38">
            <v>0</v>
          </cell>
          <cell r="H38" t="e">
            <v>#N/A</v>
          </cell>
          <cell r="I38">
            <v>1155</v>
          </cell>
          <cell r="J38">
            <v>28</v>
          </cell>
          <cell r="K38">
            <v>32</v>
          </cell>
          <cell r="O38">
            <v>236.6</v>
          </cell>
          <cell r="P38">
            <v>580</v>
          </cell>
          <cell r="Q38">
            <v>6.4961961115807272</v>
          </cell>
          <cell r="R38">
            <v>4.0448013524936606</v>
          </cell>
          <cell r="S38">
            <v>236.8</v>
          </cell>
          <cell r="T38">
            <v>207</v>
          </cell>
          <cell r="U38">
            <v>250</v>
          </cell>
          <cell r="V38">
            <v>0</v>
          </cell>
          <cell r="W38">
            <v>84</v>
          </cell>
          <cell r="X38">
            <v>12</v>
          </cell>
          <cell r="Y38">
            <v>580</v>
          </cell>
          <cell r="Z38" t="str">
            <v>апр яб</v>
          </cell>
          <cell r="AA38">
            <v>36.25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496</v>
          </cell>
          <cell r="D39">
            <v>317</v>
          </cell>
          <cell r="E39">
            <v>398</v>
          </cell>
          <cell r="F39">
            <v>383</v>
          </cell>
          <cell r="G39">
            <v>1</v>
          </cell>
          <cell r="H39" t="e">
            <v>#N/A</v>
          </cell>
          <cell r="I39">
            <v>410</v>
          </cell>
          <cell r="J39">
            <v>-12</v>
          </cell>
          <cell r="K39">
            <v>33</v>
          </cell>
          <cell r="O39">
            <v>79.599999999999994</v>
          </cell>
          <cell r="P39">
            <v>190</v>
          </cell>
          <cell r="Q39">
            <v>7.1984924623115587</v>
          </cell>
          <cell r="R39">
            <v>4.8115577889447243</v>
          </cell>
          <cell r="S39">
            <v>74</v>
          </cell>
          <cell r="T39">
            <v>59.6</v>
          </cell>
          <cell r="U39">
            <v>89</v>
          </cell>
          <cell r="V39">
            <v>0</v>
          </cell>
          <cell r="W39">
            <v>84</v>
          </cell>
          <cell r="X39">
            <v>12</v>
          </cell>
          <cell r="Y39">
            <v>190</v>
          </cell>
          <cell r="Z39">
            <v>0</v>
          </cell>
          <cell r="AA39">
            <v>23.75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155</v>
          </cell>
          <cell r="D40">
            <v>3397</v>
          </cell>
          <cell r="E40">
            <v>376</v>
          </cell>
          <cell r="F40">
            <v>865</v>
          </cell>
          <cell r="G40">
            <v>1</v>
          </cell>
          <cell r="H40" t="e">
            <v>#N/A</v>
          </cell>
          <cell r="I40">
            <v>413</v>
          </cell>
          <cell r="J40">
            <v>-37</v>
          </cell>
          <cell r="K40">
            <v>34</v>
          </cell>
          <cell r="O40">
            <v>75.2</v>
          </cell>
          <cell r="Q40">
            <v>11.502659574468085</v>
          </cell>
          <cell r="R40">
            <v>11.502659574468085</v>
          </cell>
          <cell r="S40">
            <v>102.2</v>
          </cell>
          <cell r="T40">
            <v>124.6</v>
          </cell>
          <cell r="U40">
            <v>66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1083</v>
          </cell>
          <cell r="D41">
            <v>4919</v>
          </cell>
          <cell r="E41">
            <v>4040</v>
          </cell>
          <cell r="F41">
            <v>1887</v>
          </cell>
          <cell r="G41">
            <v>1</v>
          </cell>
          <cell r="H41">
            <v>150</v>
          </cell>
          <cell r="I41">
            <v>4144</v>
          </cell>
          <cell r="J41">
            <v>-104</v>
          </cell>
          <cell r="K41">
            <v>35</v>
          </cell>
          <cell r="N41">
            <v>1064</v>
          </cell>
          <cell r="O41">
            <v>531.20000000000005</v>
          </cell>
          <cell r="P41">
            <v>1430</v>
          </cell>
          <cell r="Q41">
            <v>6.2443524096385534</v>
          </cell>
          <cell r="R41">
            <v>3.5523343373493974</v>
          </cell>
          <cell r="S41">
            <v>397.6</v>
          </cell>
          <cell r="T41">
            <v>428.2</v>
          </cell>
          <cell r="U41">
            <v>631</v>
          </cell>
          <cell r="V41">
            <v>1384</v>
          </cell>
          <cell r="W41">
            <v>84</v>
          </cell>
          <cell r="X41">
            <v>12</v>
          </cell>
          <cell r="Y41">
            <v>2494</v>
          </cell>
          <cell r="Z41" t="str">
            <v>апр яб</v>
          </cell>
          <cell r="AA41">
            <v>311.75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1405</v>
          </cell>
          <cell r="D42">
            <v>2646</v>
          </cell>
          <cell r="E42">
            <v>1949</v>
          </cell>
          <cell r="F42">
            <v>2005</v>
          </cell>
          <cell r="G42">
            <v>1</v>
          </cell>
          <cell r="H42">
            <v>150</v>
          </cell>
          <cell r="I42">
            <v>1820</v>
          </cell>
          <cell r="J42">
            <v>129</v>
          </cell>
          <cell r="K42">
            <v>36</v>
          </cell>
          <cell r="O42">
            <v>389.8</v>
          </cell>
          <cell r="P42">
            <v>760</v>
          </cell>
          <cell r="Q42">
            <v>7.0933812211390457</v>
          </cell>
          <cell r="R42">
            <v>5.1436634171369935</v>
          </cell>
          <cell r="S42">
            <v>389.2</v>
          </cell>
          <cell r="T42">
            <v>354.6</v>
          </cell>
          <cell r="U42">
            <v>451</v>
          </cell>
          <cell r="V42">
            <v>0</v>
          </cell>
          <cell r="W42">
            <v>84</v>
          </cell>
          <cell r="X42">
            <v>12</v>
          </cell>
          <cell r="Y42">
            <v>760</v>
          </cell>
          <cell r="Z42">
            <v>0</v>
          </cell>
          <cell r="AA42">
            <v>47.5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411.89800000000002</v>
          </cell>
          <cell r="D43">
            <v>820.8</v>
          </cell>
          <cell r="E43">
            <v>296</v>
          </cell>
          <cell r="F43">
            <v>901</v>
          </cell>
          <cell r="G43">
            <v>0</v>
          </cell>
          <cell r="H43" t="e">
            <v>#N/A</v>
          </cell>
          <cell r="I43">
            <v>152.001</v>
          </cell>
          <cell r="J43">
            <v>143.999</v>
          </cell>
          <cell r="K43">
            <v>37</v>
          </cell>
          <cell r="O43">
            <v>59.2</v>
          </cell>
          <cell r="Q43">
            <v>15.219594594594595</v>
          </cell>
          <cell r="R43">
            <v>15.219594594594595</v>
          </cell>
          <cell r="S43">
            <v>59.6</v>
          </cell>
          <cell r="T43">
            <v>43.8</v>
          </cell>
          <cell r="U43">
            <v>24.3</v>
          </cell>
          <cell r="V43">
            <v>0</v>
          </cell>
          <cell r="W43">
            <v>234</v>
          </cell>
          <cell r="X43">
            <v>18</v>
          </cell>
          <cell r="Y43">
            <v>0</v>
          </cell>
          <cell r="Z43" t="str">
            <v>пер ск 870</v>
          </cell>
          <cell r="AA43">
            <v>0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1182.0989999999999</v>
          </cell>
          <cell r="D44">
            <v>3754.701</v>
          </cell>
          <cell r="E44">
            <v>1095</v>
          </cell>
          <cell r="F44">
            <v>882.29899999999998</v>
          </cell>
          <cell r="G44">
            <v>0</v>
          </cell>
          <cell r="H44" t="e">
            <v>#N/A</v>
          </cell>
          <cell r="I44">
            <v>1572.702</v>
          </cell>
          <cell r="J44">
            <v>-477.702</v>
          </cell>
          <cell r="K44">
            <v>38</v>
          </cell>
          <cell r="O44">
            <v>219</v>
          </cell>
          <cell r="P44">
            <v>720</v>
          </cell>
          <cell r="Q44">
            <v>7.3164337899543375</v>
          </cell>
          <cell r="R44">
            <v>4.0287625570776253</v>
          </cell>
          <cell r="S44">
            <v>271</v>
          </cell>
          <cell r="T44">
            <v>244</v>
          </cell>
          <cell r="U44">
            <v>166.6</v>
          </cell>
          <cell r="V44">
            <v>0</v>
          </cell>
          <cell r="W44">
            <v>144</v>
          </cell>
          <cell r="X44">
            <v>12</v>
          </cell>
          <cell r="Y44">
            <v>720</v>
          </cell>
          <cell r="Z44" t="e">
            <v>#N/A</v>
          </cell>
          <cell r="AA44">
            <v>144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1609</v>
          </cell>
          <cell r="D45">
            <v>30971</v>
          </cell>
          <cell r="E45">
            <v>5847</v>
          </cell>
          <cell r="F45">
            <v>3055</v>
          </cell>
          <cell r="G45" t="str">
            <v>пуд,яб</v>
          </cell>
          <cell r="H45">
            <v>150</v>
          </cell>
          <cell r="I45">
            <v>5939</v>
          </cell>
          <cell r="J45">
            <v>-92</v>
          </cell>
          <cell r="K45">
            <v>39</v>
          </cell>
          <cell r="N45">
            <v>1600</v>
          </cell>
          <cell r="O45">
            <v>529.4</v>
          </cell>
          <cell r="P45">
            <v>605</v>
          </cell>
          <cell r="Q45">
            <v>6.9134869663770306</v>
          </cell>
          <cell r="R45">
            <v>5.7706837929731778</v>
          </cell>
          <cell r="S45">
            <v>584.4</v>
          </cell>
          <cell r="T45">
            <v>566.4</v>
          </cell>
          <cell r="U45">
            <v>547</v>
          </cell>
          <cell r="V45">
            <v>3200</v>
          </cell>
          <cell r="W45">
            <v>84</v>
          </cell>
          <cell r="X45">
            <v>12</v>
          </cell>
          <cell r="Y45">
            <v>2205</v>
          </cell>
          <cell r="Z45" t="str">
            <v>апр яб</v>
          </cell>
          <cell r="AA45">
            <v>275.625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997</v>
          </cell>
          <cell r="D46">
            <v>5935</v>
          </cell>
          <cell r="E46">
            <v>1421</v>
          </cell>
          <cell r="F46">
            <v>2392</v>
          </cell>
          <cell r="G46">
            <v>1</v>
          </cell>
          <cell r="H46">
            <v>150</v>
          </cell>
          <cell r="I46">
            <v>1453</v>
          </cell>
          <cell r="J46">
            <v>-32</v>
          </cell>
          <cell r="K46">
            <v>40</v>
          </cell>
          <cell r="O46">
            <v>284.2</v>
          </cell>
          <cell r="Q46">
            <v>8.4166080225193536</v>
          </cell>
          <cell r="R46">
            <v>8.4166080225193536</v>
          </cell>
          <cell r="S46">
            <v>289.8</v>
          </cell>
          <cell r="T46">
            <v>270.8</v>
          </cell>
          <cell r="U46">
            <v>289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111</v>
          </cell>
          <cell r="D47">
            <v>125</v>
          </cell>
          <cell r="E47">
            <v>64</v>
          </cell>
          <cell r="F47">
            <v>166</v>
          </cell>
          <cell r="G47">
            <v>1</v>
          </cell>
          <cell r="H47" t="e">
            <v>#N/A</v>
          </cell>
          <cell r="I47">
            <v>68</v>
          </cell>
          <cell r="J47">
            <v>-4</v>
          </cell>
          <cell r="K47">
            <v>41</v>
          </cell>
          <cell r="O47">
            <v>12.8</v>
          </cell>
          <cell r="Q47">
            <v>12.96875</v>
          </cell>
          <cell r="R47">
            <v>12.96875</v>
          </cell>
          <cell r="S47">
            <v>17.600000000000001</v>
          </cell>
          <cell r="T47">
            <v>7.6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204</v>
          </cell>
          <cell r="D48">
            <v>135</v>
          </cell>
          <cell r="E48">
            <v>105</v>
          </cell>
          <cell r="F48">
            <v>221</v>
          </cell>
          <cell r="G48">
            <v>1</v>
          </cell>
          <cell r="H48" t="e">
            <v>#N/A</v>
          </cell>
          <cell r="I48">
            <v>115</v>
          </cell>
          <cell r="J48">
            <v>-10</v>
          </cell>
          <cell r="K48">
            <v>42</v>
          </cell>
          <cell r="O48">
            <v>21</v>
          </cell>
          <cell r="Q48">
            <v>10.523809523809524</v>
          </cell>
          <cell r="R48">
            <v>10.523809523809524</v>
          </cell>
          <cell r="S48">
            <v>35</v>
          </cell>
          <cell r="T48">
            <v>20.399999999999999</v>
          </cell>
          <cell r="U48">
            <v>27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281</v>
          </cell>
          <cell r="D49">
            <v>5</v>
          </cell>
          <cell r="E49">
            <v>21</v>
          </cell>
          <cell r="F49">
            <v>260</v>
          </cell>
          <cell r="G49" t="str">
            <v>нов</v>
          </cell>
          <cell r="H49" t="e">
            <v>#N/A</v>
          </cell>
          <cell r="I49">
            <v>26</v>
          </cell>
          <cell r="J49">
            <v>-5</v>
          </cell>
          <cell r="K49">
            <v>43</v>
          </cell>
          <cell r="O49">
            <v>4.2</v>
          </cell>
          <cell r="Q49">
            <v>61.904761904761905</v>
          </cell>
          <cell r="R49">
            <v>61.904761904761905</v>
          </cell>
          <cell r="S49">
            <v>0</v>
          </cell>
          <cell r="T49">
            <v>2.6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335</v>
          </cell>
          <cell r="D50">
            <v>125</v>
          </cell>
          <cell r="E50">
            <v>109</v>
          </cell>
          <cell r="F50">
            <v>330</v>
          </cell>
          <cell r="G50">
            <v>1</v>
          </cell>
          <cell r="H50" t="e">
            <v>#N/A</v>
          </cell>
          <cell r="I50">
            <v>411</v>
          </cell>
          <cell r="J50">
            <v>-302</v>
          </cell>
          <cell r="K50">
            <v>44</v>
          </cell>
          <cell r="O50">
            <v>21.8</v>
          </cell>
          <cell r="P50">
            <v>188</v>
          </cell>
          <cell r="Q50">
            <v>23.761467889908257</v>
          </cell>
          <cell r="R50">
            <v>15.137614678899082</v>
          </cell>
          <cell r="S50">
            <v>34.799999999999997</v>
          </cell>
          <cell r="T50">
            <v>24</v>
          </cell>
          <cell r="U50">
            <v>5</v>
          </cell>
          <cell r="V50">
            <v>0</v>
          </cell>
          <cell r="W50">
            <v>84</v>
          </cell>
          <cell r="X50">
            <v>12</v>
          </cell>
          <cell r="Y50">
            <v>188</v>
          </cell>
          <cell r="Z50" t="str">
            <v>склад</v>
          </cell>
          <cell r="AA50">
            <v>23.5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143</v>
          </cell>
          <cell r="D51">
            <v>308</v>
          </cell>
          <cell r="E51">
            <v>243</v>
          </cell>
          <cell r="F51">
            <v>182</v>
          </cell>
          <cell r="G51">
            <v>1</v>
          </cell>
          <cell r="H51" t="e">
            <v>#N/A</v>
          </cell>
          <cell r="I51">
            <v>261</v>
          </cell>
          <cell r="J51">
            <v>-18</v>
          </cell>
          <cell r="K51">
            <v>45</v>
          </cell>
          <cell r="O51">
            <v>48.6</v>
          </cell>
          <cell r="P51">
            <v>188</v>
          </cell>
          <cell r="Q51">
            <v>7.6131687242798352</v>
          </cell>
          <cell r="R51">
            <v>3.7448559670781894</v>
          </cell>
          <cell r="S51">
            <v>40.799999999999997</v>
          </cell>
          <cell r="T51">
            <v>33.200000000000003</v>
          </cell>
          <cell r="U51">
            <v>17</v>
          </cell>
          <cell r="V51">
            <v>0</v>
          </cell>
          <cell r="W51">
            <v>84</v>
          </cell>
          <cell r="X51">
            <v>12</v>
          </cell>
          <cell r="Y51">
            <v>188</v>
          </cell>
          <cell r="Z51" t="e">
            <v>#N/A</v>
          </cell>
          <cell r="AA51">
            <v>23.5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148</v>
          </cell>
          <cell r="D52">
            <v>203</v>
          </cell>
          <cell r="E52">
            <v>179</v>
          </cell>
          <cell r="F52">
            <v>162</v>
          </cell>
          <cell r="G52">
            <v>1</v>
          </cell>
          <cell r="H52" t="e">
            <v>#N/A</v>
          </cell>
          <cell r="I52">
            <v>185</v>
          </cell>
          <cell r="J52">
            <v>-6</v>
          </cell>
          <cell r="K52">
            <v>46</v>
          </cell>
          <cell r="O52">
            <v>35.799999999999997</v>
          </cell>
          <cell r="P52">
            <v>96</v>
          </cell>
          <cell r="Q52">
            <v>7.2067039106145261</v>
          </cell>
          <cell r="R52">
            <v>4.5251396648044695</v>
          </cell>
          <cell r="S52">
            <v>30.6</v>
          </cell>
          <cell r="T52">
            <v>25.4</v>
          </cell>
          <cell r="U52">
            <v>44</v>
          </cell>
          <cell r="V52">
            <v>0</v>
          </cell>
          <cell r="W52">
            <v>84</v>
          </cell>
          <cell r="X52">
            <v>12</v>
          </cell>
          <cell r="Y52">
            <v>96</v>
          </cell>
          <cell r="Z52">
            <v>0</v>
          </cell>
          <cell r="AA52">
            <v>12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989</v>
          </cell>
          <cell r="D53">
            <v>2019</v>
          </cell>
          <cell r="E53">
            <v>1637</v>
          </cell>
          <cell r="F53">
            <v>1279</v>
          </cell>
          <cell r="G53">
            <v>1</v>
          </cell>
          <cell r="H53" t="e">
            <v>#N/A</v>
          </cell>
          <cell r="I53">
            <v>1631</v>
          </cell>
          <cell r="J53">
            <v>6</v>
          </cell>
          <cell r="K53">
            <v>47</v>
          </cell>
          <cell r="O53">
            <v>327.39999999999998</v>
          </cell>
          <cell r="P53">
            <v>770</v>
          </cell>
          <cell r="Q53">
            <v>6.2583995113011612</v>
          </cell>
          <cell r="R53">
            <v>3.9065363469761762</v>
          </cell>
          <cell r="S53">
            <v>271.2</v>
          </cell>
          <cell r="T53">
            <v>261.60000000000002</v>
          </cell>
          <cell r="U53">
            <v>416</v>
          </cell>
          <cell r="V53">
            <v>0</v>
          </cell>
          <cell r="W53">
            <v>84</v>
          </cell>
          <cell r="X53">
            <v>12</v>
          </cell>
          <cell r="Y53">
            <v>770</v>
          </cell>
          <cell r="Z53">
            <v>0</v>
          </cell>
          <cell r="AA53">
            <v>96.25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737</v>
          </cell>
          <cell r="D54">
            <v>973</v>
          </cell>
          <cell r="E54">
            <v>892</v>
          </cell>
          <cell r="F54">
            <v>628</v>
          </cell>
          <cell r="G54">
            <v>1</v>
          </cell>
          <cell r="H54">
            <v>180</v>
          </cell>
          <cell r="I54">
            <v>314</v>
          </cell>
          <cell r="J54">
            <v>578</v>
          </cell>
          <cell r="K54">
            <v>48</v>
          </cell>
          <cell r="O54">
            <v>178.4</v>
          </cell>
          <cell r="P54">
            <v>480</v>
          </cell>
          <cell r="Q54">
            <v>6.2107623318385645</v>
          </cell>
          <cell r="R54">
            <v>3.5201793721973091</v>
          </cell>
          <cell r="S54">
            <v>151.4</v>
          </cell>
          <cell r="T54">
            <v>135</v>
          </cell>
          <cell r="U54">
            <v>72</v>
          </cell>
          <cell r="V54">
            <v>0</v>
          </cell>
          <cell r="W54">
            <v>84</v>
          </cell>
          <cell r="X54">
            <v>12</v>
          </cell>
          <cell r="Y54">
            <v>480</v>
          </cell>
          <cell r="Z54">
            <v>0</v>
          </cell>
          <cell r="AA54">
            <v>60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580</v>
          </cell>
          <cell r="D55">
            <v>958</v>
          </cell>
          <cell r="E55">
            <v>795</v>
          </cell>
          <cell r="F55">
            <v>570</v>
          </cell>
          <cell r="G55">
            <v>1</v>
          </cell>
          <cell r="H55">
            <v>90</v>
          </cell>
          <cell r="I55">
            <v>964</v>
          </cell>
          <cell r="J55">
            <v>-169</v>
          </cell>
          <cell r="K55">
            <v>49</v>
          </cell>
          <cell r="O55">
            <v>159</v>
          </cell>
          <cell r="P55">
            <v>420</v>
          </cell>
          <cell r="Q55">
            <v>6.2264150943396226</v>
          </cell>
          <cell r="R55">
            <v>3.5849056603773586</v>
          </cell>
          <cell r="S55">
            <v>124</v>
          </cell>
          <cell r="T55">
            <v>120.6</v>
          </cell>
          <cell r="U55">
            <v>245</v>
          </cell>
          <cell r="V55">
            <v>0</v>
          </cell>
          <cell r="W55">
            <v>144</v>
          </cell>
          <cell r="X55">
            <v>12</v>
          </cell>
          <cell r="Y55">
            <v>420</v>
          </cell>
          <cell r="Z55">
            <v>0</v>
          </cell>
          <cell r="AA55">
            <v>84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454</v>
          </cell>
          <cell r="D56">
            <v>1019</v>
          </cell>
          <cell r="E56">
            <v>715</v>
          </cell>
          <cell r="F56">
            <v>688</v>
          </cell>
          <cell r="G56">
            <v>1</v>
          </cell>
          <cell r="H56">
            <v>120</v>
          </cell>
          <cell r="I56">
            <v>771</v>
          </cell>
          <cell r="J56">
            <v>-56</v>
          </cell>
          <cell r="K56">
            <v>50</v>
          </cell>
          <cell r="O56">
            <v>143</v>
          </cell>
          <cell r="P56">
            <v>300</v>
          </cell>
          <cell r="Q56">
            <v>6.9090909090909092</v>
          </cell>
          <cell r="R56">
            <v>4.8111888111888108</v>
          </cell>
          <cell r="S56">
            <v>129.4</v>
          </cell>
          <cell r="T56">
            <v>124.2</v>
          </cell>
          <cell r="U56">
            <v>161</v>
          </cell>
          <cell r="V56">
            <v>0</v>
          </cell>
          <cell r="W56">
            <v>84</v>
          </cell>
          <cell r="X56">
            <v>12</v>
          </cell>
          <cell r="Y56">
            <v>300</v>
          </cell>
          <cell r="Z56">
            <v>0</v>
          </cell>
          <cell r="AA56">
            <v>60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146</v>
          </cell>
          <cell r="D57">
            <v>111</v>
          </cell>
          <cell r="E57">
            <v>59</v>
          </cell>
          <cell r="F57">
            <v>186</v>
          </cell>
          <cell r="G57">
            <v>1</v>
          </cell>
          <cell r="H57" t="e">
            <v>#N/A</v>
          </cell>
          <cell r="I57">
            <v>58</v>
          </cell>
          <cell r="J57">
            <v>1</v>
          </cell>
          <cell r="K57">
            <v>51</v>
          </cell>
          <cell r="O57">
            <v>11.8</v>
          </cell>
          <cell r="Q57">
            <v>15.762711864406779</v>
          </cell>
          <cell r="R57">
            <v>15.762711864406779</v>
          </cell>
          <cell r="S57">
            <v>13.6</v>
          </cell>
          <cell r="T57">
            <v>17.399999999999999</v>
          </cell>
          <cell r="U57">
            <v>26</v>
          </cell>
          <cell r="V57">
            <v>0</v>
          </cell>
          <cell r="W57">
            <v>84</v>
          </cell>
          <cell r="X57">
            <v>12</v>
          </cell>
          <cell r="Y57">
            <v>0</v>
          </cell>
          <cell r="Z57">
            <v>0</v>
          </cell>
          <cell r="AA57">
            <v>0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D58">
            <v>384</v>
          </cell>
          <cell r="E58">
            <v>0</v>
          </cell>
          <cell r="F58">
            <v>384</v>
          </cell>
          <cell r="G58" t="str">
            <v>ноа</v>
          </cell>
          <cell r="H58" t="e">
            <v>#N/A</v>
          </cell>
          <cell r="I58">
            <v>0</v>
          </cell>
          <cell r="J58">
            <v>0</v>
          </cell>
          <cell r="K58">
            <v>52</v>
          </cell>
          <cell r="O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84</v>
          </cell>
          <cell r="X58">
            <v>12</v>
          </cell>
          <cell r="Y58">
            <v>0</v>
          </cell>
          <cell r="Z58" t="e">
            <v>#N/A</v>
          </cell>
          <cell r="AA58">
            <v>0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448</v>
          </cell>
          <cell r="D59">
            <v>5</v>
          </cell>
          <cell r="E59">
            <v>39</v>
          </cell>
          <cell r="F59">
            <v>414</v>
          </cell>
          <cell r="G59" t="str">
            <v>нов</v>
          </cell>
          <cell r="H59" t="e">
            <v>#N/A</v>
          </cell>
          <cell r="I59">
            <v>42</v>
          </cell>
          <cell r="J59">
            <v>-3</v>
          </cell>
          <cell r="K59">
            <v>53</v>
          </cell>
          <cell r="O59">
            <v>7.8</v>
          </cell>
          <cell r="Q59">
            <v>53.07692307692308</v>
          </cell>
          <cell r="R59">
            <v>53.07692307692308</v>
          </cell>
          <cell r="S59">
            <v>3.2</v>
          </cell>
          <cell r="T59">
            <v>6</v>
          </cell>
          <cell r="U59">
            <v>9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77</v>
          </cell>
          <cell r="E60">
            <v>2</v>
          </cell>
          <cell r="F60">
            <v>75</v>
          </cell>
          <cell r="G60" t="str">
            <v>в30,05</v>
          </cell>
          <cell r="H60" t="e">
            <v>#N/A</v>
          </cell>
          <cell r="I60">
            <v>5</v>
          </cell>
          <cell r="J60">
            <v>-3</v>
          </cell>
          <cell r="K60">
            <v>54</v>
          </cell>
          <cell r="O60">
            <v>0.4</v>
          </cell>
          <cell r="Q60">
            <v>187.5</v>
          </cell>
          <cell r="R60">
            <v>187.5</v>
          </cell>
          <cell r="S60">
            <v>0.4</v>
          </cell>
          <cell r="T60">
            <v>0.8</v>
          </cell>
          <cell r="U60">
            <v>0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23.6</v>
          </cell>
          <cell r="E61">
            <v>1</v>
          </cell>
          <cell r="F61">
            <v>22.6</v>
          </cell>
          <cell r="G61" t="str">
            <v>в30,05</v>
          </cell>
          <cell r="H61" t="e">
            <v>#N/A</v>
          </cell>
          <cell r="I61">
            <v>1</v>
          </cell>
          <cell r="J61">
            <v>0</v>
          </cell>
          <cell r="K61">
            <v>55</v>
          </cell>
          <cell r="O61">
            <v>0.2</v>
          </cell>
          <cell r="Q61">
            <v>113</v>
          </cell>
          <cell r="R61">
            <v>113</v>
          </cell>
          <cell r="S61">
            <v>0.4</v>
          </cell>
          <cell r="T61">
            <v>0.4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41.6</v>
          </cell>
          <cell r="D62">
            <v>3.6</v>
          </cell>
          <cell r="E62">
            <v>18</v>
          </cell>
          <cell r="F62">
            <v>21.6</v>
          </cell>
          <cell r="G62">
            <v>1</v>
          </cell>
          <cell r="H62" t="e">
            <v>#N/A</v>
          </cell>
          <cell r="I62">
            <v>16.600000000000001</v>
          </cell>
          <cell r="J62">
            <v>1.3999999999999986</v>
          </cell>
          <cell r="K62">
            <v>56</v>
          </cell>
          <cell r="O62">
            <v>3.6</v>
          </cell>
          <cell r="Q62">
            <v>6</v>
          </cell>
          <cell r="R62">
            <v>6</v>
          </cell>
          <cell r="S62">
            <v>3.96</v>
          </cell>
          <cell r="T62">
            <v>3.6</v>
          </cell>
          <cell r="U62">
            <v>1.8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320.72000000000003</v>
          </cell>
          <cell r="D63">
            <v>320.32</v>
          </cell>
          <cell r="E63">
            <v>297.92</v>
          </cell>
          <cell r="F63">
            <v>329.68</v>
          </cell>
          <cell r="G63">
            <v>0</v>
          </cell>
          <cell r="H63" t="e">
            <v>#N/A</v>
          </cell>
          <cell r="I63">
            <v>308.14600000000002</v>
          </cell>
          <cell r="J63">
            <v>-10.225999999999999</v>
          </cell>
          <cell r="K63">
            <v>57</v>
          </cell>
          <cell r="O63">
            <v>59.584000000000003</v>
          </cell>
          <cell r="P63">
            <v>94</v>
          </cell>
          <cell r="Q63">
            <v>7.1106337271750801</v>
          </cell>
          <cell r="R63">
            <v>5.5330290010741141</v>
          </cell>
          <cell r="S63">
            <v>57.232000000000006</v>
          </cell>
          <cell r="T63">
            <v>52.46</v>
          </cell>
          <cell r="U63">
            <v>31.36</v>
          </cell>
          <cell r="V63">
            <v>0</v>
          </cell>
          <cell r="W63">
            <v>126</v>
          </cell>
          <cell r="X63">
            <v>14</v>
          </cell>
          <cell r="Y63">
            <v>94</v>
          </cell>
          <cell r="Z63" t="e">
            <v>#N/A</v>
          </cell>
          <cell r="AA63">
            <v>41.964285714285708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C64">
            <v>3</v>
          </cell>
          <cell r="D64">
            <v>3</v>
          </cell>
          <cell r="E64">
            <v>6</v>
          </cell>
          <cell r="G64" t="str">
            <v>в26,07</v>
          </cell>
          <cell r="H64" t="e">
            <v>#N/A</v>
          </cell>
          <cell r="I64">
            <v>9</v>
          </cell>
          <cell r="J64">
            <v>-3</v>
          </cell>
          <cell r="K64">
            <v>58</v>
          </cell>
          <cell r="O64">
            <v>1.2</v>
          </cell>
          <cell r="Q64">
            <v>0</v>
          </cell>
          <cell r="R64">
            <v>0</v>
          </cell>
          <cell r="S64">
            <v>1.2</v>
          </cell>
          <cell r="T64">
            <v>0.6</v>
          </cell>
          <cell r="U64">
            <v>3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90</v>
          </cell>
          <cell r="D65">
            <v>65</v>
          </cell>
          <cell r="E65">
            <v>95</v>
          </cell>
          <cell r="F65">
            <v>55</v>
          </cell>
          <cell r="G65">
            <v>1</v>
          </cell>
          <cell r="H65">
            <v>180</v>
          </cell>
          <cell r="I65">
            <v>100</v>
          </cell>
          <cell r="J65">
            <v>-5</v>
          </cell>
          <cell r="K65">
            <v>59</v>
          </cell>
          <cell r="O65">
            <v>19</v>
          </cell>
          <cell r="P65">
            <v>60</v>
          </cell>
          <cell r="Q65">
            <v>6.0526315789473681</v>
          </cell>
          <cell r="R65">
            <v>2.8947368421052633</v>
          </cell>
          <cell r="S65">
            <v>16</v>
          </cell>
          <cell r="T65">
            <v>11</v>
          </cell>
          <cell r="U65">
            <v>20</v>
          </cell>
          <cell r="V65">
            <v>0</v>
          </cell>
          <cell r="W65">
            <v>144</v>
          </cell>
          <cell r="X65">
            <v>12</v>
          </cell>
          <cell r="Y65">
            <v>60</v>
          </cell>
          <cell r="Z65" t="e">
            <v>#N/A</v>
          </cell>
          <cell r="AA65">
            <v>12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D66">
            <v>504</v>
          </cell>
          <cell r="E66">
            <v>0</v>
          </cell>
          <cell r="F66">
            <v>504</v>
          </cell>
          <cell r="G66" t="str">
            <v>нов</v>
          </cell>
          <cell r="H66" t="e">
            <v>#N/A</v>
          </cell>
          <cell r="I66">
            <v>0</v>
          </cell>
          <cell r="J66">
            <v>0</v>
          </cell>
          <cell r="K66">
            <v>60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70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1411</v>
          </cell>
          <cell r="D67">
            <v>6426</v>
          </cell>
          <cell r="E67">
            <v>5267</v>
          </cell>
          <cell r="F67">
            <v>2534</v>
          </cell>
          <cell r="G67" t="str">
            <v>пуд,яб</v>
          </cell>
          <cell r="H67">
            <v>180</v>
          </cell>
          <cell r="I67">
            <v>5289</v>
          </cell>
          <cell r="J67">
            <v>-22</v>
          </cell>
          <cell r="K67">
            <v>61</v>
          </cell>
          <cell r="N67">
            <v>600</v>
          </cell>
          <cell r="O67">
            <v>333.4</v>
          </cell>
          <cell r="P67">
            <v>70</v>
          </cell>
          <cell r="Q67">
            <v>7.8104379124175169</v>
          </cell>
          <cell r="R67">
            <v>7.6004799040191964</v>
          </cell>
          <cell r="S67">
            <v>417.6</v>
          </cell>
          <cell r="T67">
            <v>393.8</v>
          </cell>
          <cell r="U67">
            <v>367</v>
          </cell>
          <cell r="V67">
            <v>3600</v>
          </cell>
          <cell r="W67">
            <v>70</v>
          </cell>
          <cell r="X67">
            <v>14</v>
          </cell>
          <cell r="Y67">
            <v>670</v>
          </cell>
          <cell r="Z67">
            <v>0</v>
          </cell>
          <cell r="AA67">
            <v>55.833333333333336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371</v>
          </cell>
          <cell r="D68">
            <v>561</v>
          </cell>
          <cell r="E68">
            <v>467</v>
          </cell>
          <cell r="F68">
            <v>449</v>
          </cell>
          <cell r="G68">
            <v>1</v>
          </cell>
          <cell r="H68">
            <v>180</v>
          </cell>
          <cell r="I68">
            <v>454</v>
          </cell>
          <cell r="J68">
            <v>13</v>
          </cell>
          <cell r="K68">
            <v>62</v>
          </cell>
          <cell r="O68">
            <v>93.4</v>
          </cell>
          <cell r="P68">
            <v>170</v>
          </cell>
          <cell r="Q68">
            <v>6.627408993576017</v>
          </cell>
          <cell r="R68">
            <v>4.807280513918629</v>
          </cell>
          <cell r="S68">
            <v>107</v>
          </cell>
          <cell r="T68">
            <v>89.6</v>
          </cell>
          <cell r="U68">
            <v>124</v>
          </cell>
          <cell r="V68">
            <v>0</v>
          </cell>
          <cell r="W68">
            <v>70</v>
          </cell>
          <cell r="X68">
            <v>14</v>
          </cell>
          <cell r="Y68">
            <v>170</v>
          </cell>
          <cell r="Z68">
            <v>0</v>
          </cell>
          <cell r="AA68">
            <v>14.166666666666666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468</v>
          </cell>
          <cell r="D69">
            <v>739</v>
          </cell>
          <cell r="E69">
            <v>492</v>
          </cell>
          <cell r="F69">
            <v>700</v>
          </cell>
          <cell r="G69">
            <v>1</v>
          </cell>
          <cell r="H69">
            <v>180</v>
          </cell>
          <cell r="I69">
            <v>472</v>
          </cell>
          <cell r="J69">
            <v>20</v>
          </cell>
          <cell r="K69">
            <v>63</v>
          </cell>
          <cell r="O69">
            <v>98.4</v>
          </cell>
          <cell r="Q69">
            <v>7.1138211382113816</v>
          </cell>
          <cell r="R69">
            <v>7.1138211382113816</v>
          </cell>
          <cell r="S69">
            <v>131</v>
          </cell>
          <cell r="T69">
            <v>103.8</v>
          </cell>
          <cell r="U69">
            <v>145</v>
          </cell>
          <cell r="V69">
            <v>0</v>
          </cell>
          <cell r="W69">
            <v>70</v>
          </cell>
          <cell r="X69">
            <v>14</v>
          </cell>
          <cell r="Y69">
            <v>0</v>
          </cell>
          <cell r="Z69">
            <v>0</v>
          </cell>
          <cell r="AA69">
            <v>0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183.68</v>
          </cell>
          <cell r="E70">
            <v>12.6</v>
          </cell>
          <cell r="F70">
            <v>171.08</v>
          </cell>
          <cell r="G70" t="str">
            <v>нов</v>
          </cell>
          <cell r="H70" t="e">
            <v>#N/A</v>
          </cell>
          <cell r="I70">
            <v>12.6</v>
          </cell>
          <cell r="J70">
            <v>0</v>
          </cell>
          <cell r="K70">
            <v>64</v>
          </cell>
          <cell r="O70">
            <v>2.52</v>
          </cell>
          <cell r="Q70">
            <v>67.8888888888889</v>
          </cell>
          <cell r="R70">
            <v>67.8888888888889</v>
          </cell>
          <cell r="S70">
            <v>0.36399999999999999</v>
          </cell>
          <cell r="T70">
            <v>3.5799999999999996</v>
          </cell>
          <cell r="U70">
            <v>1.8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93</v>
          </cell>
          <cell r="D71">
            <v>356</v>
          </cell>
          <cell r="E71">
            <v>217</v>
          </cell>
          <cell r="F71">
            <v>217</v>
          </cell>
          <cell r="G71">
            <v>1</v>
          </cell>
          <cell r="H71">
            <v>365</v>
          </cell>
          <cell r="I71">
            <v>224</v>
          </cell>
          <cell r="J71">
            <v>-7</v>
          </cell>
          <cell r="K71">
            <v>65</v>
          </cell>
          <cell r="O71">
            <v>43.4</v>
          </cell>
          <cell r="P71">
            <v>60</v>
          </cell>
          <cell r="Q71">
            <v>6.3824884792626726</v>
          </cell>
          <cell r="R71">
            <v>5</v>
          </cell>
          <cell r="S71">
            <v>30.8</v>
          </cell>
          <cell r="T71">
            <v>35.6</v>
          </cell>
          <cell r="U71">
            <v>31</v>
          </cell>
          <cell r="V71">
            <v>0</v>
          </cell>
          <cell r="W71">
            <v>130</v>
          </cell>
          <cell r="X71">
            <v>10</v>
          </cell>
          <cell r="Y71">
            <v>60</v>
          </cell>
          <cell r="Z71">
            <v>0</v>
          </cell>
          <cell r="AA71">
            <v>10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127</v>
          </cell>
          <cell r="D72">
            <v>595</v>
          </cell>
          <cell r="E72">
            <v>289</v>
          </cell>
          <cell r="F72">
            <v>415</v>
          </cell>
          <cell r="G72">
            <v>1</v>
          </cell>
          <cell r="H72">
            <v>365</v>
          </cell>
          <cell r="I72">
            <v>295</v>
          </cell>
          <cell r="J72">
            <v>-6</v>
          </cell>
          <cell r="K72">
            <v>66</v>
          </cell>
          <cell r="O72">
            <v>57.8</v>
          </cell>
          <cell r="Q72">
            <v>7.179930795847751</v>
          </cell>
          <cell r="R72">
            <v>7.179930795847751</v>
          </cell>
          <cell r="S72">
            <v>55.6</v>
          </cell>
          <cell r="T72">
            <v>65.2</v>
          </cell>
          <cell r="U72">
            <v>73</v>
          </cell>
          <cell r="V72">
            <v>0</v>
          </cell>
          <cell r="W72">
            <v>130</v>
          </cell>
          <cell r="X72">
            <v>10</v>
          </cell>
          <cell r="Y72">
            <v>0</v>
          </cell>
          <cell r="Z72">
            <v>0</v>
          </cell>
          <cell r="AA72">
            <v>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260</v>
          </cell>
          <cell r="D73">
            <v>212</v>
          </cell>
          <cell r="E73">
            <v>308</v>
          </cell>
          <cell r="F73">
            <v>154</v>
          </cell>
          <cell r="G73">
            <v>1</v>
          </cell>
          <cell r="H73">
            <v>180</v>
          </cell>
          <cell r="I73">
            <v>314</v>
          </cell>
          <cell r="J73">
            <v>-6</v>
          </cell>
          <cell r="K73">
            <v>67</v>
          </cell>
          <cell r="O73">
            <v>61.6</v>
          </cell>
          <cell r="P73">
            <v>196</v>
          </cell>
          <cell r="Q73">
            <v>5.6818181818181817</v>
          </cell>
          <cell r="R73">
            <v>2.5</v>
          </cell>
          <cell r="S73">
            <v>62.8</v>
          </cell>
          <cell r="T73">
            <v>46.4</v>
          </cell>
          <cell r="U73">
            <v>50</v>
          </cell>
          <cell r="V73">
            <v>0</v>
          </cell>
          <cell r="W73">
            <v>70</v>
          </cell>
          <cell r="X73">
            <v>14</v>
          </cell>
          <cell r="Y73">
            <v>196</v>
          </cell>
          <cell r="Z73">
            <v>0</v>
          </cell>
          <cell r="AA73">
            <v>14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1318</v>
          </cell>
          <cell r="D74">
            <v>4945</v>
          </cell>
          <cell r="E74">
            <v>4233</v>
          </cell>
          <cell r="F74">
            <v>1987</v>
          </cell>
          <cell r="G74">
            <v>1</v>
          </cell>
          <cell r="H74">
            <v>180</v>
          </cell>
          <cell r="I74">
            <v>4256</v>
          </cell>
          <cell r="J74">
            <v>-23</v>
          </cell>
          <cell r="K74">
            <v>68</v>
          </cell>
          <cell r="N74">
            <v>600</v>
          </cell>
          <cell r="O74">
            <v>366.6</v>
          </cell>
          <cell r="P74">
            <v>580</v>
          </cell>
          <cell r="Q74">
            <v>7.0021822149481716</v>
          </cell>
          <cell r="R74">
            <v>5.4200763775231859</v>
          </cell>
          <cell r="S74">
            <v>384.6</v>
          </cell>
          <cell r="T74">
            <v>336</v>
          </cell>
          <cell r="U74">
            <v>439</v>
          </cell>
          <cell r="V74">
            <v>2400</v>
          </cell>
          <cell r="W74">
            <v>70</v>
          </cell>
          <cell r="X74">
            <v>14</v>
          </cell>
          <cell r="Y74">
            <v>1180</v>
          </cell>
          <cell r="Z74">
            <v>0</v>
          </cell>
          <cell r="AA74">
            <v>98.333333333333329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1739</v>
          </cell>
          <cell r="D75">
            <v>5663</v>
          </cell>
          <cell r="E75">
            <v>4113</v>
          </cell>
          <cell r="F75">
            <v>3224</v>
          </cell>
          <cell r="G75">
            <v>1</v>
          </cell>
          <cell r="H75">
            <v>180</v>
          </cell>
          <cell r="I75">
            <v>4139</v>
          </cell>
          <cell r="J75">
            <v>-26</v>
          </cell>
          <cell r="K75">
            <v>69</v>
          </cell>
          <cell r="N75">
            <v>1800</v>
          </cell>
          <cell r="O75">
            <v>642.6</v>
          </cell>
          <cell r="P75">
            <v>1050</v>
          </cell>
          <cell r="Q75">
            <v>6.6511048863990041</v>
          </cell>
          <cell r="R75">
            <v>5.0171179582944285</v>
          </cell>
          <cell r="S75">
            <v>604.4</v>
          </cell>
          <cell r="T75">
            <v>597.6</v>
          </cell>
          <cell r="U75">
            <v>750</v>
          </cell>
          <cell r="V75">
            <v>900</v>
          </cell>
          <cell r="W75">
            <v>70</v>
          </cell>
          <cell r="X75">
            <v>14</v>
          </cell>
          <cell r="Y75">
            <v>2850</v>
          </cell>
          <cell r="Z75" t="str">
            <v>апр яб</v>
          </cell>
          <cell r="AA75">
            <v>237.5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16.7</v>
          </cell>
          <cell r="D76">
            <v>37.799999999999997</v>
          </cell>
          <cell r="E76">
            <v>29.7</v>
          </cell>
          <cell r="F76">
            <v>24.8</v>
          </cell>
          <cell r="G76">
            <v>1</v>
          </cell>
          <cell r="H76" t="e">
            <v>#N/A</v>
          </cell>
          <cell r="I76">
            <v>29.701000000000001</v>
          </cell>
          <cell r="J76">
            <v>-1.0000000000012221E-3</v>
          </cell>
          <cell r="K76">
            <v>70</v>
          </cell>
          <cell r="O76">
            <v>5.9399999999999995</v>
          </cell>
          <cell r="Q76">
            <v>4.1750841750841756</v>
          </cell>
          <cell r="R76">
            <v>4.1750841750841756</v>
          </cell>
          <cell r="S76">
            <v>4.8600000000000003</v>
          </cell>
          <cell r="T76">
            <v>3.78</v>
          </cell>
          <cell r="U76">
            <v>8.1</v>
          </cell>
          <cell r="V76">
            <v>0</v>
          </cell>
          <cell r="W76">
            <v>126</v>
          </cell>
          <cell r="X76">
            <v>14</v>
          </cell>
          <cell r="Y76">
            <v>0</v>
          </cell>
          <cell r="Z76" t="e">
            <v>#N/A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463.89</v>
          </cell>
          <cell r="D77">
            <v>635</v>
          </cell>
          <cell r="E77">
            <v>500</v>
          </cell>
          <cell r="F77">
            <v>583.89</v>
          </cell>
          <cell r="G77">
            <v>1</v>
          </cell>
          <cell r="H77" t="e">
            <v>#N/A</v>
          </cell>
          <cell r="I77">
            <v>515.00300000000004</v>
          </cell>
          <cell r="J77">
            <v>-15.003000000000043</v>
          </cell>
          <cell r="K77">
            <v>71</v>
          </cell>
          <cell r="O77">
            <v>100</v>
          </cell>
          <cell r="P77">
            <v>120</v>
          </cell>
          <cell r="Q77">
            <v>7.0388999999999999</v>
          </cell>
          <cell r="R77">
            <v>5.8388999999999998</v>
          </cell>
          <cell r="S77">
            <v>91</v>
          </cell>
          <cell r="T77">
            <v>97.001999999999995</v>
          </cell>
          <cell r="U77">
            <v>125</v>
          </cell>
          <cell r="V77">
            <v>0</v>
          </cell>
          <cell r="W77">
            <v>84</v>
          </cell>
          <cell r="X77">
            <v>12</v>
          </cell>
          <cell r="Y77">
            <v>120</v>
          </cell>
          <cell r="Z77" t="e">
            <v>#N/A</v>
          </cell>
          <cell r="AA77">
            <v>24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02.08.2024 - 08.08.2024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650.27599999999995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1.35</v>
          </cell>
          <cell r="F8">
            <v>813.28099999999995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4.0540000000000003</v>
          </cell>
          <cell r="F9">
            <v>2360.3359999999998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1.35</v>
          </cell>
          <cell r="F10">
            <v>191.00700000000001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458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983</v>
          </cell>
          <cell r="F12">
            <v>3824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1224</v>
          </cell>
          <cell r="F14">
            <v>6243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4821</v>
          </cell>
          <cell r="F15">
            <v>9926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466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120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6</v>
          </cell>
          <cell r="F19">
            <v>423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103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540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14</v>
          </cell>
          <cell r="F23">
            <v>2141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228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1211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601</v>
          </cell>
          <cell r="F26">
            <v>901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101</v>
          </cell>
          <cell r="F27">
            <v>727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</v>
          </cell>
          <cell r="F28">
            <v>1406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2.5499999999999998</v>
          </cell>
          <cell r="F29">
            <v>614.70299999999997</v>
          </cell>
        </row>
        <row r="30">
          <cell r="A30" t="str">
            <v xml:space="preserve"> 201  Ветчина Нежная ТМ Особый рецепт, (2,5кг), ПОКОМ</v>
          </cell>
          <cell r="D30">
            <v>20.001999999999999</v>
          </cell>
          <cell r="F30">
            <v>6693.4139999999998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480.87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6.45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3.4</v>
          </cell>
          <cell r="F34">
            <v>748.05700000000002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1.7</v>
          </cell>
          <cell r="F36">
            <v>353.28399999999999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F37">
            <v>347.565</v>
          </cell>
        </row>
        <row r="38">
          <cell r="A38" t="str">
            <v xml:space="preserve"> 240  Колбаса Салями охотничья, ВЕС. ПОКОМ</v>
          </cell>
          <cell r="D38">
            <v>1.0820000000000001</v>
          </cell>
          <cell r="F38">
            <v>52.884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0.85</v>
          </cell>
          <cell r="F39">
            <v>767.54100000000005</v>
          </cell>
        </row>
        <row r="40">
          <cell r="A40" t="str">
            <v xml:space="preserve"> 247  Сардельки Нежные, ВЕС.  ПОКОМ</v>
          </cell>
          <cell r="F40">
            <v>182.154</v>
          </cell>
        </row>
        <row r="41">
          <cell r="A41" t="str">
            <v xml:space="preserve"> 248  Сардельки Сочные ТМ Особый рецепт,   ПОКОМ</v>
          </cell>
          <cell r="D41">
            <v>1.35</v>
          </cell>
          <cell r="F41">
            <v>227.535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3.95</v>
          </cell>
          <cell r="F42">
            <v>1598.3820000000001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204.352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511.19400000000002</v>
          </cell>
        </row>
        <row r="45">
          <cell r="A45" t="str">
            <v xml:space="preserve"> 263  Шпикачки Стародворские, ВЕС.  ПОКОМ</v>
          </cell>
          <cell r="F45">
            <v>161.25399999999999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340.274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0.7</v>
          </cell>
          <cell r="F47">
            <v>312.63299999999998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248.279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1723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1300</v>
          </cell>
          <cell r="F50">
            <v>5258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4022</v>
          </cell>
          <cell r="F51">
            <v>8904</v>
          </cell>
        </row>
        <row r="52">
          <cell r="A52" t="str">
            <v xml:space="preserve"> 283  Сосиски Сочинки, ВЕС, ТМ Стародворье ПОКОМ</v>
          </cell>
          <cell r="D52">
            <v>1.35</v>
          </cell>
          <cell r="F52">
            <v>881.86400000000003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1692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17</v>
          </cell>
          <cell r="F54">
            <v>2024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274.505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25</v>
          </cell>
          <cell r="F56">
            <v>3163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35</v>
          </cell>
          <cell r="F57">
            <v>4664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116.496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0.7</v>
          </cell>
          <cell r="F59">
            <v>266.29199999999997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15</v>
          </cell>
          <cell r="F60">
            <v>2047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2736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1841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528.82399999999996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1.3</v>
          </cell>
          <cell r="F64">
            <v>1118.93</v>
          </cell>
        </row>
        <row r="65">
          <cell r="A65" t="str">
            <v xml:space="preserve"> 316  Колбаса Нежная ТМ Зареченские ВЕС  ПОКОМ</v>
          </cell>
          <cell r="D65">
            <v>7.8</v>
          </cell>
          <cell r="F65">
            <v>100.005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2.8</v>
          </cell>
          <cell r="F66">
            <v>52.860999999999997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28.7</v>
          </cell>
          <cell r="F67">
            <v>3156.9119999999998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96</v>
          </cell>
          <cell r="F68">
            <v>4470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3.8</v>
          </cell>
          <cell r="F69">
            <v>11.9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2.8</v>
          </cell>
          <cell r="F70">
            <v>20.962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2019</v>
          </cell>
          <cell r="F71">
            <v>6640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10</v>
          </cell>
          <cell r="F72">
            <v>1983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10</v>
          </cell>
          <cell r="F73">
            <v>884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10</v>
          </cell>
          <cell r="F74">
            <v>749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F75">
            <v>1047.3989999999999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370</v>
          </cell>
        </row>
        <row r="77">
          <cell r="A77" t="str">
            <v xml:space="preserve"> 335  Колбаса Сливушка ТМ Вязанка. ВЕС.  ПОКОМ </v>
          </cell>
          <cell r="F77">
            <v>309.74099999999999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1687</v>
          </cell>
          <cell r="F78">
            <v>5547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3426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619.24099999999999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422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1.65</v>
          </cell>
          <cell r="F82">
            <v>886.62599999999998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2.4950000000000001</v>
          </cell>
          <cell r="F83">
            <v>538.00400000000002</v>
          </cell>
        </row>
        <row r="84">
          <cell r="A84" t="str">
            <v xml:space="preserve"> 348  Колбаса Молочная оригинальная ТМ Особый рецепт. большой батон, ВЕС ПОКОМ</v>
          </cell>
          <cell r="F84">
            <v>1.8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184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356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556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1.35</v>
          </cell>
          <cell r="F88">
            <v>337.072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824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6</v>
          </cell>
          <cell r="F90">
            <v>1511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12</v>
          </cell>
          <cell r="F91">
            <v>2112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20</v>
          </cell>
          <cell r="F92">
            <v>1026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1179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687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524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2993</v>
          </cell>
          <cell r="F96">
            <v>7828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4.9009999999999998</v>
          </cell>
        </row>
        <row r="98">
          <cell r="A98" t="str">
            <v xml:space="preserve"> 412  Сосиски Баварские ТМ Стародворье 0,35 кг ПОКОМ</v>
          </cell>
          <cell r="D98">
            <v>4242</v>
          </cell>
          <cell r="F98">
            <v>12728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F99">
            <v>124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</v>
          </cell>
          <cell r="F100">
            <v>185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23</v>
          </cell>
          <cell r="F101">
            <v>799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23</v>
          </cell>
          <cell r="F102">
            <v>679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20</v>
          </cell>
          <cell r="F103">
            <v>1047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145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7</v>
          </cell>
          <cell r="F105">
            <v>360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D106">
            <v>4</v>
          </cell>
          <cell r="F106">
            <v>165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152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436.21499999999997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60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2.6</v>
          </cell>
          <cell r="F110">
            <v>8.3000000000000007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1067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1.35</v>
          </cell>
          <cell r="F112">
            <v>438.58100000000002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7</v>
          </cell>
          <cell r="F113">
            <v>621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2.8</v>
          </cell>
          <cell r="F114">
            <v>414.20499999999998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167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203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204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5</v>
          </cell>
          <cell r="F118">
            <v>677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183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2.5</v>
          </cell>
          <cell r="F120">
            <v>653.68899999999996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10</v>
          </cell>
          <cell r="F121">
            <v>4410.8590000000004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12.6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17.5</v>
          </cell>
          <cell r="F123">
            <v>8342.5040000000008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15.000999999999999</v>
          </cell>
          <cell r="F124">
            <v>5452.5119999999997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D126">
            <v>0.8</v>
          </cell>
          <cell r="F126">
            <v>298.56400000000002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256</v>
          </cell>
        </row>
        <row r="128">
          <cell r="A128" t="str">
            <v xml:space="preserve"> 472  Колбаса Молочная ВЕС ТМ Зареченские  ПОКОМ</v>
          </cell>
          <cell r="D128">
            <v>2.6</v>
          </cell>
          <cell r="F128">
            <v>3.9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11.4</v>
          </cell>
        </row>
        <row r="130">
          <cell r="A130" t="str">
            <v xml:space="preserve"> 474  Колбаса Молочная 0,4кг ТМ Зареченские  ПОКОМ</v>
          </cell>
          <cell r="D130">
            <v>4</v>
          </cell>
          <cell r="F130">
            <v>50</v>
          </cell>
        </row>
        <row r="131">
          <cell r="A131" t="str">
            <v xml:space="preserve"> 475  Колбаса Нежная 0,4кг ТМ Зареченские  ПОКОМ</v>
          </cell>
          <cell r="D131">
            <v>2</v>
          </cell>
          <cell r="F131">
            <v>36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2</v>
          </cell>
          <cell r="F132">
            <v>28</v>
          </cell>
        </row>
        <row r="133">
          <cell r="A133" t="str">
            <v xml:space="preserve"> 477  Ветчина Рубленая 0,4кг ТМ Зареченские  ПОКОМ</v>
          </cell>
          <cell r="D133">
            <v>1</v>
          </cell>
          <cell r="F133">
            <v>36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114.19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1.3</v>
          </cell>
          <cell r="F135">
            <v>42.465000000000003</v>
          </cell>
        </row>
        <row r="136">
          <cell r="A136" t="str">
            <v xml:space="preserve"> 481  Колбаса Филейная оригинальная ВЕС ~1,87кг ТМ Особый рецепт большой батон  ПОКОМ</v>
          </cell>
          <cell r="F136">
            <v>10.77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137</v>
          </cell>
        </row>
        <row r="138">
          <cell r="A138" t="str">
            <v>3215 ВЕТЧ.МЯСНАЯ Папа может п/о 0.4кг 8шт.    ОСТАНКИНО</v>
          </cell>
          <cell r="D138">
            <v>463</v>
          </cell>
          <cell r="F138">
            <v>463</v>
          </cell>
        </row>
        <row r="139">
          <cell r="A139" t="str">
            <v>3812 СОЧНЫЕ сос п/о мгс 2*2  ОСТАНКИНО</v>
          </cell>
          <cell r="D139">
            <v>2357.1999999999998</v>
          </cell>
          <cell r="F139">
            <v>2357.1999999999998</v>
          </cell>
        </row>
        <row r="140">
          <cell r="A140" t="str">
            <v>4063 МЯСНАЯ Папа может вар п/о_Л   ОСТАНКИНО</v>
          </cell>
          <cell r="D140">
            <v>2301.4</v>
          </cell>
          <cell r="F140">
            <v>2301.4</v>
          </cell>
        </row>
        <row r="141">
          <cell r="A141" t="str">
            <v>4117 ЭКСТРА Папа может с/к в/у_Л   ОСТАНКИНО</v>
          </cell>
          <cell r="D141">
            <v>89.8</v>
          </cell>
          <cell r="F141">
            <v>89.8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162.69999999999999</v>
          </cell>
          <cell r="F142">
            <v>162.69999999999999</v>
          </cell>
        </row>
        <row r="143">
          <cell r="A143" t="str">
            <v>4574 Мясная со шпиком Папа может вар п/о ОСТАНКИНО</v>
          </cell>
          <cell r="D143">
            <v>2.7</v>
          </cell>
          <cell r="F143">
            <v>2.7</v>
          </cell>
        </row>
        <row r="144">
          <cell r="A144" t="str">
            <v>4813 ФИЛЕЙНАЯ Папа может вар п/о_Л   ОСТАНКИНО</v>
          </cell>
          <cell r="D144">
            <v>673.05</v>
          </cell>
          <cell r="F144">
            <v>673.05</v>
          </cell>
        </row>
        <row r="145">
          <cell r="A145" t="str">
            <v>4993 САЛЯМИ ИТАЛЬЯНСКАЯ с/к в/у 1/250*8_120c ОСТАНКИНО</v>
          </cell>
          <cell r="D145">
            <v>639</v>
          </cell>
          <cell r="F145">
            <v>639</v>
          </cell>
        </row>
        <row r="146">
          <cell r="A146" t="str">
            <v>5246 ДОКТОРСКАЯ ПРЕМИУМ вар б/о мгс_30с ОСТАНКИНО</v>
          </cell>
          <cell r="D146">
            <v>87.5</v>
          </cell>
          <cell r="F146">
            <v>87.5</v>
          </cell>
        </row>
        <row r="147">
          <cell r="A147" t="str">
            <v>5341 СЕРВЕЛАТ ОХОТНИЧИЙ в/к в/у  ОСТАНКИНО</v>
          </cell>
          <cell r="D147">
            <v>537.65</v>
          </cell>
          <cell r="F147">
            <v>537.65</v>
          </cell>
        </row>
        <row r="148">
          <cell r="A148" t="str">
            <v>5483 ЭКСТРА Папа может с/к в/у 1/250 8шт.   ОСТАНКИНО</v>
          </cell>
          <cell r="D148">
            <v>1301</v>
          </cell>
          <cell r="F148">
            <v>1301</v>
          </cell>
        </row>
        <row r="149">
          <cell r="A149" t="str">
            <v>5544 Сервелат Финский в/к в/у_45с НОВАЯ ОСТАНКИНО</v>
          </cell>
          <cell r="D149">
            <v>1207.345</v>
          </cell>
          <cell r="F149">
            <v>1207.345</v>
          </cell>
        </row>
        <row r="150">
          <cell r="A150" t="str">
            <v>5682 САЛЯМИ МЕЛКОЗЕРНЕНАЯ с/к в/у 1/120_60с   ОСТАНКИНО</v>
          </cell>
          <cell r="D150">
            <v>4382</v>
          </cell>
          <cell r="F150">
            <v>4382</v>
          </cell>
        </row>
        <row r="151">
          <cell r="A151" t="str">
            <v>5698 СЫТНЫЕ Папа может сар б/о мгс 1*3_Маяк  ОСТАНКИНО</v>
          </cell>
          <cell r="D151">
            <v>273.60000000000002</v>
          </cell>
          <cell r="F151">
            <v>273.60000000000002</v>
          </cell>
        </row>
        <row r="152">
          <cell r="A152" t="str">
            <v>5706 АРОМАТНАЯ Папа может с/к в/у 1/250 8шт.  ОСТАНКИНО</v>
          </cell>
          <cell r="D152">
            <v>1432</v>
          </cell>
          <cell r="F152">
            <v>1432</v>
          </cell>
        </row>
        <row r="153">
          <cell r="A153" t="str">
            <v>5708 ПОСОЛЬСКАЯ Папа может с/к в/у ОСТАНКИНО</v>
          </cell>
          <cell r="D153">
            <v>59.7</v>
          </cell>
          <cell r="F153">
            <v>59.7</v>
          </cell>
        </row>
        <row r="154">
          <cell r="A154" t="str">
            <v>5820 СЛИВОЧНЫЕ Папа может сос п/о мгс 2*2_45с   ОСТАНКИНО</v>
          </cell>
          <cell r="D154">
            <v>201.2</v>
          </cell>
          <cell r="F154">
            <v>201.2</v>
          </cell>
        </row>
        <row r="155">
          <cell r="A155" t="str">
            <v>5851 ЭКСТРА Папа может вар п/о   ОСТАНКИНО</v>
          </cell>
          <cell r="D155">
            <v>438.5</v>
          </cell>
          <cell r="F155">
            <v>438.5</v>
          </cell>
        </row>
        <row r="156">
          <cell r="A156" t="str">
            <v>5931 ОХОТНИЧЬЯ Папа может с/к в/у 1/220 8шт.   ОСТАНКИНО</v>
          </cell>
          <cell r="D156">
            <v>1429</v>
          </cell>
          <cell r="F156">
            <v>1429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1214</v>
          </cell>
          <cell r="F158">
            <v>1214</v>
          </cell>
        </row>
        <row r="159">
          <cell r="A159" t="str">
            <v>6069 ФИЛЕЙНЫЕ Папа может сос ц/о мгс 0.33кг  ОСТАНКИНО</v>
          </cell>
          <cell r="D159">
            <v>21</v>
          </cell>
          <cell r="F159">
            <v>21</v>
          </cell>
        </row>
        <row r="160">
          <cell r="A160" t="str">
            <v>6113 СОЧНЫЕ сос п/о мгс 1*6_Ашан  ОСТАНКИНО</v>
          </cell>
          <cell r="D160">
            <v>2592.1669999999999</v>
          </cell>
          <cell r="F160">
            <v>2592.1669999999999</v>
          </cell>
        </row>
        <row r="161">
          <cell r="A161" t="str">
            <v>6206 СВИНИНА ПО-ДОМАШНЕМУ к/в мл/к в/у 0.3кг  ОСТАНКИНО</v>
          </cell>
          <cell r="D161">
            <v>745</v>
          </cell>
          <cell r="F161">
            <v>745</v>
          </cell>
        </row>
        <row r="162">
          <cell r="A162" t="str">
            <v>6222 ИТАЛЬЯНСКОЕ АССОРТИ с/в с/н мгс 1/90 ОСТАНКИНО</v>
          </cell>
          <cell r="D162">
            <v>1</v>
          </cell>
          <cell r="F162">
            <v>1</v>
          </cell>
        </row>
        <row r="163">
          <cell r="A163" t="str">
            <v>6228 МЯСНОЕ АССОРТИ к/з с/н мгс 1/90 10шт.  ОСТАНКИНО</v>
          </cell>
          <cell r="D163">
            <v>706</v>
          </cell>
          <cell r="F163">
            <v>706</v>
          </cell>
        </row>
        <row r="164">
          <cell r="A164" t="str">
            <v>6247 ДОМАШНЯЯ Папа может вар п/о 0,4кг 8шт.  ОСТАНКИНО</v>
          </cell>
          <cell r="D164">
            <v>314</v>
          </cell>
          <cell r="F164">
            <v>314</v>
          </cell>
        </row>
        <row r="165">
          <cell r="A165" t="str">
            <v>6268 ГОВЯЖЬЯ Папа может вар п/о 0,4кг 8 шт.  ОСТАНКИНО</v>
          </cell>
          <cell r="D165">
            <v>514</v>
          </cell>
          <cell r="F165">
            <v>514</v>
          </cell>
        </row>
        <row r="166">
          <cell r="A166" t="str">
            <v>6281 СВИНИНА ДЕЛИКАТ. к/в мл/к в/у 0.3кг 45с  ОСТАНКИНО</v>
          </cell>
          <cell r="D166">
            <v>11</v>
          </cell>
          <cell r="F166">
            <v>11</v>
          </cell>
        </row>
        <row r="167">
          <cell r="A167" t="str">
            <v>6297 ФИЛЕЙНЫЕ сос ц/о в/у 1/270 12шт_45с  ОСТАНКИНО</v>
          </cell>
          <cell r="D167">
            <v>55</v>
          </cell>
          <cell r="F167">
            <v>55</v>
          </cell>
        </row>
        <row r="168">
          <cell r="A168" t="str">
            <v>6303 МЯСНЫЕ Папа может сос п/о мгс 1.5*3  ОСТАНКИНО</v>
          </cell>
          <cell r="D168">
            <v>668</v>
          </cell>
          <cell r="F168">
            <v>668</v>
          </cell>
        </row>
        <row r="169">
          <cell r="A169" t="str">
            <v>6325 ДОКТОРСКАЯ ПРЕМИУМ вар п/о 0.4кг 8шт.  ОСТАНКИНО</v>
          </cell>
          <cell r="D169">
            <v>1259</v>
          </cell>
          <cell r="F169">
            <v>1259</v>
          </cell>
        </row>
        <row r="170">
          <cell r="A170" t="str">
            <v>6333 МЯСНАЯ Папа может вар п/о 0.4кг 8шт.  ОСТАНКИНО</v>
          </cell>
          <cell r="D170">
            <v>7468</v>
          </cell>
          <cell r="F170">
            <v>7468</v>
          </cell>
        </row>
        <row r="171">
          <cell r="A171" t="str">
            <v>6340 ДОМАШНИЙ РЕЦЕПТ Коровино 0.5кг 8шт.  ОСТАНКИНО</v>
          </cell>
          <cell r="D171">
            <v>1526</v>
          </cell>
          <cell r="F171">
            <v>1530</v>
          </cell>
        </row>
        <row r="172">
          <cell r="A172" t="str">
            <v>6341 ДОМАШНИЙ РЕЦЕПТ СО ШПИКОМ Коровино 0.5кг  ОСТАНКИНО</v>
          </cell>
          <cell r="D172">
            <v>133</v>
          </cell>
          <cell r="F172">
            <v>133</v>
          </cell>
        </row>
        <row r="173">
          <cell r="A173" t="str">
            <v>6353 ЭКСТРА Папа может вар п/о 0.4кг 8шт.  ОСТАНКИНО</v>
          </cell>
          <cell r="D173">
            <v>2737</v>
          </cell>
          <cell r="F173">
            <v>2737</v>
          </cell>
        </row>
        <row r="174">
          <cell r="A174" t="str">
            <v>6392 ФИЛЕЙНАЯ Папа может вар п/о 0.4кг. ОСТАНКИНО</v>
          </cell>
          <cell r="D174">
            <v>5729</v>
          </cell>
          <cell r="F174">
            <v>5729</v>
          </cell>
        </row>
        <row r="175">
          <cell r="A175" t="str">
            <v>6426 КЛАССИЧЕСКАЯ ПМ вар п/о 0.3кг 8шт.  ОСТАНКИНО</v>
          </cell>
          <cell r="D175">
            <v>1889</v>
          </cell>
          <cell r="F175">
            <v>1889</v>
          </cell>
        </row>
        <row r="176">
          <cell r="A176" t="str">
            <v>6453 ЭКСТРА Папа может с/к с/н в/у 1/100 14шт.   ОСТАНКИНО</v>
          </cell>
          <cell r="D176">
            <v>3647</v>
          </cell>
          <cell r="F176">
            <v>3647</v>
          </cell>
        </row>
        <row r="177">
          <cell r="A177" t="str">
            <v>6454 АРОМАТНАЯ с/к с/н в/у 1/100 14шт.  ОСТАНКИНО</v>
          </cell>
          <cell r="D177">
            <v>2838</v>
          </cell>
          <cell r="F177">
            <v>2838</v>
          </cell>
        </row>
        <row r="178">
          <cell r="A178" t="str">
            <v>6470 ВЕТЧ.МРАМОРНАЯ в/у_45с  ОСТАНКИНО</v>
          </cell>
          <cell r="D178">
            <v>17.7</v>
          </cell>
          <cell r="F178">
            <v>17.7</v>
          </cell>
        </row>
        <row r="179">
          <cell r="A179" t="str">
            <v>6527 ШПИКАЧКИ СОЧНЫЕ ПМ сар б/о мгс 1*3 45с ОСТАНКИНО</v>
          </cell>
          <cell r="D179">
            <v>657.5</v>
          </cell>
          <cell r="F179">
            <v>657.5</v>
          </cell>
        </row>
        <row r="180">
          <cell r="A180" t="str">
            <v>6528 ШПИКАЧКИ СОЧНЫЕ ПМ сар б/о мгс 0.4кг 45с  ОСТАНКИНО</v>
          </cell>
          <cell r="D180">
            <v>250</v>
          </cell>
          <cell r="F180">
            <v>250</v>
          </cell>
        </row>
        <row r="181">
          <cell r="A181" t="str">
            <v>6586 МРАМОРНАЯ И БАЛЫКОВАЯ в/к с/н мгс 1/90 ОСТАНКИНО</v>
          </cell>
          <cell r="D181">
            <v>475</v>
          </cell>
          <cell r="F181">
            <v>475</v>
          </cell>
        </row>
        <row r="182">
          <cell r="A182" t="str">
            <v>6602 БАВАРСКИЕ ПМ сос ц/о мгс 0,35кг 8шт.  ОСТАНКИНО</v>
          </cell>
          <cell r="D182">
            <v>419</v>
          </cell>
          <cell r="F182">
            <v>419</v>
          </cell>
        </row>
        <row r="183">
          <cell r="A183" t="str">
            <v>6661 СОЧНЫЙ ГРИЛЬ ПМ сос п/о мгс 1.5*4_Маяк  ОСТАНКИНО</v>
          </cell>
          <cell r="D183">
            <v>68.95</v>
          </cell>
          <cell r="F183">
            <v>68.95</v>
          </cell>
        </row>
        <row r="184">
          <cell r="A184" t="str">
            <v>6666 БОЯНСКАЯ Папа может п/к в/у 0,28кг 8 шт. ОСТАНКИНО</v>
          </cell>
          <cell r="D184">
            <v>1852</v>
          </cell>
          <cell r="F184">
            <v>1852</v>
          </cell>
        </row>
        <row r="185">
          <cell r="A185" t="str">
            <v>6683 СЕРВЕЛАТ ЗЕРНИСТЫЙ ПМ в/к в/у 0,35кг  ОСТАНКИНО</v>
          </cell>
          <cell r="D185">
            <v>4908</v>
          </cell>
          <cell r="F185">
            <v>4911</v>
          </cell>
        </row>
        <row r="186">
          <cell r="A186" t="str">
            <v>6684 СЕРВЕЛАТ КАРЕЛЬСКИЙ ПМ в/к в/у 0.28кг  ОСТАНКИНО</v>
          </cell>
          <cell r="D186">
            <v>3612</v>
          </cell>
          <cell r="F186">
            <v>3619</v>
          </cell>
        </row>
        <row r="187">
          <cell r="A187" t="str">
            <v>6689 СЕРВЕЛАТ ОХОТНИЧИЙ ПМ в/к в/у 0,35кг 8шт  ОСТАНКИНО</v>
          </cell>
          <cell r="D187">
            <v>5203</v>
          </cell>
          <cell r="F187">
            <v>5237</v>
          </cell>
        </row>
        <row r="188">
          <cell r="A188" t="str">
            <v>6697 СЕРВЕЛАТ ФИНСКИЙ ПМ в/к в/у 0,35кг 8шт.  ОСТАНКИНО</v>
          </cell>
          <cell r="D188">
            <v>7382</v>
          </cell>
          <cell r="F188">
            <v>7389</v>
          </cell>
        </row>
        <row r="189">
          <cell r="A189" t="str">
            <v>6713 СОЧНЫЙ ГРИЛЬ ПМ сос п/о мгс 0.41кг 8шт.  ОСТАНКИНО</v>
          </cell>
          <cell r="D189">
            <v>2246</v>
          </cell>
          <cell r="F189">
            <v>2250</v>
          </cell>
        </row>
        <row r="190">
          <cell r="A190" t="str">
            <v>6716 ОСОБАЯ Коровино (в сетке) 0.5кг 8шт.  ОСТАНКИНО</v>
          </cell>
          <cell r="D190">
            <v>8</v>
          </cell>
          <cell r="F190">
            <v>8</v>
          </cell>
        </row>
        <row r="191">
          <cell r="A191" t="str">
            <v>6722 СОЧНЫЕ ПМ сос п/о мгс 0,41кг 10шт.  ОСТАНКИНО</v>
          </cell>
          <cell r="D191">
            <v>8963</v>
          </cell>
          <cell r="F191">
            <v>8981</v>
          </cell>
        </row>
        <row r="192">
          <cell r="A192" t="str">
            <v>6726 СЛИВОЧНЫЕ ПМ сос п/о мгс 0.41кг 10шт.  ОСТАНКИНО</v>
          </cell>
          <cell r="D192">
            <v>4342</v>
          </cell>
          <cell r="F192">
            <v>4344</v>
          </cell>
        </row>
        <row r="193">
          <cell r="A193" t="str">
            <v>6747 РУССКАЯ ПРЕМИУМ ПМ вар ф/о в/у  ОСТАНКИНО</v>
          </cell>
          <cell r="D193">
            <v>66</v>
          </cell>
          <cell r="F193">
            <v>66</v>
          </cell>
        </row>
        <row r="194">
          <cell r="A194" t="str">
            <v>6759 МОЛОЧНЫЕ ГОСТ сос ц/о мгс 0.4кг 7шт.  ОСТАНКИНО</v>
          </cell>
          <cell r="D194">
            <v>201</v>
          </cell>
          <cell r="F194">
            <v>201</v>
          </cell>
        </row>
        <row r="195">
          <cell r="A195" t="str">
            <v>6761 МОЛОЧНЫЕ ГОСТ сос ц/о мгс 1*4  ОСТАНКИНО</v>
          </cell>
          <cell r="D195">
            <v>66</v>
          </cell>
          <cell r="F195">
            <v>66</v>
          </cell>
        </row>
        <row r="196">
          <cell r="A196" t="str">
            <v>6762 СЛИВОЧНЫЕ сос ц/о мгс 0.41кг 8шт.  ОСТАНКИНО</v>
          </cell>
          <cell r="D196">
            <v>267</v>
          </cell>
          <cell r="F196">
            <v>267</v>
          </cell>
        </row>
        <row r="197">
          <cell r="A197" t="str">
            <v>6764 СЛИВОЧНЫЕ сос ц/о мгс 1*4  ОСТАНКИНО</v>
          </cell>
          <cell r="D197">
            <v>100</v>
          </cell>
          <cell r="F197">
            <v>100</v>
          </cell>
        </row>
        <row r="198">
          <cell r="A198" t="str">
            <v>6765 РУБЛЕНЫЕ сос ц/о мгс 0.36кг 6шт.  ОСТАНКИНО</v>
          </cell>
          <cell r="D198">
            <v>1261</v>
          </cell>
          <cell r="F198">
            <v>1261</v>
          </cell>
        </row>
        <row r="199">
          <cell r="A199" t="str">
            <v>6767 РУБЛЕНЫЕ сос ц/о мгс 1*4  ОСТАНКИНО</v>
          </cell>
          <cell r="D199">
            <v>136.30000000000001</v>
          </cell>
          <cell r="F199">
            <v>136.30000000000001</v>
          </cell>
        </row>
        <row r="200">
          <cell r="A200" t="str">
            <v>6768 С СЫРОМ сос ц/о мгс 0.41кг 6шт.  ОСТАНКИНО</v>
          </cell>
          <cell r="D200">
            <v>328</v>
          </cell>
          <cell r="F200">
            <v>328</v>
          </cell>
        </row>
        <row r="201">
          <cell r="A201" t="str">
            <v>6770 ИСПАНСКИЕ сос ц/о мгс 0.41кг 6шт.  ОСТАНКИНО</v>
          </cell>
          <cell r="D201">
            <v>213</v>
          </cell>
          <cell r="F201">
            <v>213</v>
          </cell>
        </row>
        <row r="202">
          <cell r="A202" t="str">
            <v>6773 САЛЯМИ Папа может п/к в/у 0,28кг 8шт.  ОСТАНКИНО</v>
          </cell>
          <cell r="D202">
            <v>829</v>
          </cell>
          <cell r="F202">
            <v>829</v>
          </cell>
        </row>
        <row r="203">
          <cell r="A203" t="str">
            <v>6777 МЯСНЫЕ С ГОВЯДИНОЙ ПМ сос п/о мгс 0.4кг  ОСТАНКИНО</v>
          </cell>
          <cell r="D203">
            <v>2149</v>
          </cell>
          <cell r="F203">
            <v>2149</v>
          </cell>
        </row>
        <row r="204">
          <cell r="A204" t="str">
            <v>6785 ВЕНСКАЯ САЛЯМИ п/к в/у 0.33кг 8шт.  ОСТАНКИНО</v>
          </cell>
          <cell r="D204">
            <v>692</v>
          </cell>
          <cell r="F204">
            <v>692</v>
          </cell>
        </row>
        <row r="205">
          <cell r="A205" t="str">
            <v>6786 ВЕНСКАЯ САЛЯМИ п/к в/у  ОСТАНКИНО</v>
          </cell>
          <cell r="D205">
            <v>6.4</v>
          </cell>
          <cell r="F205">
            <v>6.4</v>
          </cell>
        </row>
        <row r="206">
          <cell r="A206" t="str">
            <v>6787 СЕРВЕЛАТ КРЕМЛЕВСКИЙ в/к в/у 0,33кг 8шт.  ОСТАНКИНО</v>
          </cell>
          <cell r="D206">
            <v>384</v>
          </cell>
          <cell r="F206">
            <v>384</v>
          </cell>
        </row>
        <row r="207">
          <cell r="A207" t="str">
            <v>6788 СЕРВЕЛАТ КРЕМЛЕВСКИЙ в/к в/у  ОСТАНКИНО</v>
          </cell>
          <cell r="D207">
            <v>6.4</v>
          </cell>
          <cell r="F207">
            <v>6.4</v>
          </cell>
        </row>
        <row r="208">
          <cell r="A208" t="str">
            <v>6790 СЕРВЕЛАТ ЕВРОПЕЙСКИЙ в/к в/у  ОСТАНКИНО</v>
          </cell>
          <cell r="D208">
            <v>3.2</v>
          </cell>
          <cell r="F208">
            <v>3.2</v>
          </cell>
        </row>
        <row r="209">
          <cell r="A209" t="str">
            <v>6791 СЕРВЕЛАТ ПРЕМИУМ в/к в/у 0,33кг 8шт.  ОСТАНКИНО</v>
          </cell>
          <cell r="D209">
            <v>43</v>
          </cell>
          <cell r="F209">
            <v>43</v>
          </cell>
        </row>
        <row r="210">
          <cell r="A210" t="str">
            <v>6793 БАЛЫКОВАЯ в/к в/у 0,33кг 8шт.  ОСТАНКИНО</v>
          </cell>
          <cell r="D210">
            <v>963</v>
          </cell>
          <cell r="F210">
            <v>963</v>
          </cell>
        </row>
        <row r="211">
          <cell r="A211" t="str">
            <v>6795 ОСТАНКИНСКАЯ в/к в/у 0,33кг 8шт.  ОСТАНКИНО</v>
          </cell>
          <cell r="D211">
            <v>109</v>
          </cell>
          <cell r="F211">
            <v>109</v>
          </cell>
        </row>
        <row r="212">
          <cell r="A212" t="str">
            <v>6807 СЕРВЕЛАТ ЕВРОПЕЙСКИЙ в/к в/у 0,33кг 8шт.  ОСТАНКИНО</v>
          </cell>
          <cell r="D212">
            <v>314</v>
          </cell>
          <cell r="F212">
            <v>314</v>
          </cell>
        </row>
        <row r="213">
          <cell r="A213" t="str">
            <v>6829 МОЛОЧНЫЕ КЛАССИЧЕСКИЕ сос п/о мгс 2*4_С  ОСТАНКИНО</v>
          </cell>
          <cell r="D213">
            <v>885.9</v>
          </cell>
          <cell r="F213">
            <v>885.9</v>
          </cell>
        </row>
        <row r="214">
          <cell r="A214" t="str">
            <v>6834 ПОСОЛЬСКАЯ ПМ с/к с/н в/у 1/100 10шт.  ОСТАНКИНО</v>
          </cell>
          <cell r="D214">
            <v>1106</v>
          </cell>
          <cell r="F214">
            <v>1106</v>
          </cell>
        </row>
        <row r="215">
          <cell r="A215" t="str">
            <v>6837 ФИЛЕЙНЫЕ Папа Может сос ц/о мгс 0.4кг  ОСТАНКИНО</v>
          </cell>
          <cell r="D215">
            <v>1811</v>
          </cell>
          <cell r="F215">
            <v>1811</v>
          </cell>
        </row>
        <row r="216">
          <cell r="A216" t="str">
            <v>6852 МОЛОЧНЫЕ ПРЕМИУМ ПМ сос п/о в/ у 1/350  ОСТАНКИНО</v>
          </cell>
          <cell r="D216">
            <v>4227</v>
          </cell>
          <cell r="F216">
            <v>4232</v>
          </cell>
        </row>
        <row r="217">
          <cell r="A217" t="str">
            <v>6853 МОЛОЧНЫЕ ПРЕМИУМ ПМ сос п/о мгс 1*6  ОСТАНКИНО</v>
          </cell>
          <cell r="D217">
            <v>239.1</v>
          </cell>
          <cell r="F217">
            <v>239.1</v>
          </cell>
        </row>
        <row r="218">
          <cell r="A218" t="str">
            <v>6854 МОЛОЧНЫЕ ПРЕМИУМ ПМ сос п/о мгс 0.6кг  ОСТАНКИНО</v>
          </cell>
          <cell r="D218">
            <v>586</v>
          </cell>
          <cell r="F218">
            <v>586</v>
          </cell>
        </row>
        <row r="219">
          <cell r="A219" t="str">
            <v>6861 ДОМАШНИЙ РЕЦЕПТ Коровино вар п/о  ОСТАНКИНО</v>
          </cell>
          <cell r="D219">
            <v>875.7</v>
          </cell>
          <cell r="F219">
            <v>875.7</v>
          </cell>
        </row>
        <row r="220">
          <cell r="A220" t="str">
            <v>6862 ДОМАШНИЙ РЕЦЕПТ СО ШПИК. Коровино вар п/о  ОСТАНКИНО</v>
          </cell>
          <cell r="D220">
            <v>78.5</v>
          </cell>
          <cell r="F220">
            <v>78.5</v>
          </cell>
        </row>
        <row r="221">
          <cell r="A221" t="str">
            <v>6865 ВЕТЧ.НЕЖНАЯ Коровино п/о  ОСТАНКИНО</v>
          </cell>
          <cell r="D221">
            <v>327</v>
          </cell>
          <cell r="F221">
            <v>327</v>
          </cell>
        </row>
        <row r="222">
          <cell r="A222" t="str">
            <v>6870 С ГОВЯДИНОЙ СН сос п/о мгс 1*6  ОСТАНКИНО</v>
          </cell>
          <cell r="D222">
            <v>164.3</v>
          </cell>
          <cell r="F222">
            <v>164.3</v>
          </cell>
        </row>
        <row r="223">
          <cell r="A223" t="str">
            <v>6903 СОЧНЫЕ ПМ сос п/о мгс 0.41кг_osu  ОСТАНКИНО</v>
          </cell>
          <cell r="D223">
            <v>6</v>
          </cell>
          <cell r="F223">
            <v>13</v>
          </cell>
        </row>
        <row r="224">
          <cell r="A224" t="str">
            <v>6919 БЕКОН с/к с/н в/у 1/180 10шт.  ОСТАНКИНО</v>
          </cell>
          <cell r="D224">
            <v>707</v>
          </cell>
          <cell r="F224">
            <v>707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392</v>
          </cell>
          <cell r="F225">
            <v>392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492</v>
          </cell>
          <cell r="F226">
            <v>492</v>
          </cell>
        </row>
        <row r="227">
          <cell r="A227" t="str">
            <v>БОНУС Z-ОСОБАЯ Коровино вар п/о (5324)  ОСТАНКИНО</v>
          </cell>
          <cell r="D227">
            <v>16</v>
          </cell>
          <cell r="F227">
            <v>16</v>
          </cell>
        </row>
        <row r="228">
          <cell r="A228" t="str">
            <v>БОНУС Z-ОСОБАЯ Коровино вар п/о 0.5кг_СНГ (6305)  ОСТАНКИНО</v>
          </cell>
          <cell r="D228">
            <v>1</v>
          </cell>
          <cell r="F228">
            <v>1</v>
          </cell>
        </row>
        <row r="229">
          <cell r="A229" t="str">
            <v>БОНУС ДОМАШНИЙ РЕЦЕПТ Коровино 0.5кг 8шт. (6305)</v>
          </cell>
          <cell r="D229">
            <v>55</v>
          </cell>
          <cell r="F229">
            <v>55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сос п/о мгс 0.41кг_UZ (6087)  ОСТАНКИНО</v>
          </cell>
          <cell r="D231">
            <v>294</v>
          </cell>
          <cell r="F231">
            <v>294</v>
          </cell>
        </row>
        <row r="232">
          <cell r="A232" t="str">
            <v>БОНУС СОЧНЫЕ сос п/о мгс 1*6_UZ (6088)  ОСТАНКИНО</v>
          </cell>
          <cell r="D232">
            <v>296</v>
          </cell>
          <cell r="F232">
            <v>296</v>
          </cell>
        </row>
        <row r="233">
          <cell r="A233" t="str">
            <v>БОНУС_273  Сосиски Сочинки с сочной грудинкой, МГС 0.4кг,   ПОКОМ</v>
          </cell>
          <cell r="F233">
            <v>1956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F234">
            <v>2.1</v>
          </cell>
        </row>
        <row r="235">
          <cell r="A235" t="str">
            <v>БОНУС_320  Ветчина Нежная ТМ Зареченские,большой батон, ВЕС ПОКОМ</v>
          </cell>
          <cell r="D235">
            <v>6.5</v>
          </cell>
          <cell r="F235">
            <v>6.5</v>
          </cell>
        </row>
        <row r="236">
          <cell r="A236" t="str">
            <v>БОНУС_Колбаса вареная Филейская ТМ Вязанка. ВЕС  ПОКОМ</v>
          </cell>
          <cell r="F236">
            <v>665.70899999999995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676</v>
          </cell>
        </row>
        <row r="238">
          <cell r="A238" t="str">
            <v>БОНУС_Мини-чебуречки с мясом  0,3кг ТМ Зареченские  ПОКОМ</v>
          </cell>
          <cell r="D238">
            <v>3</v>
          </cell>
          <cell r="F238">
            <v>3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229.00299999999999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709</v>
          </cell>
        </row>
        <row r="241">
          <cell r="A241" t="str">
            <v>Бутербродная вареная 0,47 кг шт.  СПК</v>
          </cell>
          <cell r="D241">
            <v>80</v>
          </cell>
          <cell r="F241">
            <v>82</v>
          </cell>
        </row>
        <row r="242">
          <cell r="A242" t="str">
            <v>Вацлавская п/к (черева) 390 гр.шт. термоус.пак  СПК</v>
          </cell>
          <cell r="D242">
            <v>59</v>
          </cell>
          <cell r="F242">
            <v>59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54</v>
          </cell>
        </row>
        <row r="244">
          <cell r="A244" t="str">
            <v>Готовые чебуманы с говядиной ТМ Горячая штучка флоупак 0,4 кг. ПОКОМ</v>
          </cell>
          <cell r="D244">
            <v>1</v>
          </cell>
          <cell r="F244">
            <v>59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4</v>
          </cell>
          <cell r="F245">
            <v>509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1462</v>
          </cell>
          <cell r="F246">
            <v>3853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2412</v>
          </cell>
          <cell r="F247">
            <v>4290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337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23</v>
          </cell>
          <cell r="F249">
            <v>23</v>
          </cell>
        </row>
        <row r="250">
          <cell r="A250" t="str">
            <v>Гуцульская с/к "КолбасГрад" 160 гр.шт. термоус. пак  СПК</v>
          </cell>
          <cell r="D250">
            <v>196</v>
          </cell>
          <cell r="F250">
            <v>376</v>
          </cell>
        </row>
        <row r="251">
          <cell r="A251" t="str">
            <v>Дельгаро с/в "Эликатессе" 140 гр.шт.  СПК</v>
          </cell>
          <cell r="D251">
            <v>127</v>
          </cell>
          <cell r="F251">
            <v>127</v>
          </cell>
        </row>
        <row r="252">
          <cell r="A252" t="str">
            <v>Деревенская рубленая вареная 350 гр.шт. термоус. пак.  СПК</v>
          </cell>
          <cell r="D252">
            <v>18</v>
          </cell>
          <cell r="F252">
            <v>18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484</v>
          </cell>
          <cell r="F253">
            <v>484</v>
          </cell>
        </row>
        <row r="254">
          <cell r="A254" t="str">
            <v>Докторская вареная в/с  СПК</v>
          </cell>
          <cell r="D254">
            <v>25.8</v>
          </cell>
          <cell r="F254">
            <v>25.8</v>
          </cell>
        </row>
        <row r="255">
          <cell r="A255" t="str">
            <v>Докторская вареная в/с 0,47 кг шт.  СПК</v>
          </cell>
          <cell r="D255">
            <v>53</v>
          </cell>
          <cell r="F255">
            <v>53</v>
          </cell>
        </row>
        <row r="256">
          <cell r="A256" t="str">
            <v>Докторская вареная термоус.пак. "Высокий вкус"  СПК</v>
          </cell>
          <cell r="D256">
            <v>162</v>
          </cell>
          <cell r="F256">
            <v>162</v>
          </cell>
        </row>
        <row r="257">
          <cell r="A257" t="str">
            <v>Жар-боллы с курочкой и сыром, ВЕС ТМ Зареченские  ПОКОМ</v>
          </cell>
          <cell r="D257">
            <v>3</v>
          </cell>
          <cell r="F257">
            <v>93.01</v>
          </cell>
        </row>
        <row r="258">
          <cell r="A258" t="str">
            <v>Жар-ладушки с мясом ТМ Зареченские ВЕС ПОКОМ</v>
          </cell>
          <cell r="F258">
            <v>214.2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10.4</v>
          </cell>
        </row>
        <row r="260">
          <cell r="A260" t="str">
            <v>Жар-ладушки с яблоком и грушей ТМ Зареченские ВЕС ПОКОМ</v>
          </cell>
          <cell r="F260">
            <v>14.802</v>
          </cell>
        </row>
        <row r="261">
          <cell r="A261" t="str">
            <v>ЖАР-мени ВЕС ТМ Зареченские  ПОКОМ</v>
          </cell>
          <cell r="F261">
            <v>178.00200000000001</v>
          </cell>
        </row>
        <row r="262">
          <cell r="A262" t="str">
            <v>Карбонад Юбилейный 0,13кг нар.д/ф шт. СПК</v>
          </cell>
          <cell r="D262">
            <v>2</v>
          </cell>
          <cell r="F262">
            <v>2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6</v>
          </cell>
          <cell r="F263">
            <v>6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6</v>
          </cell>
          <cell r="F264">
            <v>6</v>
          </cell>
        </row>
        <row r="265">
          <cell r="A265" t="str">
            <v>Классика с/к 235 гр.шт. "Высокий вкус"  СПК</v>
          </cell>
          <cell r="D265">
            <v>3</v>
          </cell>
          <cell r="F265">
            <v>3</v>
          </cell>
        </row>
        <row r="266">
          <cell r="A266" t="str">
            <v>Классическая вареная 400 гр.шт.  СПК</v>
          </cell>
          <cell r="D266">
            <v>22</v>
          </cell>
          <cell r="F266">
            <v>22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1253</v>
          </cell>
          <cell r="F267">
            <v>1253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1128</v>
          </cell>
          <cell r="F268">
            <v>1128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339</v>
          </cell>
          <cell r="F269">
            <v>339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24</v>
          </cell>
          <cell r="F270">
            <v>24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703</v>
          </cell>
        </row>
        <row r="272">
          <cell r="A272" t="str">
            <v>Круггетсы сочные ТМ Горячая штучка ТС Круггетсы  ВЕС(3 кг)  ПОКОМ</v>
          </cell>
          <cell r="D272">
            <v>1</v>
          </cell>
          <cell r="F272">
            <v>1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1200</v>
          </cell>
          <cell r="F273">
            <v>2237</v>
          </cell>
        </row>
        <row r="274">
          <cell r="A274" t="str">
            <v>Ла Фаворте с/в "Эликатессе" 140 гр.шт.  СПК</v>
          </cell>
          <cell r="D274">
            <v>279</v>
          </cell>
          <cell r="F274">
            <v>279</v>
          </cell>
        </row>
        <row r="275">
          <cell r="A275" t="str">
            <v>Ливерная Печеночная "Просто выгодно" 0,3 кг.шт.  СПК</v>
          </cell>
          <cell r="D275">
            <v>107</v>
          </cell>
          <cell r="F275">
            <v>107</v>
          </cell>
        </row>
        <row r="276">
          <cell r="A276" t="str">
            <v>Любительская вареная термоус.пак. "Высокий вкус"  СПК</v>
          </cell>
          <cell r="D276">
            <v>120</v>
          </cell>
          <cell r="F276">
            <v>120</v>
          </cell>
        </row>
        <row r="277">
          <cell r="A277" t="str">
            <v>Мини-пицца с ветчиной и сыром 0,3кг ТМ Зареченские  ПОКОМ</v>
          </cell>
          <cell r="D277">
            <v>9</v>
          </cell>
          <cell r="F277">
            <v>42</v>
          </cell>
        </row>
        <row r="278">
          <cell r="A278" t="str">
            <v>Мини-сосиски в тесте "Фрайпики" 3,7кг ВЕС,  ПОКОМ</v>
          </cell>
          <cell r="F278">
            <v>3.7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3.7010000000000001</v>
          </cell>
          <cell r="F279">
            <v>289.00299999999999</v>
          </cell>
        </row>
        <row r="280">
          <cell r="A280" t="str">
            <v>Мини-сосиски в тесте 0,3кг ТМ Зареченские  ПОКОМ</v>
          </cell>
          <cell r="D280">
            <v>9</v>
          </cell>
          <cell r="F280">
            <v>21</v>
          </cell>
        </row>
        <row r="281">
          <cell r="A281" t="str">
            <v>Мини-чебуречки с мясом  0,3кг ТМ Зареченские  ПОКОМ</v>
          </cell>
          <cell r="D281">
            <v>5</v>
          </cell>
          <cell r="F281">
            <v>22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6</v>
          </cell>
          <cell r="F282">
            <v>23</v>
          </cell>
        </row>
        <row r="283">
          <cell r="A283" t="str">
            <v>Мини-шарики с курочкой и сыром ТМ Зареченские ВЕС  ПОКОМ</v>
          </cell>
          <cell r="F283">
            <v>72.400000000000006</v>
          </cell>
        </row>
        <row r="284">
          <cell r="A284" t="str">
            <v>Мусульманская вареная "Просто выгодно"  СПК</v>
          </cell>
          <cell r="D284">
            <v>28</v>
          </cell>
          <cell r="F284">
            <v>28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D286">
            <v>1</v>
          </cell>
          <cell r="F286">
            <v>122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</v>
          </cell>
          <cell r="F287">
            <v>3156</v>
          </cell>
        </row>
        <row r="288">
          <cell r="A288" t="str">
            <v>Наггетсы Курушки 0,25кг ТМ Стародворье  ПОКОМ</v>
          </cell>
          <cell r="F288">
            <v>52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5</v>
          </cell>
          <cell r="F289">
            <v>2270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4</v>
          </cell>
          <cell r="F290">
            <v>2551</v>
          </cell>
        </row>
        <row r="291">
          <cell r="A291" t="str">
            <v>Наггетсы с куриным филе и сыром ТМ Вязанка 0,25 кг ПОКОМ</v>
          </cell>
          <cell r="D291">
            <v>4</v>
          </cell>
          <cell r="F291">
            <v>902</v>
          </cell>
        </row>
        <row r="292">
          <cell r="A292" t="str">
            <v>Наггетсы Хрустящие 0,3кг ТМ Зареченские  ПОКОМ</v>
          </cell>
          <cell r="D292">
            <v>12</v>
          </cell>
          <cell r="F292">
            <v>54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1045.001</v>
          </cell>
        </row>
        <row r="294">
          <cell r="A294" t="str">
            <v>Оригинальная с перцем с/к  СПК</v>
          </cell>
          <cell r="D294">
            <v>353.7</v>
          </cell>
          <cell r="F294">
            <v>1153.7</v>
          </cell>
        </row>
        <row r="295">
          <cell r="A295" t="str">
            <v>Особая вареная  СПК</v>
          </cell>
          <cell r="D295">
            <v>6</v>
          </cell>
          <cell r="F295">
            <v>6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4</v>
          </cell>
          <cell r="F296">
            <v>4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F297">
            <v>46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2</v>
          </cell>
          <cell r="F298">
            <v>220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109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4</v>
          </cell>
          <cell r="F300">
            <v>1054</v>
          </cell>
        </row>
        <row r="301">
          <cell r="A301" t="str">
            <v>Пельмени Бигбули с мясом, Горячая штучка 0,43кг  ПОКОМ</v>
          </cell>
          <cell r="D301">
            <v>3</v>
          </cell>
          <cell r="F301">
            <v>390</v>
          </cell>
        </row>
        <row r="302">
          <cell r="A302" t="str">
            <v>Пельмени Бигбули с мясом, Горячая штучка 0,9кг  ПОКОМ</v>
          </cell>
          <cell r="D302">
            <v>801</v>
          </cell>
          <cell r="F302">
            <v>1396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1181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445</v>
          </cell>
        </row>
        <row r="305">
          <cell r="A305" t="str">
            <v>Пельмени Бульмени Жюльен Горячая штучка 0,43  ПОКОМ</v>
          </cell>
          <cell r="F305">
            <v>1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416</v>
          </cell>
        </row>
        <row r="307">
          <cell r="A307" t="str">
            <v>Пельмени Бульмени с говядиной и свининой Горячая шт. 0,9 кг  ПОКОМ</v>
          </cell>
          <cell r="D307">
            <v>1390</v>
          </cell>
          <cell r="F307">
            <v>4179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1844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157.40100000000001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20</v>
          </cell>
          <cell r="F310">
            <v>1622.702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3210</v>
          </cell>
          <cell r="F311">
            <v>5954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2</v>
          </cell>
          <cell r="F312">
            <v>1416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D313">
            <v>7</v>
          </cell>
          <cell r="F313">
            <v>67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D314">
            <v>12</v>
          </cell>
          <cell r="F314">
            <v>112</v>
          </cell>
        </row>
        <row r="315">
          <cell r="A315" t="str">
            <v>Пельмени Жемчужные сфера 1,0кг ТМ Зареченские  ПОКОМ</v>
          </cell>
          <cell r="D315">
            <v>2</v>
          </cell>
          <cell r="F315">
            <v>27</v>
          </cell>
        </row>
        <row r="316">
          <cell r="A316" t="str">
            <v>Пельмени Левантские ТМ Особый рецепт 0,8 кг  ПОКОМ</v>
          </cell>
          <cell r="F316">
            <v>2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495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3</v>
          </cell>
          <cell r="F318">
            <v>303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3</v>
          </cell>
          <cell r="F319">
            <v>189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3</v>
          </cell>
          <cell r="F320">
            <v>1659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F321">
            <v>302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927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2</v>
          </cell>
          <cell r="F323">
            <v>801</v>
          </cell>
        </row>
        <row r="324">
          <cell r="A324" t="str">
            <v>Пельмени Сочные сфера 0,8 кг ТМ Стародворье  ПОКОМ</v>
          </cell>
          <cell r="F324">
            <v>68</v>
          </cell>
        </row>
        <row r="325">
          <cell r="A325" t="str">
            <v>Пельмени Татарские 0,4кг ТМ Особый рецепт  ПОКОМ</v>
          </cell>
          <cell r="F325">
            <v>6</v>
          </cell>
        </row>
        <row r="326">
          <cell r="A326" t="str">
            <v>Пипперони с/к "Эликатессе" 0,10 кг.шт.  СПК</v>
          </cell>
          <cell r="D326">
            <v>7</v>
          </cell>
          <cell r="F326">
            <v>7</v>
          </cell>
        </row>
        <row r="327">
          <cell r="A327" t="str">
            <v>Пипперони с/к "Эликатессе" 0,20 кг.шт.  СПК</v>
          </cell>
          <cell r="D327">
            <v>4</v>
          </cell>
          <cell r="F327">
            <v>4</v>
          </cell>
        </row>
        <row r="328">
          <cell r="A328" t="str">
            <v>Пирожки с мясом 0,3кг ТМ Зареченские  ПОКОМ</v>
          </cell>
          <cell r="D328">
            <v>6</v>
          </cell>
          <cell r="F328">
            <v>29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7</v>
          </cell>
        </row>
        <row r="330">
          <cell r="A330" t="str">
            <v>Плавленый сыр "Шоколадный" 30% 180 гр ТМ "ПАПА МОЖЕТ"  ОСТАНКИНО</v>
          </cell>
          <cell r="D330">
            <v>45</v>
          </cell>
          <cell r="F330">
            <v>45</v>
          </cell>
        </row>
        <row r="331">
          <cell r="A331" t="str">
            <v>Плавленый Сыр 45% "С ветчиной" СТМ "ПапаМожет" 180гр  ОСТАНКИНО</v>
          </cell>
          <cell r="D331">
            <v>60</v>
          </cell>
          <cell r="F331">
            <v>60</v>
          </cell>
        </row>
        <row r="332">
          <cell r="A332" t="str">
            <v>Плавленый Сыр 45% "С грибами" СТМ "ПапаМожет 180гр  ОСТАНКИНО</v>
          </cell>
          <cell r="D332">
            <v>55</v>
          </cell>
          <cell r="F332">
            <v>55</v>
          </cell>
        </row>
        <row r="333">
          <cell r="A333" t="str">
            <v>По-Австрийски с/к 260 гр.шт. "Высокий вкус"  СПК</v>
          </cell>
          <cell r="D333">
            <v>1</v>
          </cell>
          <cell r="F333">
            <v>1</v>
          </cell>
        </row>
        <row r="334">
          <cell r="A334" t="str">
            <v>Покровская вареная 0,47 кг шт.  СПК</v>
          </cell>
          <cell r="D334">
            <v>15</v>
          </cell>
          <cell r="F334">
            <v>15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11</v>
          </cell>
          <cell r="F335">
            <v>11</v>
          </cell>
        </row>
        <row r="336">
          <cell r="A336" t="str">
            <v>Ричеза с/к 230 гр.шт.  СПК</v>
          </cell>
          <cell r="D336">
            <v>419</v>
          </cell>
          <cell r="F336">
            <v>520</v>
          </cell>
        </row>
        <row r="337">
          <cell r="A337" t="str">
            <v>Сальчетти с/к 230 гр.шт.  СПК</v>
          </cell>
          <cell r="D337">
            <v>300</v>
          </cell>
          <cell r="F337">
            <v>400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172</v>
          </cell>
          <cell r="F338">
            <v>172</v>
          </cell>
        </row>
        <row r="339">
          <cell r="A339" t="str">
            <v>Салями Трюфель с/в "Эликатессе" 0,16 кг.шт.  СПК</v>
          </cell>
          <cell r="D339">
            <v>172</v>
          </cell>
          <cell r="F339">
            <v>172</v>
          </cell>
        </row>
        <row r="340">
          <cell r="A340" t="str">
            <v>Салями Финская с/к 235 гр.шт. "Высокий вкус"  СПК</v>
          </cell>
          <cell r="D340">
            <v>2</v>
          </cell>
          <cell r="F340">
            <v>2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276</v>
          </cell>
          <cell r="F341">
            <v>406</v>
          </cell>
        </row>
        <row r="342">
          <cell r="A342" t="str">
            <v>Сардельки "Необыкновенные" (в ср.защ.атм.)  СПК</v>
          </cell>
          <cell r="D342">
            <v>22</v>
          </cell>
          <cell r="F342">
            <v>22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137.5</v>
          </cell>
          <cell r="F343">
            <v>187.5</v>
          </cell>
        </row>
        <row r="344">
          <cell r="A344" t="str">
            <v>Сардельки из свинины (черева) ( в ср.защ.атм) "Высокий вкус"  СПК</v>
          </cell>
          <cell r="D344">
            <v>1</v>
          </cell>
          <cell r="F344">
            <v>1</v>
          </cell>
        </row>
        <row r="345">
          <cell r="A345" t="str">
            <v>Семейная с чесночком Экстра вареная  СПК</v>
          </cell>
          <cell r="D345">
            <v>48</v>
          </cell>
          <cell r="F345">
            <v>48</v>
          </cell>
        </row>
        <row r="346">
          <cell r="A346" t="str">
            <v>Семейная с чесночком Экстра вареная 0,5 кг.шт.  СПК</v>
          </cell>
          <cell r="D346">
            <v>39</v>
          </cell>
          <cell r="F346">
            <v>39</v>
          </cell>
        </row>
        <row r="347">
          <cell r="A347" t="str">
            <v>Сервелат Европейский в/к, в/с 0,38 кг.шт.термофор.пак  СПК</v>
          </cell>
          <cell r="D347">
            <v>32</v>
          </cell>
          <cell r="F347">
            <v>32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64</v>
          </cell>
          <cell r="F348">
            <v>67</v>
          </cell>
        </row>
        <row r="349">
          <cell r="A349" t="str">
            <v>Сервелат Финский в/к 0,38 кг.шт. термофор.пак.  СПК</v>
          </cell>
          <cell r="D349">
            <v>44</v>
          </cell>
          <cell r="F349">
            <v>44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42</v>
          </cell>
          <cell r="F350">
            <v>42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466</v>
          </cell>
          <cell r="F351">
            <v>466</v>
          </cell>
        </row>
        <row r="352">
          <cell r="A352" t="str">
            <v>Сибирская особая с/к 0,235 кг шт.  СПК</v>
          </cell>
          <cell r="D352">
            <v>281</v>
          </cell>
          <cell r="F352">
            <v>441</v>
          </cell>
        </row>
        <row r="353">
          <cell r="A353" t="str">
            <v>Славянская п/к 0,38 кг шт.термофор.пак.  СПК</v>
          </cell>
          <cell r="D353">
            <v>15</v>
          </cell>
          <cell r="F353">
            <v>15</v>
          </cell>
        </row>
        <row r="354">
          <cell r="A354" t="str">
            <v>Смак-мени с картофелем и сочной грудинкой 1кг ТМ Зареченские ПОКОМ</v>
          </cell>
          <cell r="F354">
            <v>2</v>
          </cell>
        </row>
        <row r="355">
          <cell r="A355" t="str">
            <v>Сосиски "Баварские" 0,36 кг.шт. вак.упак.  СПК</v>
          </cell>
          <cell r="D355">
            <v>22</v>
          </cell>
          <cell r="F355">
            <v>22</v>
          </cell>
        </row>
        <row r="356">
          <cell r="A356" t="str">
            <v>Сосиски "БОЛЬШАЯ SOSиска" (в ср.защ.атм.) 1,0 кг  СПК</v>
          </cell>
          <cell r="D356">
            <v>7</v>
          </cell>
          <cell r="F356">
            <v>7</v>
          </cell>
        </row>
        <row r="357">
          <cell r="A357" t="str">
            <v>Сосиски "БОЛЬШАЯ SOSиска" Бекон (лоток с ср.защ.атм.)  СПК</v>
          </cell>
          <cell r="D357">
            <v>6.5</v>
          </cell>
          <cell r="F357">
            <v>7.66</v>
          </cell>
        </row>
        <row r="358">
          <cell r="A358" t="str">
            <v>Сосиски "Молочные" 0,36 кг.шт. вак.упак.  СПК</v>
          </cell>
          <cell r="D358">
            <v>31</v>
          </cell>
          <cell r="F358">
            <v>31</v>
          </cell>
        </row>
        <row r="359">
          <cell r="A359" t="str">
            <v>Сосиски Классические (в ср.защ.атм.) СПК</v>
          </cell>
          <cell r="D359">
            <v>2</v>
          </cell>
          <cell r="F359">
            <v>2</v>
          </cell>
        </row>
        <row r="360">
          <cell r="A360" t="str">
            <v>Сосиски Мусульманские "Просто выгодно" (в ср.защ.атм.)  СПК</v>
          </cell>
          <cell r="D360">
            <v>33</v>
          </cell>
          <cell r="F360">
            <v>33</v>
          </cell>
        </row>
        <row r="361">
          <cell r="A361" t="str">
            <v>Сосиски Хот-дог ВЕС (лоток с ср.защ.атм.)   СПК</v>
          </cell>
          <cell r="D361">
            <v>39</v>
          </cell>
          <cell r="F361">
            <v>39</v>
          </cell>
        </row>
        <row r="362">
          <cell r="A362" t="str">
            <v>Сосисоны в темпуре ВЕС  ПОКОМ</v>
          </cell>
          <cell r="F362">
            <v>17.399999999999999</v>
          </cell>
        </row>
        <row r="363">
          <cell r="A363" t="str">
            <v>Сочный мегачебурек ТМ Зареченские ВЕС ПОКОМ</v>
          </cell>
          <cell r="D363">
            <v>2.2999999999999998</v>
          </cell>
          <cell r="F363">
            <v>289.88600000000002</v>
          </cell>
        </row>
        <row r="364">
          <cell r="A364" t="str">
            <v>Сыр "Пармезан" 40% колотый 100 гр  ОСТАНКИНО</v>
          </cell>
          <cell r="D364">
            <v>16</v>
          </cell>
          <cell r="F364">
            <v>16</v>
          </cell>
        </row>
        <row r="365">
          <cell r="A365" t="str">
            <v>Сыр "Пармезан" 40% кусок 180 гр  ОСТАНКИНО</v>
          </cell>
          <cell r="D365">
            <v>197</v>
          </cell>
          <cell r="F365">
            <v>199</v>
          </cell>
        </row>
        <row r="366">
          <cell r="A366" t="str">
            <v>Сыр Боккончини копченый 40% 100 гр.  ОСТАНКИНО</v>
          </cell>
          <cell r="D366">
            <v>178</v>
          </cell>
          <cell r="F366">
            <v>178</v>
          </cell>
        </row>
        <row r="367">
          <cell r="A367" t="str">
            <v>Сыр Гауда 45% тм Папа Может, нарезанные ломтики 125г (МИНИ)  Останкино</v>
          </cell>
          <cell r="D367">
            <v>38</v>
          </cell>
          <cell r="F367">
            <v>38</v>
          </cell>
        </row>
        <row r="368">
          <cell r="A368" t="str">
            <v>Сыр колбасный копченый Папа Может 400 гр  ОСТАНКИНО</v>
          </cell>
          <cell r="D368">
            <v>8</v>
          </cell>
          <cell r="F368">
            <v>8</v>
          </cell>
        </row>
        <row r="369">
          <cell r="A369" t="str">
            <v>Сыр Останкино "Алтайский Gold" 50% вес  ОСТАНКИНО</v>
          </cell>
          <cell r="D369">
            <v>1.3</v>
          </cell>
          <cell r="F369">
            <v>1.3</v>
          </cell>
        </row>
        <row r="370">
          <cell r="A370" t="str">
            <v>Сыр ПАПА МОЖЕТ "Гауда Голд" 45% 180 г  ОСТАНКИНО</v>
          </cell>
          <cell r="D370">
            <v>641</v>
          </cell>
          <cell r="F370">
            <v>641</v>
          </cell>
        </row>
        <row r="371">
          <cell r="A371" t="str">
            <v>Сыр Папа Может "Гауда Голд", 45% брусок ВЕС ОСТАНКИНО</v>
          </cell>
          <cell r="D371">
            <v>10.8</v>
          </cell>
          <cell r="F371">
            <v>10.8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202</v>
          </cell>
          <cell r="F372">
            <v>202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48</v>
          </cell>
          <cell r="F373">
            <v>48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93</v>
          </cell>
          <cell r="F375">
            <v>93</v>
          </cell>
        </row>
        <row r="376">
          <cell r="A376" t="str">
            <v>Сыр Папа Может "Пошехонский" 45% вес (= 3 кг)  ОСТАНКИНО</v>
          </cell>
          <cell r="D376">
            <v>19.5</v>
          </cell>
          <cell r="F376">
            <v>19.5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1461</v>
          </cell>
          <cell r="F377">
            <v>1461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96.5</v>
          </cell>
          <cell r="F378">
            <v>96.5</v>
          </cell>
        </row>
        <row r="379">
          <cell r="A379" t="str">
            <v>Сыр Папа Может "Сметанковый" 50% вес (=3кг)  ОСТАНКИНО</v>
          </cell>
          <cell r="D379">
            <v>6</v>
          </cell>
          <cell r="F379">
            <v>6</v>
          </cell>
        </row>
        <row r="380">
          <cell r="A380" t="str">
            <v>Сыр ПАПА МОЖЕТ "Тильзитер" 45% 180 г  ОСТАНКИНО</v>
          </cell>
          <cell r="D380">
            <v>486</v>
          </cell>
          <cell r="F380">
            <v>486</v>
          </cell>
        </row>
        <row r="381">
          <cell r="A381" t="str">
            <v>Сыр Папа Может "Тильзитер", 45% брусок ВЕС   ОСТАНКИНО</v>
          </cell>
          <cell r="D381">
            <v>77.099999999999994</v>
          </cell>
          <cell r="F381">
            <v>77.099999999999994</v>
          </cell>
        </row>
        <row r="382">
          <cell r="A382" t="str">
            <v>Сыр Папа Может Гауда  45% 200гр   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Голландский  45% 200гр     Останкино</v>
          </cell>
          <cell r="D383">
            <v>62</v>
          </cell>
          <cell r="F383">
            <v>62</v>
          </cell>
        </row>
        <row r="384">
          <cell r="A384" t="str">
            <v>Сыр Папа Может Голландский 45%, нарез, 125г (9 шт)  Останкино</v>
          </cell>
          <cell r="D384">
            <v>97</v>
          </cell>
          <cell r="F384">
            <v>97</v>
          </cell>
        </row>
        <row r="385">
          <cell r="A385" t="str">
            <v>Сыр Папа Может Папин Завтрак 50% 200г  Останкино</v>
          </cell>
          <cell r="D385">
            <v>2</v>
          </cell>
          <cell r="F385">
            <v>2</v>
          </cell>
        </row>
        <row r="386">
          <cell r="A386" t="str">
            <v>Сыр Папа Может Российский 50%, нарезка 125г  Останкино</v>
          </cell>
          <cell r="D386">
            <v>20</v>
          </cell>
          <cell r="F386">
            <v>20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136</v>
          </cell>
          <cell r="F387">
            <v>139.34800000000001</v>
          </cell>
        </row>
        <row r="388">
          <cell r="A388" t="str">
            <v>Сыр Папа Может Тильзитер   45% 200гр     Останкино</v>
          </cell>
          <cell r="D388">
            <v>87</v>
          </cell>
          <cell r="F388">
            <v>87</v>
          </cell>
        </row>
        <row r="389">
          <cell r="A389" t="str">
            <v>Сыр Папа Может Тильзитер 50%, нарезка 125г  Останкино</v>
          </cell>
          <cell r="D389">
            <v>21</v>
          </cell>
          <cell r="F389">
            <v>21</v>
          </cell>
        </row>
        <row r="390">
          <cell r="A390" t="str">
            <v>Сыр плавленый Сливочный ж 45 % 180г ТМ Папа Может (16шт) ОСТАНКИНО</v>
          </cell>
          <cell r="D390">
            <v>103</v>
          </cell>
          <cell r="F390">
            <v>103</v>
          </cell>
        </row>
        <row r="391">
          <cell r="A391" t="str">
            <v>Сыр рассольный жирный Чечил 45% 100 гр  ОСТАНКИНО</v>
          </cell>
          <cell r="D391">
            <v>2</v>
          </cell>
          <cell r="F391">
            <v>2</v>
          </cell>
        </row>
        <row r="392">
          <cell r="A392" t="str">
            <v>Сыр Российский сливочный 45% тм Папа Может, нарезанные ломтики 125г (МИНИ)  ОСТАНКИНО</v>
          </cell>
          <cell r="D392">
            <v>362</v>
          </cell>
          <cell r="F392">
            <v>362</v>
          </cell>
        </row>
        <row r="393">
          <cell r="A393" t="str">
            <v>Сыр Скаморца свежий 40% 100 гр.  ОСТАНКИНО</v>
          </cell>
          <cell r="D393">
            <v>179</v>
          </cell>
          <cell r="F393">
            <v>179</v>
          </cell>
        </row>
        <row r="394">
          <cell r="A394" t="str">
            <v>Сыр творожный с зеленью 60% Папа может 140 гр.  ОСТАНКИНО</v>
          </cell>
          <cell r="D394">
            <v>55</v>
          </cell>
          <cell r="F394">
            <v>55</v>
          </cell>
        </row>
        <row r="395">
          <cell r="A395" t="str">
            <v>Сыр Чечил копченый 43% 100г/6шт ТМ Папа Может  ОСТАНКИНО</v>
          </cell>
          <cell r="D395">
            <v>141</v>
          </cell>
          <cell r="F395">
            <v>141</v>
          </cell>
        </row>
        <row r="396">
          <cell r="A396" t="str">
            <v>Сыр Чечил свежий 45% 100г/6шт ТМ Папа Может  ОСТАНКИНО</v>
          </cell>
          <cell r="D396">
            <v>396</v>
          </cell>
          <cell r="F396">
            <v>396</v>
          </cell>
        </row>
        <row r="397">
          <cell r="A397" t="str">
            <v>Сыч/Прод Коровино Российский 50% 200г СЗМЖ  ОСТАНКИНО</v>
          </cell>
          <cell r="D397">
            <v>159</v>
          </cell>
          <cell r="F397">
            <v>159</v>
          </cell>
        </row>
        <row r="398">
          <cell r="A398" t="str">
            <v>Сыч/Прод Коровино Российский Ориг 50% ВЕС (7,5 кг круг) ОСТАНКИНО</v>
          </cell>
          <cell r="D398">
            <v>97.5</v>
          </cell>
          <cell r="F398">
            <v>97.5</v>
          </cell>
        </row>
        <row r="399">
          <cell r="A399" t="str">
            <v>Сыч/Прод Коровино Российский Оригин 50% ВЕС (5 кг)  ОСТАНКИНО</v>
          </cell>
          <cell r="D399">
            <v>215.5</v>
          </cell>
          <cell r="F399">
            <v>215.5</v>
          </cell>
        </row>
        <row r="400">
          <cell r="A400" t="str">
            <v>Сыч/Прод Коровино Тильзитер 50% 200г СЗМЖ  ОСТАНКИНО</v>
          </cell>
          <cell r="D400">
            <v>151</v>
          </cell>
          <cell r="F400">
            <v>151</v>
          </cell>
        </row>
        <row r="401">
          <cell r="A401" t="str">
            <v>Сыч/Прод Коровино Тильзитер Оригин 50% ВЕС (5 кг брус) СЗМЖ  ОСТАНКИНО</v>
          </cell>
          <cell r="D401">
            <v>300.5</v>
          </cell>
          <cell r="F401">
            <v>300.5</v>
          </cell>
        </row>
        <row r="402">
          <cell r="A402" t="str">
            <v>Творожный Сыр 60% С маринованными огурчиками и укропом 140 гр  ОСТАНКИНО</v>
          </cell>
          <cell r="D402">
            <v>37</v>
          </cell>
          <cell r="F402">
            <v>37</v>
          </cell>
        </row>
        <row r="403">
          <cell r="A403" t="str">
            <v>Творожный Сыр 60% Сливочный  СТМ "ПапаМожет" - 140гр  ОСТАНКИНО</v>
          </cell>
          <cell r="D403">
            <v>189</v>
          </cell>
          <cell r="F403">
            <v>189</v>
          </cell>
        </row>
        <row r="404">
          <cell r="A404" t="str">
            <v>Торо Неро с/в "Эликатессе" 140 гр.шт.  СПК</v>
          </cell>
          <cell r="D404">
            <v>157</v>
          </cell>
          <cell r="F404">
            <v>157</v>
          </cell>
        </row>
        <row r="405">
          <cell r="A405" t="str">
            <v>Уши свиные копченые к пиву 0,15кг нар. д/ф шт.  СПК</v>
          </cell>
          <cell r="D405">
            <v>30</v>
          </cell>
          <cell r="F405">
            <v>30</v>
          </cell>
        </row>
        <row r="406">
          <cell r="A406" t="str">
            <v>Фестивальная пора с/к 100 гр.шт.нар. (лоток с ср.защ.атм.)  СПК</v>
          </cell>
          <cell r="D406">
            <v>474</v>
          </cell>
          <cell r="F406">
            <v>474</v>
          </cell>
        </row>
        <row r="407">
          <cell r="A407" t="str">
            <v>Фестивальная пора с/к 235 гр.шт.  СПК</v>
          </cell>
          <cell r="D407">
            <v>908</v>
          </cell>
          <cell r="F407">
            <v>911</v>
          </cell>
        </row>
        <row r="408">
          <cell r="A408" t="str">
            <v>Фестивальная пора с/к термоус.пак  СПК</v>
          </cell>
          <cell r="D408">
            <v>29.2</v>
          </cell>
          <cell r="F408">
            <v>29.2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9</v>
          </cell>
        </row>
        <row r="410">
          <cell r="A410" t="str">
            <v>Фуэт с/в "Эликатессе" 160 гр.шт.  СПК</v>
          </cell>
          <cell r="D410">
            <v>257</v>
          </cell>
          <cell r="F410">
            <v>257</v>
          </cell>
        </row>
        <row r="411">
          <cell r="A411" t="str">
            <v>Хинкали Классические ТМ Зареченские ВЕС ПОКОМ</v>
          </cell>
          <cell r="F411">
            <v>80</v>
          </cell>
        </row>
        <row r="412">
          <cell r="A412" t="str">
            <v>Хотстеры Foodgital 0,25кг ТМ Горячая штучка  ПОКОМ</v>
          </cell>
          <cell r="F412">
            <v>7</v>
          </cell>
        </row>
        <row r="413">
          <cell r="A413" t="str">
            <v>Хотстеры с сыром 0,25кг ТМ Горячая штучка  ПОКОМ</v>
          </cell>
          <cell r="F413">
            <v>20</v>
          </cell>
        </row>
        <row r="414">
          <cell r="A414" t="str">
            <v>Хотстеры ТМ Горячая штучка ТС Хотстеры 0,25 кг зам  ПОКОМ</v>
          </cell>
          <cell r="D414">
            <v>3608</v>
          </cell>
          <cell r="F414">
            <v>5322</v>
          </cell>
        </row>
        <row r="415">
          <cell r="A415" t="str">
            <v>Хрустящие крылышки острые к пиву ТМ Горячая штучка 0,3кг зам  ПОКОМ</v>
          </cell>
          <cell r="D415">
            <v>2</v>
          </cell>
          <cell r="F415">
            <v>462</v>
          </cell>
        </row>
        <row r="416">
          <cell r="A416" t="str">
            <v>Хрустящие крылышки ТМ Горячая штучка 0,3 кг зам  ПОКОМ</v>
          </cell>
          <cell r="D416">
            <v>1</v>
          </cell>
          <cell r="F416">
            <v>469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14.4</v>
          </cell>
        </row>
        <row r="418">
          <cell r="A418" t="str">
            <v>Чебупай нежная груша 0,2кг ТМ Горячая штучка  ПОКОМ</v>
          </cell>
          <cell r="F418">
            <v>37</v>
          </cell>
        </row>
        <row r="419">
          <cell r="A419" t="str">
            <v>Чебупай сладкая клубника 0,2кг ТМ Горячая штучка  ПОКОМ</v>
          </cell>
          <cell r="F419">
            <v>30</v>
          </cell>
        </row>
        <row r="420">
          <cell r="A420" t="str">
            <v>Чебупай сочное яблоко ТМ Горячая штучка 0,2 кг зам.  ПОКОМ</v>
          </cell>
          <cell r="D420">
            <v>4</v>
          </cell>
          <cell r="F420">
            <v>199</v>
          </cell>
        </row>
        <row r="421">
          <cell r="A421" t="str">
            <v>Чебупай спелая вишня ТМ Горячая штучка 0,2 кг зам.  ПОКОМ</v>
          </cell>
          <cell r="D421">
            <v>4</v>
          </cell>
          <cell r="F421">
            <v>271</v>
          </cell>
        </row>
        <row r="422">
          <cell r="A422" t="str">
            <v>Чебупели Курочка гриль ТМ Горячая штучка, 0,3 кг зам  ПОКОМ</v>
          </cell>
          <cell r="D422">
            <v>2</v>
          </cell>
          <cell r="F422">
            <v>328</v>
          </cell>
        </row>
        <row r="423">
          <cell r="A423" t="str">
            <v>Чебупицца курочка по-итальянски Горячая штучка 0,25 кг зам  ПОКОМ</v>
          </cell>
          <cell r="D423">
            <v>2420</v>
          </cell>
          <cell r="F423">
            <v>4301</v>
          </cell>
        </row>
        <row r="424">
          <cell r="A424" t="str">
            <v>Чебупицца Пепперони ТМ Горячая штучка ТС Чебупицца 0.25кг зам  ПОКОМ</v>
          </cell>
          <cell r="D424">
            <v>918</v>
          </cell>
          <cell r="F424">
            <v>4227</v>
          </cell>
        </row>
        <row r="425">
          <cell r="A425" t="str">
            <v>Чебуреки Мясные вес 2,7 кг ТМ Зареченские ВЕС ПОКОМ</v>
          </cell>
          <cell r="D425">
            <v>2.7010000000000001</v>
          </cell>
          <cell r="F425">
            <v>29.701000000000001</v>
          </cell>
        </row>
        <row r="426">
          <cell r="A426" t="str">
            <v>Чебуреки сочные ВЕС ТМ Зареченские  ПОКОМ</v>
          </cell>
          <cell r="F426">
            <v>529.20299999999997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160.71</v>
          </cell>
          <cell r="F428">
            <v>160.71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267</v>
          </cell>
          <cell r="F429">
            <v>267</v>
          </cell>
        </row>
        <row r="430">
          <cell r="A430" t="str">
            <v>Юбилейная с/к 0,10 кг.шт. нарезка (лоток с ср.защ.атм.)  СПК</v>
          </cell>
          <cell r="D430">
            <v>130</v>
          </cell>
          <cell r="F430">
            <v>130</v>
          </cell>
        </row>
        <row r="431">
          <cell r="A431" t="str">
            <v>Юбилейная с/к 0,235 кг.шт.  СПК</v>
          </cell>
          <cell r="D431">
            <v>1441</v>
          </cell>
          <cell r="F431">
            <v>1871</v>
          </cell>
        </row>
        <row r="432">
          <cell r="A432" t="str">
            <v>Итого</v>
          </cell>
          <cell r="D432">
            <v>173752.80799999999</v>
          </cell>
          <cell r="F432">
            <v>375977.91700000002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08.08.2024 - 08.08.2024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73.388999999999996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311.512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17.158000000000001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942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110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378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61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93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140.828</v>
          </cell>
        </row>
        <row r="26">
          <cell r="A26" t="str">
            <v xml:space="preserve"> 201  Ветчина Нежная ТМ Особый рецепт, (2,5кг), ПОКОМ</v>
          </cell>
          <cell r="D26">
            <v>969.44100000000003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95.335999999999999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153.59299999999999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80.460999999999999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76.88</v>
          </cell>
        </row>
        <row r="31">
          <cell r="A31" t="str">
            <v xml:space="preserve"> 240  Колбаса Салями охотничья, ВЕС. ПОКОМ</v>
          </cell>
          <cell r="D31">
            <v>8.4090000000000007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147.25700000000001</v>
          </cell>
        </row>
        <row r="33">
          <cell r="A33" t="str">
            <v xml:space="preserve"> 247  Сардельки Нежные, ВЕС.  ПОКОМ</v>
          </cell>
          <cell r="D33">
            <v>37.155999999999999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61.588000000000001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250.66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40.814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6.9740000000000002</v>
          </cell>
        </row>
        <row r="38">
          <cell r="A38" t="str">
            <v xml:space="preserve"> 263  Шпикачки Стародворские, ВЕС.  ПОКОМ</v>
          </cell>
          <cell r="D38">
            <v>10.765000000000001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50.616999999999997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60.415999999999997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33.732999999999997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1014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648</v>
          </cell>
        </row>
        <row r="45">
          <cell r="A45" t="str">
            <v xml:space="preserve"> 283  Сосиски Сочинки, ВЕС, ТМ Стародворье ПОКОМ</v>
          </cell>
          <cell r="D45">
            <v>174.148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356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440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37.168999999999997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757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910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22.791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47.125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410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525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91.105999999999995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149.58199999999999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39.707999999999998</v>
          </cell>
        </row>
        <row r="60">
          <cell r="A60" t="str">
            <v xml:space="preserve"> 318  Сосиски Датские ТМ Зареченские, ВЕС  ПОКОМ</v>
          </cell>
          <cell r="D60">
            <v>384.92099999999999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882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1.3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15.28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128.315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78</v>
          </cell>
        </row>
        <row r="70">
          <cell r="A70" t="str">
            <v xml:space="preserve"> 335  Колбаса Сливушка ТМ Вязанка. ВЕС.  ПОКОМ </v>
          </cell>
          <cell r="D70">
            <v>62.963999999999999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765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609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123.55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109.328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171.18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204.12200000000001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108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48.899000000000001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320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374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82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273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928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1.3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1637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159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106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276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64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97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50.664999999999999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1.3520000000000001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185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95.71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128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78.31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9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47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24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121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44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123.84699999999999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766.36800000000005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2.6680000000000001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1515.923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801.50900000000001</v>
          </cell>
        </row>
        <row r="114">
          <cell r="A114" t="str">
            <v xml:space="preserve"> 465  Колбаса Филейная оригинальная ВЕС ~0,8кг ТМ Особый рецепт в оболочке полиамид  ПОКОМ</v>
          </cell>
          <cell r="D114">
            <v>13.888999999999999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51</v>
          </cell>
        </row>
        <row r="116">
          <cell r="A116" t="str">
            <v xml:space="preserve"> 472  Колбаса Молочная ВЕС ТМ Зареченские  ПОКОМ</v>
          </cell>
          <cell r="D116">
            <v>1.3779999999999999</v>
          </cell>
        </row>
        <row r="117">
          <cell r="A117" t="str">
            <v xml:space="preserve"> 473  Ветчина Рубленая ВЕС ТМ Зареченские  ПОКОМ</v>
          </cell>
          <cell r="D117">
            <v>5.3920000000000003</v>
          </cell>
        </row>
        <row r="118">
          <cell r="A118" t="str">
            <v xml:space="preserve"> 474  Колбаса Молочная 0,4кг ТМ Зареченские  ПОКОМ</v>
          </cell>
          <cell r="D118">
            <v>28</v>
          </cell>
        </row>
        <row r="119">
          <cell r="A119" t="str">
            <v xml:space="preserve"> 475  Колбаса Нежная 0,4кг ТМ Зареченские  ПОКОМ</v>
          </cell>
          <cell r="D119">
            <v>18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13</v>
          </cell>
        </row>
        <row r="121">
          <cell r="A121" t="str">
            <v xml:space="preserve"> 477  Ветчина Рубленая 0,4кг ТМ Зареченские  ПОКОМ</v>
          </cell>
          <cell r="D121">
            <v>14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47.402000000000001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11.994999999999999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28</v>
          </cell>
        </row>
        <row r="125">
          <cell r="A125" t="str">
            <v>3215 ВЕТЧ.МЯСНАЯ Папа может п/о 0.4кг 8шт.    ОСТАНКИНО</v>
          </cell>
          <cell r="D125">
            <v>91</v>
          </cell>
        </row>
        <row r="126">
          <cell r="A126" t="str">
            <v>3812 СОЧНЫЕ сос п/о мгс 2*2  ОСТАНКИНО</v>
          </cell>
          <cell r="D126">
            <v>419.77699999999999</v>
          </cell>
        </row>
        <row r="127">
          <cell r="A127" t="str">
            <v>4063 МЯСНАЯ Папа может вар п/о_Л   ОСТАНКИНО</v>
          </cell>
          <cell r="D127">
            <v>377.49599999999998</v>
          </cell>
        </row>
        <row r="128">
          <cell r="A128" t="str">
            <v>4117 ЭКСТРА Папа может с/к в/у_Л   ОСТАНКИНО</v>
          </cell>
          <cell r="D128">
            <v>10.619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36.347000000000001</v>
          </cell>
        </row>
        <row r="130">
          <cell r="A130" t="str">
            <v>4813 ФИЛЕЙНАЯ Папа может вар п/о_Л   ОСТАНКИНО</v>
          </cell>
          <cell r="D130">
            <v>97.637</v>
          </cell>
        </row>
        <row r="131">
          <cell r="A131" t="str">
            <v>4993 САЛЯМИ ИТАЛЬЯНСКАЯ с/к в/у 1/250*8_120c ОСТАНКИНО</v>
          </cell>
          <cell r="D131">
            <v>146</v>
          </cell>
        </row>
        <row r="132">
          <cell r="A132" t="str">
            <v>5246 ДОКТОРСКАЯ ПРЕМИУМ вар б/о мгс_30с ОСТАНКИНО</v>
          </cell>
          <cell r="D132">
            <v>2.9889999999999999</v>
          </cell>
        </row>
        <row r="133">
          <cell r="A133" t="str">
            <v>5341 СЕРВЕЛАТ ОХОТНИЧИЙ в/к в/у  ОСТАНКИНО</v>
          </cell>
          <cell r="D133">
            <v>80.137</v>
          </cell>
        </row>
        <row r="134">
          <cell r="A134" t="str">
            <v>5483 ЭКСТРА Папа может с/к в/у 1/250 8шт.   ОСТАНКИНО</v>
          </cell>
          <cell r="D134">
            <v>253</v>
          </cell>
        </row>
        <row r="135">
          <cell r="A135" t="str">
            <v>5544 Сервелат Финский в/к в/у_45с НОВАЯ ОСТАНКИНО</v>
          </cell>
          <cell r="D135">
            <v>160.47</v>
          </cell>
        </row>
        <row r="136">
          <cell r="A136" t="str">
            <v>5682 САЛЯМИ МЕЛКОЗЕРНЕНАЯ с/к в/у 1/120_60с   ОСТАНКИНО</v>
          </cell>
          <cell r="D136">
            <v>680</v>
          </cell>
        </row>
        <row r="137">
          <cell r="A137" t="str">
            <v>5698 СЫТНЫЕ Папа может сар б/о мгс 1*3_Маяк  ОСТАНКИНО</v>
          </cell>
          <cell r="D137">
            <v>57.125999999999998</v>
          </cell>
        </row>
        <row r="138">
          <cell r="A138" t="str">
            <v>5706 АРОМАТНАЯ Папа может с/к в/у 1/250 8шт.  ОСТАНКИНО</v>
          </cell>
          <cell r="D138">
            <v>261</v>
          </cell>
        </row>
        <row r="139">
          <cell r="A139" t="str">
            <v>5708 ПОСОЛЬСКАЯ Папа может с/к в/у ОСТАНКИНО</v>
          </cell>
          <cell r="D139">
            <v>13.554</v>
          </cell>
        </row>
        <row r="140">
          <cell r="A140" t="str">
            <v>5820 СЛИВОЧНЫЕ Папа может сос п/о мгс 2*2_45с   ОСТАНКИНО</v>
          </cell>
          <cell r="D140">
            <v>32.783999999999999</v>
          </cell>
        </row>
        <row r="141">
          <cell r="A141" t="str">
            <v>5851 ЭКСТРА Папа может вар п/о   ОСТАНКИНО</v>
          </cell>
          <cell r="D141">
            <v>75.492999999999995</v>
          </cell>
        </row>
        <row r="142">
          <cell r="A142" t="str">
            <v>5931 ОХОТНИЧЬЯ Папа может с/к в/у 1/220 8шт.   ОСТАНКИНО</v>
          </cell>
          <cell r="D142">
            <v>256</v>
          </cell>
        </row>
        <row r="143">
          <cell r="A143" t="str">
            <v>5992 ВРЕМЯ ОКРОШКИ Папа может вар п/о 0.4кг   ОСТАНКИНО</v>
          </cell>
          <cell r="D143">
            <v>77</v>
          </cell>
        </row>
        <row r="144">
          <cell r="A144" t="str">
            <v>6113 СОЧНЫЕ сос п/о мгс 1*6_Ашан  ОСТАНКИНО</v>
          </cell>
          <cell r="D144">
            <v>261.238</v>
          </cell>
        </row>
        <row r="145">
          <cell r="A145" t="str">
            <v>6206 СВИНИНА ПО-ДОМАШНЕМУ к/в мл/к в/у 0.3кг  ОСТАНКИНО</v>
          </cell>
          <cell r="D145">
            <v>68</v>
          </cell>
        </row>
        <row r="146">
          <cell r="A146" t="str">
            <v>6228 МЯСНОЕ АССОРТИ к/з с/н мгс 1/90 10шт.  ОСТАНКИНО</v>
          </cell>
          <cell r="D146">
            <v>117</v>
          </cell>
        </row>
        <row r="147">
          <cell r="A147" t="str">
            <v>6247 ДОМАШНЯЯ Папа может вар п/о 0,4кг 8шт.  ОСТАНКИНО</v>
          </cell>
          <cell r="D147">
            <v>26</v>
          </cell>
        </row>
        <row r="148">
          <cell r="A148" t="str">
            <v>6268 ГОВЯЖЬЯ Папа может вар п/о 0,4кг 8 шт.  ОСТАНКИНО</v>
          </cell>
          <cell r="D148">
            <v>102</v>
          </cell>
        </row>
        <row r="149">
          <cell r="A149" t="str">
            <v>6297 ФИЛЕЙНЫЕ сос ц/о в/у 1/270 12шт_45с  ОСТАНКИНО</v>
          </cell>
          <cell r="D149">
            <v>-1</v>
          </cell>
        </row>
        <row r="150">
          <cell r="A150" t="str">
            <v>6303 МЯСНЫЕ Папа может сос п/о мгс 1.5*3  ОСТАНКИНО</v>
          </cell>
          <cell r="D150">
            <v>129.83199999999999</v>
          </cell>
        </row>
        <row r="151">
          <cell r="A151" t="str">
            <v>6325 ДОКТОРСКАЯ ПРЕМИУМ вар п/о 0.4кг 8шт.  ОСТАНКИНО</v>
          </cell>
          <cell r="D151">
            <v>303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6340 ДОМАШНИЙ РЕЦЕПТ Коровино 0.5кг 8шт.  ОСТАНКИНО</v>
          </cell>
          <cell r="D153">
            <v>243</v>
          </cell>
        </row>
        <row r="154">
          <cell r="A154" t="str">
            <v>6341 ДОМАШНИЙ РЕЦЕПТ СО ШПИКОМ Коровино 0.5кг  ОСТАНКИНО</v>
          </cell>
          <cell r="D154">
            <v>26</v>
          </cell>
        </row>
        <row r="155">
          <cell r="A155" t="str">
            <v>6353 ЭКСТРА Папа может вар п/о 0.4кг 8шт.  ОСТАНКИНО</v>
          </cell>
          <cell r="D155">
            <v>513</v>
          </cell>
        </row>
        <row r="156">
          <cell r="A156" t="str">
            <v>6392 ФИЛЕЙНАЯ Папа может вар п/о 0.4кг. ОСТАНКИНО</v>
          </cell>
          <cell r="D156">
            <v>1024</v>
          </cell>
        </row>
        <row r="157">
          <cell r="A157" t="str">
            <v>6426 КЛАССИЧЕСКАЯ ПМ вар п/о 0.3кг 8шт.  ОСТАНКИНО</v>
          </cell>
          <cell r="D157">
            <v>197</v>
          </cell>
        </row>
        <row r="158">
          <cell r="A158" t="str">
            <v>6453 ЭКСТРА Папа может с/к с/н в/у 1/100 14шт.   ОСТАНКИНО</v>
          </cell>
          <cell r="D158">
            <v>656</v>
          </cell>
        </row>
        <row r="159">
          <cell r="A159" t="str">
            <v>6454 АРОМАТНАЯ с/к с/н в/у 1/100 14шт.  ОСТАНКИНО</v>
          </cell>
          <cell r="D159">
            <v>628</v>
          </cell>
        </row>
        <row r="160">
          <cell r="A160" t="str">
            <v>6470 ВЕТЧ.МРАМОРНАЯ в/у_45с  ОСТАНКИНО</v>
          </cell>
          <cell r="D160">
            <v>7.34</v>
          </cell>
        </row>
        <row r="161">
          <cell r="A161" t="str">
            <v>6527 ШПИКАЧКИ СОЧНЫЕ ПМ сар б/о мгс 1*3 45с ОСТАНКИНО</v>
          </cell>
          <cell r="D161">
            <v>159.57300000000001</v>
          </cell>
        </row>
        <row r="162">
          <cell r="A162" t="str">
            <v>6528 ШПИКАЧКИ СОЧНЫЕ ПМ сар б/о мгс 0.4кг 45с  ОСТАНКИНО</v>
          </cell>
          <cell r="D162">
            <v>89</v>
          </cell>
        </row>
        <row r="163">
          <cell r="A163" t="str">
            <v>6602 БАВАРСКИЕ ПМ сос ц/о мгс 0,35кг 8шт.  ОСТАНКИНО</v>
          </cell>
          <cell r="D163">
            <v>96</v>
          </cell>
        </row>
        <row r="164">
          <cell r="A164" t="str">
            <v>6661 СОЧНЫЙ ГРИЛЬ ПМ сос п/о мгс 1.5*4_Маяк  ОСТАНКИНО</v>
          </cell>
          <cell r="D164">
            <v>3.121</v>
          </cell>
        </row>
        <row r="165">
          <cell r="A165" t="str">
            <v>6666 БОЯНСКАЯ Папа может п/к в/у 0,28кг 8 шт. ОСТАНКИНО</v>
          </cell>
          <cell r="D165">
            <v>418</v>
          </cell>
        </row>
        <row r="166">
          <cell r="A166" t="str">
            <v>6683 СЕРВЕЛАТ ЗЕРНИСТЫЙ ПМ в/к в/у 0,35кг  ОСТАНКИНО</v>
          </cell>
          <cell r="D166">
            <v>775</v>
          </cell>
        </row>
        <row r="167">
          <cell r="A167" t="str">
            <v>6684 СЕРВЕЛАТ КАРЕЛЬСКИЙ ПМ в/к в/у 0.28кг  ОСТАНКИНО</v>
          </cell>
          <cell r="D167">
            <v>589</v>
          </cell>
        </row>
        <row r="168">
          <cell r="A168" t="str">
            <v>6689 СЕРВЕЛАТ ОХОТНИЧИЙ ПМ в/к в/у 0,35кг 8шт  ОСТАНКИНО</v>
          </cell>
          <cell r="D168">
            <v>966</v>
          </cell>
        </row>
        <row r="169">
          <cell r="A169" t="str">
            <v>6697 СЕРВЕЛАТ ФИНСКИЙ ПМ в/к в/у 0,35кг 8шт.  ОСТАНКИНО</v>
          </cell>
          <cell r="D169">
            <v>1256</v>
          </cell>
        </row>
        <row r="170">
          <cell r="A170" t="str">
            <v>6713 СОЧНЫЙ ГРИЛЬ ПМ сос п/о мгс 0.41кг 8шт.  ОСТАНКИНО</v>
          </cell>
          <cell r="D170">
            <v>390</v>
          </cell>
        </row>
        <row r="171">
          <cell r="A171" t="str">
            <v>6716 ОСОБАЯ Коровино (в сетке) 0.5кг 8шт.  ОСТАНКИНО</v>
          </cell>
          <cell r="D171">
            <v>-1</v>
          </cell>
        </row>
        <row r="172">
          <cell r="A172" t="str">
            <v>6722 СОЧНЫЕ ПМ сос п/о мгс 0,41кг 10шт.  ОСТАНКИНО</v>
          </cell>
          <cell r="D172">
            <v>1231</v>
          </cell>
        </row>
        <row r="173">
          <cell r="A173" t="str">
            <v>6726 СЛИВОЧНЫЕ ПМ сос п/о мгс 0.41кг 10шт.  ОСТАНКИНО</v>
          </cell>
          <cell r="D173">
            <v>872</v>
          </cell>
        </row>
        <row r="174">
          <cell r="A174" t="str">
            <v>6734 ОСОБАЯ СО ШПИКОМ Коровино (в сетке) 0,5кг ОСТАНКИНО</v>
          </cell>
          <cell r="D174">
            <v>-4</v>
          </cell>
        </row>
        <row r="175">
          <cell r="A175" t="str">
            <v>6747 РУССКАЯ ПРЕМИУМ ПМ вар ф/о в/у  ОСТАНКИНО</v>
          </cell>
          <cell r="D175">
            <v>1.51</v>
          </cell>
        </row>
        <row r="176">
          <cell r="A176" t="str">
            <v>6759 МОЛОЧНЫЕ ГОСТ сос ц/о мгс 0.4кг 7шт.  ОСТАНКИНО</v>
          </cell>
          <cell r="D176">
            <v>9</v>
          </cell>
        </row>
        <row r="177">
          <cell r="A177" t="str">
            <v>6761 МОЛОЧНЫЕ ГОСТ сос ц/о мгс 1*4  ОСТАНКИНО</v>
          </cell>
          <cell r="D177">
            <v>2.04</v>
          </cell>
        </row>
        <row r="178">
          <cell r="A178" t="str">
            <v>6762 СЛИВОЧНЫЕ сос ц/о мгс 0.41кг 8шт.  ОСТАНКИНО</v>
          </cell>
          <cell r="D178">
            <v>18</v>
          </cell>
        </row>
        <row r="179">
          <cell r="A179" t="str">
            <v>6765 РУБЛЕНЫЕ сос ц/о мгс 0.36кг 6шт.  ОСТАНКИНО</v>
          </cell>
          <cell r="D179">
            <v>286</v>
          </cell>
        </row>
        <row r="180">
          <cell r="A180" t="str">
            <v>6767 РУБЛЕНЫЕ сос ц/о мгс 1*4  ОСТАНКИНО</v>
          </cell>
          <cell r="D180">
            <v>15.145</v>
          </cell>
        </row>
        <row r="181">
          <cell r="A181" t="str">
            <v>6768 С СЫРОМ сос ц/о мгс 0.41кг 6шт.  ОСТАНКИНО</v>
          </cell>
          <cell r="D181">
            <v>96</v>
          </cell>
        </row>
        <row r="182">
          <cell r="A182" t="str">
            <v>6770 ИСПАНСКИЕ сос ц/о мгс 0.41кг 6шт.  ОСТАНКИНО</v>
          </cell>
          <cell r="D182">
            <v>52</v>
          </cell>
        </row>
        <row r="183">
          <cell r="A183" t="str">
            <v>6773 САЛЯМИ Папа может п/к в/у 0,28кг 8шт.  ОСТАНКИНО</v>
          </cell>
          <cell r="D183">
            <v>108</v>
          </cell>
        </row>
        <row r="184">
          <cell r="A184" t="str">
            <v>6777 МЯСНЫЕ С ГОВЯДИНОЙ ПМ сос п/о мгс 0.4кг  ОСТАНКИНО</v>
          </cell>
          <cell r="D184">
            <v>323</v>
          </cell>
        </row>
        <row r="185">
          <cell r="A185" t="str">
            <v>6785 ВЕНСКАЯ САЛЯМИ п/к в/у 0.33кг 8шт.  ОСТАНКИНО</v>
          </cell>
          <cell r="D185">
            <v>181</v>
          </cell>
        </row>
        <row r="186">
          <cell r="A186" t="str">
            <v>6786 ВЕНСКАЯ САЛЯМИ п/к в/у  ОСТАНКИНО</v>
          </cell>
          <cell r="D186">
            <v>1.663</v>
          </cell>
        </row>
        <row r="187">
          <cell r="A187" t="str">
            <v>6787 СЕРВЕЛАТ КРЕМЛЕВСКИЙ в/к в/у 0,33кг 8шт.  ОСТАНКИНО</v>
          </cell>
          <cell r="D187">
            <v>41</v>
          </cell>
        </row>
        <row r="188">
          <cell r="A188" t="str">
            <v>6788 СЕРВЕЛАТ КРЕМЛЕВСКИЙ в/к в/у  ОСТАНКИНО</v>
          </cell>
          <cell r="D188">
            <v>1.32</v>
          </cell>
        </row>
        <row r="189">
          <cell r="A189" t="str">
            <v>6791 СЕРВЕЛАТ ПРЕМИУМ в/к в/у 0,33кг 8шт.  ОСТАНКИНО</v>
          </cell>
          <cell r="D189">
            <v>3</v>
          </cell>
        </row>
        <row r="190">
          <cell r="A190" t="str">
            <v>6793 БАЛЫКОВАЯ в/к в/у 0,33кг 8шт.  ОСТАНКИНО</v>
          </cell>
          <cell r="D190">
            <v>6</v>
          </cell>
        </row>
        <row r="191">
          <cell r="A191" t="str">
            <v>6795 ОСТАНКИНСКАЯ в/к в/у 0,33кг 8шт.  ОСТАНКИНО</v>
          </cell>
          <cell r="D191">
            <v>28</v>
          </cell>
        </row>
        <row r="192">
          <cell r="A192" t="str">
            <v>6807 СЕРВЕЛАТ ЕВРОПЕЙСКИЙ в/к в/у 0,33кг 8шт.  ОСТАНКИНО</v>
          </cell>
          <cell r="D192">
            <v>60</v>
          </cell>
        </row>
        <row r="193">
          <cell r="A193" t="str">
            <v>6829 МОЛОЧНЫЕ КЛАССИЧЕСКИЕ сос п/о мгс 2*4_С  ОСТАНКИНО</v>
          </cell>
          <cell r="D193">
            <v>158.14699999999999</v>
          </cell>
        </row>
        <row r="194">
          <cell r="A194" t="str">
            <v>6834 ПОСОЛЬСКАЯ ПМ с/к с/н в/у 1/100 10шт.  ОСТАНКИНО</v>
          </cell>
          <cell r="D194">
            <v>275</v>
          </cell>
        </row>
        <row r="195">
          <cell r="A195" t="str">
            <v>6837 ФИЛЕЙНЫЕ Папа Может сос ц/о мгс 0.4кг  ОСТАНКИНО</v>
          </cell>
          <cell r="D195">
            <v>196</v>
          </cell>
        </row>
        <row r="196">
          <cell r="A196" t="str">
            <v>6852 МОЛОЧНЫЕ ПРЕМИУМ ПМ сос п/о в/ у 1/350  ОСТАНКИНО</v>
          </cell>
          <cell r="D196">
            <v>708</v>
          </cell>
        </row>
        <row r="197">
          <cell r="A197" t="str">
            <v>6853 МОЛОЧНЫЕ ПРЕМИУМ ПМ сос п/о мгс 1*6  ОСТАНКИНО</v>
          </cell>
          <cell r="D197">
            <v>32.231000000000002</v>
          </cell>
        </row>
        <row r="198">
          <cell r="A198" t="str">
            <v>6854 МОЛОЧНЫЕ ПРЕМИУМ ПМ сос п/о мгс 0.6кг  ОСТАНКИНО</v>
          </cell>
          <cell r="D198">
            <v>209</v>
          </cell>
        </row>
        <row r="199">
          <cell r="A199" t="str">
            <v>6861 ДОМАШНИЙ РЕЦЕПТ Коровино вар п/о  ОСТАНКИНО</v>
          </cell>
          <cell r="D199">
            <v>107.625</v>
          </cell>
        </row>
        <row r="200">
          <cell r="A200" t="str">
            <v>6862 ДОМАШНИЙ РЕЦЕПТ СО ШПИК. Коровино вар п/о  ОСТАНКИНО</v>
          </cell>
          <cell r="D200">
            <v>15.749000000000001</v>
          </cell>
        </row>
        <row r="201">
          <cell r="A201" t="str">
            <v>6865 ВЕТЧ.НЕЖНАЯ Коровино п/о  ОСТАНКИНО</v>
          </cell>
          <cell r="D201">
            <v>61.671999999999997</v>
          </cell>
        </row>
        <row r="202">
          <cell r="A202" t="str">
            <v>6870 С ГОВЯДИНОЙ СН сос п/о мгс 1*6  ОСТАНКИНО</v>
          </cell>
          <cell r="D202">
            <v>31.899000000000001</v>
          </cell>
        </row>
        <row r="203">
          <cell r="A203" t="str">
            <v>6903 СОЧНЫЕ ПМ сос п/о мгс 0.41кг_osu  ОСТАНКИНО</v>
          </cell>
          <cell r="D203">
            <v>7</v>
          </cell>
        </row>
        <row r="204">
          <cell r="A204" t="str">
            <v>6919 БЕКОН с/к с/н в/у 1/180 10шт.  ОСТАНКИНО</v>
          </cell>
          <cell r="D204">
            <v>215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57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58</v>
          </cell>
        </row>
        <row r="207">
          <cell r="A207" t="str">
            <v>БОНУС ДОМАШНИЙ РЕЦЕПТ Коровино 0.5кг 8шт. (6305)</v>
          </cell>
          <cell r="D207">
            <v>14</v>
          </cell>
        </row>
        <row r="208">
          <cell r="A208" t="str">
            <v>БОНУС ДОМАШНИЙ РЕЦЕПТ Коровино вар п/о (5324)</v>
          </cell>
          <cell r="D208">
            <v>7.9409999999999998</v>
          </cell>
        </row>
        <row r="209">
          <cell r="A209" t="str">
            <v>БОНУС СОЧНЫЕ сос п/о мгс 0.41кг_UZ (6087)  ОСТАНКИНО</v>
          </cell>
          <cell r="D209">
            <v>71</v>
          </cell>
        </row>
        <row r="210">
          <cell r="A210" t="str">
            <v>БОНУС СОЧНЫЕ сос п/о мгс 1*6_UZ (6088)  ОСТАНКИНО</v>
          </cell>
          <cell r="D210">
            <v>8.4659999999999993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506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1.48</v>
          </cell>
        </row>
        <row r="213">
          <cell r="A213" t="str">
            <v>БОНУС_Колбаса вареная Филейская ТМ Вязанка. ВЕС  ПОКОМ</v>
          </cell>
          <cell r="D213">
            <v>90.74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155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40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209</v>
          </cell>
        </row>
        <row r="217">
          <cell r="A217" t="str">
            <v>Бутербродная вареная 0,47 кг шт.  СПК</v>
          </cell>
          <cell r="D217">
            <v>12</v>
          </cell>
        </row>
        <row r="218">
          <cell r="A218" t="str">
            <v>Вацлавская п/к (черева) 390 гр.шт. термоус.пак  СПК</v>
          </cell>
          <cell r="D218">
            <v>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163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360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496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33</v>
          </cell>
        </row>
        <row r="223">
          <cell r="A223" t="str">
            <v>Гуцульская с/к "КолбасГрад" 160 гр.шт. термоус. пак  СПК</v>
          </cell>
          <cell r="D223">
            <v>36</v>
          </cell>
        </row>
        <row r="224">
          <cell r="A224" t="str">
            <v>Дельгаро с/в "Эликатессе" 140 гр.шт.  СПК</v>
          </cell>
          <cell r="D224">
            <v>7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41</v>
          </cell>
        </row>
        <row r="227">
          <cell r="A227" t="str">
            <v>Докторская вареная в/с  СПК</v>
          </cell>
          <cell r="D227">
            <v>1.218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2.0219999999999998</v>
          </cell>
        </row>
        <row r="230">
          <cell r="A230" t="str">
            <v>Жар-боллы с курочкой и сыром, ВЕС ТМ Зареченские  ПОКОМ</v>
          </cell>
          <cell r="D230">
            <v>3</v>
          </cell>
        </row>
        <row r="231">
          <cell r="A231" t="str">
            <v>Жар-ладушки с мясом ТМ Зареченские ВЕС ПОКОМ</v>
          </cell>
          <cell r="D231">
            <v>25.9</v>
          </cell>
        </row>
        <row r="232">
          <cell r="A232" t="str">
            <v>Жар-ладушки с яблоком и грушей ТМ Зареченские ВЕС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33</v>
          </cell>
        </row>
        <row r="234">
          <cell r="A234" t="str">
            <v>Классическая вареная 400 гр.шт.  СПК</v>
          </cell>
          <cell r="D234">
            <v>2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153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108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24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196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217</v>
          </cell>
        </row>
        <row r="241">
          <cell r="A241" t="str">
            <v>Ла Фаворте с/в "Эликатессе" 140 гр.шт.  СПК</v>
          </cell>
          <cell r="D241">
            <v>22</v>
          </cell>
        </row>
        <row r="242">
          <cell r="A242" t="str">
            <v>Ливерная Печеночная "Просто выгодно" 0,3 кг.шт.  СПК</v>
          </cell>
          <cell r="D242">
            <v>31</v>
          </cell>
        </row>
        <row r="243">
          <cell r="A243" t="str">
            <v>Любительская вареная термоус.пак. "Высокий вкус"  СПК</v>
          </cell>
          <cell r="D243">
            <v>1.976</v>
          </cell>
        </row>
        <row r="244">
          <cell r="A244" t="str">
            <v>Мини-пицца с ветчиной и сыром 0,3кг ТМ Зареченские  ПОКОМ</v>
          </cell>
          <cell r="D244">
            <v>9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51.8</v>
          </cell>
        </row>
        <row r="246">
          <cell r="A246" t="str">
            <v>Мини-сосиски в тесте 0,3кг ТМ Зареченские  ПОКОМ</v>
          </cell>
          <cell r="D246">
            <v>4</v>
          </cell>
        </row>
        <row r="247">
          <cell r="A247" t="str">
            <v>Мини-чебуречки с мясом  0,3кг ТМ Зареченские  ПОКОМ</v>
          </cell>
          <cell r="D247">
            <v>8</v>
          </cell>
        </row>
        <row r="248">
          <cell r="A248" t="str">
            <v>Мини-чебуречки с сыром и ветчиной 0,3кг ТМ Зареченские  ПОКОМ</v>
          </cell>
          <cell r="D248">
            <v>7</v>
          </cell>
        </row>
        <row r="249">
          <cell r="A249" t="str">
            <v>Мини-шарики с курочкой и сыром ТМ Зареченские ВЕС  ПОКОМ</v>
          </cell>
          <cell r="D249">
            <v>29</v>
          </cell>
        </row>
        <row r="250">
          <cell r="A250" t="str">
            <v>Мусульманская вареная "Просто выгодно"  СПК</v>
          </cell>
          <cell r="D250">
            <v>10.02</v>
          </cell>
        </row>
        <row r="251">
          <cell r="A251" t="str">
            <v>Наггетсы Foodgital 0,25кг ТМ Горячая штучка  ПОКОМ</v>
          </cell>
          <cell r="D251">
            <v>7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483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403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384</v>
          </cell>
        </row>
        <row r="255">
          <cell r="A255" t="str">
            <v>Наггетсы с куриным филе и сыром ТМ Вязанка 0,25 кг ПОКОМ</v>
          </cell>
          <cell r="D255">
            <v>280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215</v>
          </cell>
        </row>
        <row r="258">
          <cell r="A258" t="str">
            <v>Оригинальная с перцем с/к  СПК</v>
          </cell>
          <cell r="D258">
            <v>57.033999999999999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37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29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81</v>
          </cell>
        </row>
        <row r="262">
          <cell r="A262" t="str">
            <v>Пельмени Бигбули с мясом, Горячая штучка 0,43кг  ПОКОМ</v>
          </cell>
          <cell r="D262">
            <v>125</v>
          </cell>
        </row>
        <row r="263">
          <cell r="A263" t="str">
            <v>Пельмени Бигбули с мясом, Горячая штучка 0,9кг  ПОКОМ</v>
          </cell>
          <cell r="D263">
            <v>180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114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111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540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427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31.2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317.7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550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452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17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27</v>
          </cell>
        </row>
        <row r="275">
          <cell r="A275" t="str">
            <v>Пельмени Жемчужные сфера 1,0кг ТМ Зареченские  ПОКОМ</v>
          </cell>
          <cell r="D275">
            <v>7</v>
          </cell>
        </row>
        <row r="276">
          <cell r="A276" t="str">
            <v>Пельмени Медвежьи ушки с фермерскими сливками 0,7кг  ПОКОМ</v>
          </cell>
          <cell r="D276">
            <v>14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103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48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326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70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140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172</v>
          </cell>
        </row>
        <row r="283">
          <cell r="A283" t="str">
            <v>Пельмени Сочные сфера 0,8 кг ТМ Стародворье  ПОКОМ</v>
          </cell>
          <cell r="D283">
            <v>23</v>
          </cell>
        </row>
        <row r="284">
          <cell r="A284" t="str">
            <v>Пельмени Татарские 0,4кг ТМ Особый рецепт  ПОКОМ</v>
          </cell>
          <cell r="D284">
            <v>6</v>
          </cell>
        </row>
        <row r="285">
          <cell r="A285" t="str">
            <v>Пирожки с мясом 0,3кг ТМ Зареченские  ПОКОМ</v>
          </cell>
          <cell r="D285">
            <v>11</v>
          </cell>
        </row>
        <row r="286">
          <cell r="A286" t="str">
            <v>Пирожки с мясом, картофелем и грибами 0,3кг ТМ Зареченские  ПОКОМ</v>
          </cell>
          <cell r="D286">
            <v>1</v>
          </cell>
        </row>
        <row r="287">
          <cell r="A287" t="str">
            <v>Покровская вареная 0,47 кг шт.  СПК</v>
          </cell>
          <cell r="D287">
            <v>9</v>
          </cell>
        </row>
        <row r="288">
          <cell r="A288" t="str">
            <v>Ричеза с/к 230 гр.шт.  СПК</v>
          </cell>
          <cell r="D288">
            <v>53</v>
          </cell>
        </row>
        <row r="289">
          <cell r="A289" t="str">
            <v>Сальчетти с/к 230 гр.шт.  СПК</v>
          </cell>
          <cell r="D289">
            <v>27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21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25.585000000000001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8.2530000000000001</v>
          </cell>
        </row>
        <row r="293">
          <cell r="A293" t="str">
            <v>Семейная с чесночком Экстра вареная  СПК</v>
          </cell>
          <cell r="D293">
            <v>2.4239999999999999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8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6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40</v>
          </cell>
        </row>
        <row r="298">
          <cell r="A298" t="str">
            <v>Сибирская особая с/к 0,235 кг шт.  СПК</v>
          </cell>
          <cell r="D298">
            <v>16</v>
          </cell>
        </row>
        <row r="299">
          <cell r="A299" t="str">
            <v>Славянская п/к 0,38 кг шт.термофор.пак.  СПК</v>
          </cell>
          <cell r="D299">
            <v>1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"БОЛЬШАЯ SOSиска" (в ср.защ.атм.) 1,0 кг  СПК</v>
          </cell>
          <cell r="D301">
            <v>5.24</v>
          </cell>
        </row>
        <row r="302">
          <cell r="A302" t="str">
            <v>Сосиски "БОЛЬШАЯ SOSиска" Бекон (лоток с ср.защ.атм.)  СПК</v>
          </cell>
          <cell r="D302">
            <v>5.61</v>
          </cell>
        </row>
        <row r="303">
          <cell r="A303" t="str">
            <v>Сосиски "Молочные" 0,36 кг.шт. вак.упак.  СПК</v>
          </cell>
          <cell r="D303">
            <v>16</v>
          </cell>
        </row>
        <row r="304">
          <cell r="A304" t="str">
            <v>Сосиски Мусульманские "Просто выгодно" (в ср.защ.атм.)  СПК</v>
          </cell>
          <cell r="D304">
            <v>6.2080000000000002</v>
          </cell>
        </row>
        <row r="305">
          <cell r="A305" t="str">
            <v>Сосиски Хот-дог ВЕС (лоток с ср.защ.атм.)   СПК</v>
          </cell>
          <cell r="D305">
            <v>27.422999999999998</v>
          </cell>
        </row>
        <row r="306">
          <cell r="A306" t="str">
            <v>Сосисоны в темпуре ВЕС  ПОКОМ</v>
          </cell>
          <cell r="D306">
            <v>1.8</v>
          </cell>
        </row>
        <row r="307">
          <cell r="A307" t="str">
            <v>Сочный мегачебурек ТМ Зареченские ВЕС ПОКОМ</v>
          </cell>
          <cell r="D307">
            <v>78.42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27</v>
          </cell>
        </row>
        <row r="310">
          <cell r="A310" t="str">
            <v>Фестивальная пора с/к 235 гр.шт.  СПК</v>
          </cell>
          <cell r="D310">
            <v>92</v>
          </cell>
        </row>
        <row r="311">
          <cell r="A311" t="str">
            <v>Фестивальная пора с/к термоус.пак  СПК</v>
          </cell>
          <cell r="D311">
            <v>1.8740000000000001</v>
          </cell>
        </row>
        <row r="312">
          <cell r="A312" t="str">
            <v>Фуэт с/в "Эликатессе" 160 гр.шт.  СПК</v>
          </cell>
          <cell r="D312">
            <v>17</v>
          </cell>
        </row>
        <row r="313">
          <cell r="A313" t="str">
            <v>Хинкали Классические ТМ Зареченские ВЕС ПОКОМ</v>
          </cell>
          <cell r="D313">
            <v>5</v>
          </cell>
        </row>
        <row r="314">
          <cell r="A314" t="str">
            <v>Хотстеры с сыром 0,25кг ТМ Горячая штучка  ПОКОМ</v>
          </cell>
          <cell r="D314">
            <v>20</v>
          </cell>
        </row>
        <row r="315">
          <cell r="A315" t="str">
            <v>Хотстеры ТМ Горячая штучка ТС Хотстеры 0,25 кг зам  ПОКОМ</v>
          </cell>
          <cell r="D315">
            <v>356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92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10.8</v>
          </cell>
        </row>
        <row r="319">
          <cell r="A319" t="str">
            <v>Чебупай нежная груша 0,2кг ТМ Горячая штучка  ПОКОМ</v>
          </cell>
          <cell r="D319">
            <v>1</v>
          </cell>
        </row>
        <row r="320">
          <cell r="A320" t="str">
            <v>Чебупай сочное яблоко ТМ Горячая штучка 0,2 кг зам.  ПОКОМ</v>
          </cell>
          <cell r="D320">
            <v>23</v>
          </cell>
        </row>
        <row r="321">
          <cell r="A321" t="str">
            <v>Чебупай спелая вишня ТМ Горячая штучка 0,2 кг зам.  ПОКОМ</v>
          </cell>
          <cell r="D321">
            <v>26</v>
          </cell>
        </row>
        <row r="322">
          <cell r="A322" t="str">
            <v>Чебупели Курочка гриль ТМ Горячая штучка, 0,3 кг зам  ПОКОМ</v>
          </cell>
          <cell r="D322">
            <v>52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582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634</v>
          </cell>
        </row>
        <row r="325">
          <cell r="A325" t="str">
            <v>Чебуреки Мясные вес 2,7 кг ТМ Зареченские ВЕС ПОКОМ</v>
          </cell>
          <cell r="D325">
            <v>2.7</v>
          </cell>
        </row>
        <row r="326">
          <cell r="A326" t="str">
            <v>Чебуреки сочные ВЕС ТМ Зареченские  ПОКОМ</v>
          </cell>
          <cell r="D326">
            <v>130.5</v>
          </cell>
        </row>
        <row r="327">
          <cell r="A327" t="str">
            <v>Шпикачки Русские (черева) (в ср.защ.атм.) "Высокий вкус"  СПК</v>
          </cell>
          <cell r="D327">
            <v>13.866</v>
          </cell>
        </row>
        <row r="328">
          <cell r="A328" t="str">
            <v>Эликапреза с/в "Эликатессе" 0,10 кг.шт. нарезка (лоток с ср.защ.атм.)  СПК</v>
          </cell>
          <cell r="D328">
            <v>17</v>
          </cell>
        </row>
        <row r="329">
          <cell r="A329" t="str">
            <v>Юбилейная с/к 0,10 кг.шт. нарезка (лоток с ср.защ.атм.)  СПК</v>
          </cell>
          <cell r="D329">
            <v>14</v>
          </cell>
        </row>
        <row r="330">
          <cell r="A330" t="str">
            <v>Юбилейная с/к 0,235 кг.шт.  СПК</v>
          </cell>
          <cell r="D330">
            <v>155</v>
          </cell>
        </row>
        <row r="331">
          <cell r="A331" t="str">
            <v>Итого</v>
          </cell>
          <cell r="D331">
            <v>58248.659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6.5" style="1" customWidth="1"/>
    <col min="2" max="2" width="4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12" width="6.6640625" style="5" bestFit="1" customWidth="1"/>
    <col min="13" max="14" width="0.6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99</v>
      </c>
      <c r="L5" s="5" t="s">
        <v>100</v>
      </c>
      <c r="P5" s="19" t="s">
        <v>104</v>
      </c>
      <c r="S5" s="19" t="s">
        <v>101</v>
      </c>
      <c r="T5" s="19" t="s">
        <v>102</v>
      </c>
      <c r="U5" s="19" t="s">
        <v>103</v>
      </c>
    </row>
    <row r="6" spans="1:31" ht="11.1" customHeight="1" x14ac:dyDescent="0.2">
      <c r="A6" s="6"/>
      <c r="B6" s="6"/>
      <c r="C6" s="3"/>
      <c r="D6" s="3"/>
      <c r="E6" s="9">
        <f>SUM(E7:E105)</f>
        <v>64565.01999999999</v>
      </c>
      <c r="F6" s="9">
        <f>SUM(F7:F105)</f>
        <v>40246.484999999993</v>
      </c>
      <c r="I6" s="9">
        <f>SUM(I7:I105)</f>
        <v>65755.114000000001</v>
      </c>
      <c r="J6" s="9">
        <f t="shared" ref="J6:P6" si="0">SUM(J7:J105)</f>
        <v>-1190.0940000000001</v>
      </c>
      <c r="K6" s="9">
        <f t="shared" si="0"/>
        <v>16257</v>
      </c>
      <c r="L6" s="9">
        <f t="shared" si="0"/>
        <v>25862</v>
      </c>
      <c r="M6" s="9">
        <f t="shared" si="0"/>
        <v>0</v>
      </c>
      <c r="N6" s="9">
        <f t="shared" si="0"/>
        <v>0</v>
      </c>
      <c r="O6" s="9">
        <f t="shared" si="0"/>
        <v>9445.8040000000037</v>
      </c>
      <c r="P6" s="9">
        <f t="shared" si="0"/>
        <v>27240</v>
      </c>
      <c r="S6" s="9">
        <f t="shared" ref="S6" si="1">SUM(S7:S105)</f>
        <v>8953.1760000000013</v>
      </c>
      <c r="T6" s="9">
        <f t="shared" ref="T6" si="2">SUM(T7:T105)</f>
        <v>8613.0220000000027</v>
      </c>
      <c r="U6" s="9">
        <f t="shared" ref="U6" si="3">SUM(U7:U105)</f>
        <v>9726.52</v>
      </c>
      <c r="V6" s="9">
        <f t="shared" ref="V6" si="4">SUM(V7:V105)</f>
        <v>17336</v>
      </c>
      <c r="W6" s="9"/>
      <c r="X6" s="9"/>
      <c r="Y6" s="9">
        <f t="shared" ref="Y6" si="5">SUM(Y7:Y105)</f>
        <v>27240</v>
      </c>
      <c r="AA6" s="9">
        <f t="shared" ref="AA6:AC6" si="6">SUM(AA7:AA105)</f>
        <v>2965.1064051064045</v>
      </c>
      <c r="AC6" s="9">
        <f t="shared" si="6"/>
        <v>13014.149999999998</v>
      </c>
    </row>
    <row r="7" spans="1:31" s="1" customFormat="1" ht="11.1" customHeight="1" outlineLevel="1" x14ac:dyDescent="0.2">
      <c r="A7" s="7" t="s">
        <v>40</v>
      </c>
      <c r="B7" s="7" t="s">
        <v>9</v>
      </c>
      <c r="C7" s="8"/>
      <c r="D7" s="8"/>
      <c r="E7" s="23">
        <v>3</v>
      </c>
      <c r="F7" s="24">
        <v>-3</v>
      </c>
      <c r="G7" s="1" t="e">
        <f>VLOOKUP(A:A,[1]TDSheet!$A:$G,7)</f>
        <v>#N/A</v>
      </c>
      <c r="H7" s="1" t="e">
        <f>VLOOKUP(A:A,[1]TDSheet!$A:$H,8,0)</f>
        <v>#N/A</v>
      </c>
      <c r="I7" s="16">
        <f>VLOOKUP(A:A,[2]TDSheet!$A:$F,6,0)</f>
        <v>3</v>
      </c>
      <c r="J7" s="16">
        <f>E7-I7</f>
        <v>0</v>
      </c>
      <c r="K7" s="16">
        <f>VLOOKUP(A:A,[1]TDSheet!$A:$P,16,0)</f>
        <v>0</v>
      </c>
      <c r="L7" s="16"/>
      <c r="M7" s="16"/>
      <c r="N7" s="16"/>
      <c r="O7" s="16">
        <f>(E7-V7)/5</f>
        <v>0.6</v>
      </c>
      <c r="P7" s="20"/>
      <c r="Q7" s="21">
        <f>(F7+K7+L7+P7)/O7</f>
        <v>-5</v>
      </c>
      <c r="R7" s="16">
        <f>F7/O7</f>
        <v>-5</v>
      </c>
      <c r="S7" s="16">
        <f>VLOOKUP(A:A,[1]TDSheet!$A:$S,19,0)</f>
        <v>0</v>
      </c>
      <c r="T7" s="16">
        <f>VLOOKUP(A:A,[1]TDSheet!$A:$T,20,0)</f>
        <v>0</v>
      </c>
      <c r="U7" s="16">
        <v>0</v>
      </c>
      <c r="V7" s="16">
        <f>VLOOKUP(A:A,[1]TDSheet!$A:$V,22,0)</f>
        <v>0</v>
      </c>
      <c r="W7" s="16" t="e">
        <f>VLOOKUP(A:A,[1]TDSheet!$A:$W,23,0)</f>
        <v>#N/A</v>
      </c>
      <c r="X7" s="16" t="e">
        <f>VLOOKUP(A:A,[1]TDSheet!$A:$X,24,0)</f>
        <v>#N/A</v>
      </c>
      <c r="Y7" s="16">
        <f>P7+0</f>
        <v>0</v>
      </c>
      <c r="Z7" s="16" t="e">
        <f>VLOOKUP(A:A,[1]TDSheet!$A:$Z,26,0)</f>
        <v>#N/A</v>
      </c>
      <c r="AA7" s="16">
        <v>0</v>
      </c>
      <c r="AB7" s="22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41</v>
      </c>
      <c r="B8" s="7" t="s">
        <v>8</v>
      </c>
      <c r="C8" s="8">
        <v>-89.1</v>
      </c>
      <c r="D8" s="8">
        <v>148.5</v>
      </c>
      <c r="E8" s="23">
        <v>194.5</v>
      </c>
      <c r="F8" s="24">
        <v>-162.1</v>
      </c>
      <c r="G8" s="1">
        <f>VLOOKUP(A:A,[1]TDSheet!$A:$G,7)</f>
        <v>0</v>
      </c>
      <c r="H8" s="1" t="e">
        <f>VLOOKUP(A:A,[1]TDSheet!$A:$H,8,0)</f>
        <v>#N/A</v>
      </c>
      <c r="I8" s="16">
        <f>VLOOKUP(A:A,[2]TDSheet!$A:$F,6,0)</f>
        <v>229.00299999999999</v>
      </c>
      <c r="J8" s="16">
        <f t="shared" ref="J8:J71" si="7">E8-I8</f>
        <v>-34.502999999999986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38.9</v>
      </c>
      <c r="P8" s="20"/>
      <c r="Q8" s="21">
        <f t="shared" ref="Q8:Q71" si="9">(F8+K8+L8+P8)/O8</f>
        <v>-4.1670951156812341</v>
      </c>
      <c r="R8" s="16">
        <f t="shared" ref="R8:R71" si="10">F8/O8</f>
        <v>-4.1670951156812341</v>
      </c>
      <c r="S8" s="16">
        <f>VLOOKUP(A:A,[1]TDSheet!$A:$S,19,0)</f>
        <v>35.04</v>
      </c>
      <c r="T8" s="16">
        <f>VLOOKUP(A:A,[1]TDSheet!$A:$T,20,0)</f>
        <v>27.060000000000002</v>
      </c>
      <c r="U8" s="16">
        <f>VLOOKUP(A:A,[3]TDSheet!$A:$D,4,0)</f>
        <v>40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11">P8+0</f>
        <v>0</v>
      </c>
      <c r="Z8" s="16" t="e">
        <f>VLOOKUP(A:A,[1]TDSheet!$A:$Z,26,0)</f>
        <v>#N/A</v>
      </c>
      <c r="AA8" s="16">
        <v>0</v>
      </c>
      <c r="AB8" s="22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21.95" customHeight="1" outlineLevel="1" x14ac:dyDescent="0.2">
      <c r="A9" s="7" t="s">
        <v>42</v>
      </c>
      <c r="B9" s="7" t="s">
        <v>9</v>
      </c>
      <c r="C9" s="8">
        <v>-275</v>
      </c>
      <c r="D9" s="8">
        <v>52</v>
      </c>
      <c r="E9" s="23">
        <v>680</v>
      </c>
      <c r="F9" s="24">
        <v>-936</v>
      </c>
      <c r="G9" s="1">
        <f>VLOOKUP(A:A,[1]TDSheet!$A:$G,7)</f>
        <v>0</v>
      </c>
      <c r="H9" s="1">
        <f>VLOOKUP(A:A,[1]TDSheet!$A:$H,8,0)</f>
        <v>0</v>
      </c>
      <c r="I9" s="16">
        <f>VLOOKUP(A:A,[2]TDSheet!$A:$F,6,0)</f>
        <v>709</v>
      </c>
      <c r="J9" s="16">
        <f t="shared" si="7"/>
        <v>-29</v>
      </c>
      <c r="K9" s="16">
        <f>VLOOKUP(A:A,[1]TDSheet!$A:$P,16,0)</f>
        <v>0</v>
      </c>
      <c r="L9" s="16"/>
      <c r="M9" s="16"/>
      <c r="N9" s="16"/>
      <c r="O9" s="16">
        <f t="shared" si="8"/>
        <v>136</v>
      </c>
      <c r="P9" s="20"/>
      <c r="Q9" s="21">
        <f t="shared" si="9"/>
        <v>-6.882352941176471</v>
      </c>
      <c r="R9" s="16">
        <f t="shared" si="10"/>
        <v>-6.882352941176471</v>
      </c>
      <c r="S9" s="16">
        <f>VLOOKUP(A:A,[1]TDSheet!$A:$S,19,0)</f>
        <v>96.8</v>
      </c>
      <c r="T9" s="16">
        <f>VLOOKUP(A:A,[1]TDSheet!$A:$T,20,0)</f>
        <v>78.8</v>
      </c>
      <c r="U9" s="16">
        <f>VLOOKUP(A:A,[3]TDSheet!$A:$D,4,0)</f>
        <v>209</v>
      </c>
      <c r="V9" s="16">
        <f>VLOOKUP(A:A,[1]TDSheet!$A:$V,22,0)</f>
        <v>0</v>
      </c>
      <c r="W9" s="16">
        <f>VLOOKUP(A:A,[1]TDSheet!$A:$W,23,0)</f>
        <v>0</v>
      </c>
      <c r="X9" s="16">
        <f>VLOOKUP(A:A,[1]TDSheet!$A:$X,24,0)</f>
        <v>0</v>
      </c>
      <c r="Y9" s="16">
        <f t="shared" si="11"/>
        <v>0</v>
      </c>
      <c r="Z9" s="16">
        <f>VLOOKUP(A:A,[1]TDSheet!$A:$Z,26,0)</f>
        <v>0</v>
      </c>
      <c r="AA9" s="16">
        <v>0</v>
      </c>
      <c r="AB9" s="22">
        <f>VLOOKUP(A:A,[1]TDSheet!$A:$AB,28,0)</f>
        <v>0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777</v>
      </c>
      <c r="D10" s="8">
        <v>186</v>
      </c>
      <c r="E10" s="8">
        <v>498</v>
      </c>
      <c r="F10" s="8">
        <v>454</v>
      </c>
      <c r="G10" s="1">
        <f>VLOOKUP(A:A,[1]TDSheet!$A:$G,7)</f>
        <v>1</v>
      </c>
      <c r="H10" s="1">
        <f>VLOOKUP(A:A,[1]TDSheet!$A:$H,8,0)</f>
        <v>180</v>
      </c>
      <c r="I10" s="16">
        <f>VLOOKUP(A:A,[2]TDSheet!$A:$F,6,0)</f>
        <v>509</v>
      </c>
      <c r="J10" s="16">
        <f t="shared" si="7"/>
        <v>-11</v>
      </c>
      <c r="K10" s="16">
        <f>VLOOKUP(A:A,[1]TDSheet!$A:$P,16,0)</f>
        <v>0</v>
      </c>
      <c r="L10" s="16">
        <v>340</v>
      </c>
      <c r="M10" s="16"/>
      <c r="N10" s="16"/>
      <c r="O10" s="16">
        <f t="shared" si="8"/>
        <v>99.6</v>
      </c>
      <c r="P10" s="20">
        <v>330</v>
      </c>
      <c r="Q10" s="21">
        <f t="shared" si="9"/>
        <v>11.285140562248996</v>
      </c>
      <c r="R10" s="16">
        <f t="shared" si="10"/>
        <v>4.5582329317269075</v>
      </c>
      <c r="S10" s="16">
        <f>VLOOKUP(A:A,[1]TDSheet!$A:$S,19,0)</f>
        <v>119.8</v>
      </c>
      <c r="T10" s="16">
        <f>VLOOKUP(A:A,[1]TDSheet!$A:$T,20,0)</f>
        <v>91.2</v>
      </c>
      <c r="U10" s="16">
        <f>VLOOKUP(A:A,[3]TDSheet!$A:$D,4,0)</f>
        <v>163</v>
      </c>
      <c r="V10" s="16">
        <f>VLOOKUP(A:A,[1]TDSheet!$A:$V,22,0)</f>
        <v>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330</v>
      </c>
      <c r="Z10" s="16">
        <f>VLOOKUP(A:A,[1]TDSheet!$A:$Z,26,0)</f>
        <v>0</v>
      </c>
      <c r="AA10" s="16">
        <f>Y10/12</f>
        <v>27.5</v>
      </c>
      <c r="AB10" s="22">
        <f>VLOOKUP(A:A,[1]TDSheet!$A:$AB,28,0)</f>
        <v>0.3</v>
      </c>
      <c r="AC10" s="16">
        <f t="shared" si="12"/>
        <v>99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1878</v>
      </c>
      <c r="D11" s="8">
        <v>3171</v>
      </c>
      <c r="E11" s="8">
        <v>3827</v>
      </c>
      <c r="F11" s="8">
        <v>1151</v>
      </c>
      <c r="G11" s="1" t="str">
        <f>VLOOKUP(A:A,[1]TDSheet!$A:$G,7)</f>
        <v>пуд,яб</v>
      </c>
      <c r="H11" s="1">
        <f>VLOOKUP(A:A,[1]TDSheet!$A:$H,8,0)</f>
        <v>180</v>
      </c>
      <c r="I11" s="16">
        <f>VLOOKUP(A:A,[2]TDSheet!$A:$F,6,0)</f>
        <v>3853</v>
      </c>
      <c r="J11" s="16">
        <f t="shared" si="7"/>
        <v>-26</v>
      </c>
      <c r="K11" s="16">
        <f>VLOOKUP(A:A,[1]TDSheet!$A:$P,16,0)</f>
        <v>1320</v>
      </c>
      <c r="L11" s="16">
        <v>1510</v>
      </c>
      <c r="M11" s="16"/>
      <c r="N11" s="16"/>
      <c r="O11" s="16">
        <f t="shared" si="8"/>
        <v>475</v>
      </c>
      <c r="P11" s="20">
        <v>1680</v>
      </c>
      <c r="Q11" s="21">
        <f t="shared" si="9"/>
        <v>11.917894736842106</v>
      </c>
      <c r="R11" s="16">
        <f t="shared" si="10"/>
        <v>2.4231578947368422</v>
      </c>
      <c r="S11" s="16">
        <f>VLOOKUP(A:A,[1]TDSheet!$A:$S,19,0)</f>
        <v>366.6</v>
      </c>
      <c r="T11" s="16">
        <f>VLOOKUP(A:A,[1]TDSheet!$A:$T,20,0)</f>
        <v>357.2</v>
      </c>
      <c r="U11" s="16">
        <f>VLOOKUP(A:A,[3]TDSheet!$A:$D,4,0)</f>
        <v>360</v>
      </c>
      <c r="V11" s="16">
        <f>VLOOKUP(A:A,[1]TDSheet!$A:$V,22,0)</f>
        <v>1452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1680</v>
      </c>
      <c r="Z11" s="16" t="str">
        <f>VLOOKUP(A:A,[1]TDSheet!$A:$Z,26,0)</f>
        <v>апр яб</v>
      </c>
      <c r="AA11" s="16">
        <f>Y11/12</f>
        <v>140</v>
      </c>
      <c r="AB11" s="22">
        <f>VLOOKUP(A:A,[1]TDSheet!$A:$AB,28,0)</f>
        <v>0.3</v>
      </c>
      <c r="AC11" s="16">
        <f t="shared" si="12"/>
        <v>504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2224</v>
      </c>
      <c r="D12" s="8">
        <v>3283</v>
      </c>
      <c r="E12" s="8">
        <v>4234</v>
      </c>
      <c r="F12" s="8">
        <v>1211</v>
      </c>
      <c r="G12" s="1" t="str">
        <f>VLOOKUP(A:A,[1]TDSheet!$A:$G,7)</f>
        <v>пуд</v>
      </c>
      <c r="H12" s="1">
        <f>VLOOKUP(A:A,[1]TDSheet!$A:$H,8,0)</f>
        <v>180</v>
      </c>
      <c r="I12" s="16">
        <f>VLOOKUP(A:A,[2]TDSheet!$A:$F,6,0)</f>
        <v>4290</v>
      </c>
      <c r="J12" s="16">
        <f t="shared" si="7"/>
        <v>-56</v>
      </c>
      <c r="K12" s="16">
        <f>VLOOKUP(A:A,[1]TDSheet!$A:$P,16,0)</f>
        <v>580</v>
      </c>
      <c r="L12" s="16">
        <v>1340</v>
      </c>
      <c r="M12" s="16"/>
      <c r="N12" s="16"/>
      <c r="O12" s="16">
        <f t="shared" si="8"/>
        <v>366.8</v>
      </c>
      <c r="P12" s="20">
        <v>1340</v>
      </c>
      <c r="Q12" s="21">
        <f t="shared" si="9"/>
        <v>12.189203925845147</v>
      </c>
      <c r="R12" s="16">
        <f t="shared" si="10"/>
        <v>3.3015267175572518</v>
      </c>
      <c r="S12" s="16">
        <f>VLOOKUP(A:A,[1]TDSheet!$A:$S,19,0)</f>
        <v>350.6</v>
      </c>
      <c r="T12" s="16">
        <f>VLOOKUP(A:A,[1]TDSheet!$A:$T,20,0)</f>
        <v>321</v>
      </c>
      <c r="U12" s="16">
        <f>VLOOKUP(A:A,[3]TDSheet!$A:$D,4,0)</f>
        <v>496</v>
      </c>
      <c r="V12" s="16">
        <f>VLOOKUP(A:A,[1]TDSheet!$A:$V,22,0)</f>
        <v>2400</v>
      </c>
      <c r="W12" s="16">
        <f>VLOOKUP(A:A,[1]TDSheet!$A:$W,23,0)</f>
        <v>70</v>
      </c>
      <c r="X12" s="16">
        <f>VLOOKUP(A:A,[1]TDSheet!$A:$X,24,0)</f>
        <v>14</v>
      </c>
      <c r="Y12" s="16">
        <f t="shared" si="11"/>
        <v>1340</v>
      </c>
      <c r="Z12" s="16">
        <f>VLOOKUP(A:A,[1]TDSheet!$A:$Z,26,0)</f>
        <v>0</v>
      </c>
      <c r="AA12" s="16">
        <f>Y12/12</f>
        <v>111.66666666666667</v>
      </c>
      <c r="AB12" s="22">
        <f>VLOOKUP(A:A,[1]TDSheet!$A:$AB,28,0)</f>
        <v>0.3</v>
      </c>
      <c r="AC12" s="16">
        <f t="shared" si="12"/>
        <v>402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321</v>
      </c>
      <c r="D13" s="8">
        <v>675</v>
      </c>
      <c r="E13" s="8">
        <v>334</v>
      </c>
      <c r="F13" s="8">
        <v>659</v>
      </c>
      <c r="G13" s="1">
        <f>VLOOKUP(A:A,[1]TDSheet!$A:$G,7)</f>
        <v>1</v>
      </c>
      <c r="H13" s="1">
        <f>VLOOKUP(A:A,[1]TDSheet!$A:$H,8,0)</f>
        <v>180</v>
      </c>
      <c r="I13" s="16">
        <f>VLOOKUP(A:A,[2]TDSheet!$A:$F,6,0)</f>
        <v>337</v>
      </c>
      <c r="J13" s="16">
        <f t="shared" si="7"/>
        <v>-3</v>
      </c>
      <c r="K13" s="16">
        <f>VLOOKUP(A:A,[1]TDSheet!$A:$P,16,0)</f>
        <v>0</v>
      </c>
      <c r="L13" s="16"/>
      <c r="M13" s="16"/>
      <c r="N13" s="16"/>
      <c r="O13" s="16">
        <f t="shared" si="8"/>
        <v>66.8</v>
      </c>
      <c r="P13" s="20">
        <v>340</v>
      </c>
      <c r="Q13" s="21">
        <f t="shared" si="9"/>
        <v>14.955089820359282</v>
      </c>
      <c r="R13" s="16">
        <f t="shared" si="10"/>
        <v>9.865269461077844</v>
      </c>
      <c r="S13" s="16">
        <f>VLOOKUP(A:A,[1]TDSheet!$A:$S,19,0)</f>
        <v>82.8</v>
      </c>
      <c r="T13" s="16">
        <f>VLOOKUP(A:A,[1]TDSheet!$A:$T,20,0)</f>
        <v>82</v>
      </c>
      <c r="U13" s="16">
        <f>VLOOKUP(A:A,[3]TDSheet!$A:$D,4,0)</f>
        <v>33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340</v>
      </c>
      <c r="Z13" s="16">
        <f>VLOOKUP(A:A,[1]TDSheet!$A:$Z,26,0)</f>
        <v>0</v>
      </c>
      <c r="AA13" s="16">
        <f>Y13/24</f>
        <v>14.166666666666666</v>
      </c>
      <c r="AB13" s="22">
        <f>VLOOKUP(A:A,[1]TDSheet!$A:$AB,28,0)</f>
        <v>0.09</v>
      </c>
      <c r="AC13" s="16">
        <f t="shared" si="12"/>
        <v>30.599999999999998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3.899</v>
      </c>
      <c r="D14" s="8">
        <v>6</v>
      </c>
      <c r="E14" s="23">
        <v>82</v>
      </c>
      <c r="F14" s="23">
        <v>275</v>
      </c>
      <c r="G14" s="1" t="str">
        <f>VLOOKUP(A:A,[1]TDSheet!$A:$G,7)</f>
        <v>рот</v>
      </c>
      <c r="H14" s="1" t="e">
        <f>VLOOKUP(A:A,[1]TDSheet!$A:$H,8,0)</f>
        <v>#N/A</v>
      </c>
      <c r="I14" s="16">
        <f>VLOOKUP(A:A,[2]TDSheet!$A:$F,6,0)</f>
        <v>93.01</v>
      </c>
      <c r="J14" s="16">
        <f t="shared" si="7"/>
        <v>-11.010000000000005</v>
      </c>
      <c r="K14" s="16">
        <f>VLOOKUP(A:A,[1]TDSheet!$A:$P,16,0)</f>
        <v>0</v>
      </c>
      <c r="L14" s="16"/>
      <c r="M14" s="16"/>
      <c r="N14" s="16"/>
      <c r="O14" s="16">
        <f t="shared" si="8"/>
        <v>16.399999999999999</v>
      </c>
      <c r="P14" s="20"/>
      <c r="Q14" s="21">
        <f t="shared" si="9"/>
        <v>16.76829268292683</v>
      </c>
      <c r="R14" s="16">
        <f t="shared" si="10"/>
        <v>16.76829268292683</v>
      </c>
      <c r="S14" s="16">
        <f>VLOOKUP(A:A,[1]TDSheet!$A:$S,19,0)</f>
        <v>42.6</v>
      </c>
      <c r="T14" s="16">
        <f>VLOOKUP(A:A,[1]TDSheet!$A:$T,20,0)</f>
        <v>33.200000000000003</v>
      </c>
      <c r="U14" s="16">
        <f>VLOOKUP(A:A,[3]TDSheet!$A:$D,4,0)</f>
        <v>3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</f>
        <v>0</v>
      </c>
      <c r="AB14" s="22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211.15600000000001</v>
      </c>
      <c r="D15" s="8">
        <v>14.8</v>
      </c>
      <c r="E15" s="8">
        <v>185</v>
      </c>
      <c r="F15" s="8">
        <v>29.856000000000002</v>
      </c>
      <c r="G15" s="1">
        <f>VLOOKUP(A:A,[1]TDSheet!$A:$G,7)</f>
        <v>1</v>
      </c>
      <c r="H15" s="1" t="e">
        <f>VLOOKUP(A:A,[1]TDSheet!$A:$H,8,0)</f>
        <v>#N/A</v>
      </c>
      <c r="I15" s="16">
        <f>VLOOKUP(A:A,[2]TDSheet!$A:$F,6,0)</f>
        <v>214.2</v>
      </c>
      <c r="J15" s="16">
        <f t="shared" si="7"/>
        <v>-29.199999999999989</v>
      </c>
      <c r="K15" s="16">
        <f>VLOOKUP(A:A,[1]TDSheet!$A:$P,16,0)</f>
        <v>155</v>
      </c>
      <c r="L15" s="16">
        <v>155</v>
      </c>
      <c r="M15" s="16"/>
      <c r="N15" s="16"/>
      <c r="O15" s="16">
        <f t="shared" si="8"/>
        <v>37</v>
      </c>
      <c r="P15" s="20">
        <v>102</v>
      </c>
      <c r="Q15" s="21">
        <f t="shared" si="9"/>
        <v>11.942054054054054</v>
      </c>
      <c r="R15" s="16">
        <f t="shared" si="10"/>
        <v>0.80691891891891898</v>
      </c>
      <c r="S15" s="16">
        <f>VLOOKUP(A:A,[1]TDSheet!$A:$S,19,0)</f>
        <v>37</v>
      </c>
      <c r="T15" s="16">
        <f>VLOOKUP(A:A,[1]TDSheet!$A:$T,20,0)</f>
        <v>32.480000000000004</v>
      </c>
      <c r="U15" s="16">
        <f>VLOOKUP(A:A,[3]TDSheet!$A:$D,4,0)</f>
        <v>25.9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102</v>
      </c>
      <c r="Z15" s="16" t="e">
        <f>VLOOKUP(A:A,[1]TDSheet!$A:$Z,26,0)</f>
        <v>#N/A</v>
      </c>
      <c r="AA15" s="16">
        <f>Y15/3.7</f>
        <v>27.567567567567565</v>
      </c>
      <c r="AB15" s="22">
        <f>VLOOKUP(A:A,[1]TDSheet!$A:$AB,28,0)</f>
        <v>1</v>
      </c>
      <c r="AC15" s="16">
        <f t="shared" si="12"/>
        <v>102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71.099999999999994</v>
      </c>
      <c r="D16" s="8"/>
      <c r="E16" s="8">
        <v>14.8</v>
      </c>
      <c r="F16" s="8">
        <v>56.3</v>
      </c>
      <c r="G16" s="1">
        <f>VLOOKUP(A:A,[1]TDSheet!$A:$G,7)</f>
        <v>1</v>
      </c>
      <c r="H16" s="1" t="e">
        <f>VLOOKUP(A:A,[1]TDSheet!$A:$H,8,0)</f>
        <v>#N/A</v>
      </c>
      <c r="I16" s="16">
        <f>VLOOKUP(A:A,[2]TDSheet!$A:$F,6,0)</f>
        <v>14.802</v>
      </c>
      <c r="J16" s="16">
        <f t="shared" si="7"/>
        <v>-1.9999999999988916E-3</v>
      </c>
      <c r="K16" s="16">
        <f>VLOOKUP(A:A,[1]TDSheet!$A:$P,16,0)</f>
        <v>0</v>
      </c>
      <c r="L16" s="16"/>
      <c r="M16" s="16"/>
      <c r="N16" s="16"/>
      <c r="O16" s="16">
        <f t="shared" si="8"/>
        <v>2.96</v>
      </c>
      <c r="P16" s="20"/>
      <c r="Q16" s="21">
        <f t="shared" si="9"/>
        <v>19.02027027027027</v>
      </c>
      <c r="R16" s="16">
        <f t="shared" si="10"/>
        <v>19.02027027027027</v>
      </c>
      <c r="S16" s="16">
        <f>VLOOKUP(A:A,[1]TDSheet!$A:$S,19,0)</f>
        <v>8.879999999999999</v>
      </c>
      <c r="T16" s="16">
        <f>VLOOKUP(A:A,[1]TDSheet!$A:$T,20,0)</f>
        <v>4.4399999999999995</v>
      </c>
      <c r="U16" s="16">
        <f>VLOOKUP(A:A,[3]TDSheet!$A:$D,4,0)</f>
        <v>3.7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 t="shared" si="11"/>
        <v>0</v>
      </c>
      <c r="Z16" s="16" t="str">
        <f>VLOOKUP(A:A,[1]TDSheet!$A:$Z,26,0)</f>
        <v>увел</v>
      </c>
      <c r="AA16" s="16">
        <f>Y16/3.5</f>
        <v>0</v>
      </c>
      <c r="AB16" s="22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256</v>
      </c>
      <c r="D17" s="8">
        <v>16.5</v>
      </c>
      <c r="E17" s="8">
        <v>165</v>
      </c>
      <c r="F17" s="8">
        <v>91</v>
      </c>
      <c r="G17" s="1">
        <f>VLOOKUP(A:A,[1]TDSheet!$A:$G,7)</f>
        <v>1</v>
      </c>
      <c r="H17" s="1" t="e">
        <f>VLOOKUP(A:A,[1]TDSheet!$A:$H,8,0)</f>
        <v>#N/A</v>
      </c>
      <c r="I17" s="16">
        <f>VLOOKUP(A:A,[2]TDSheet!$A:$F,6,0)</f>
        <v>178.00200000000001</v>
      </c>
      <c r="J17" s="16">
        <f t="shared" si="7"/>
        <v>-13.00200000000001</v>
      </c>
      <c r="K17" s="16">
        <f>VLOOKUP(A:A,[1]TDSheet!$A:$P,16,0)</f>
        <v>130</v>
      </c>
      <c r="L17" s="16">
        <v>66</v>
      </c>
      <c r="M17" s="16"/>
      <c r="N17" s="16"/>
      <c r="O17" s="16">
        <f t="shared" si="8"/>
        <v>33</v>
      </c>
      <c r="P17" s="20">
        <v>130</v>
      </c>
      <c r="Q17" s="21">
        <f t="shared" si="9"/>
        <v>12.636363636363637</v>
      </c>
      <c r="R17" s="16">
        <f t="shared" si="10"/>
        <v>2.7575757575757578</v>
      </c>
      <c r="S17" s="16">
        <f>VLOOKUP(A:A,[1]TDSheet!$A:$S,19,0)</f>
        <v>33.700000000000003</v>
      </c>
      <c r="T17" s="16">
        <f>VLOOKUP(A:A,[1]TDSheet!$A:$T,20,0)</f>
        <v>24.7</v>
      </c>
      <c r="U17" s="16">
        <f>VLOOKUP(A:A,[3]TDSheet!$A:$D,4,0)</f>
        <v>33</v>
      </c>
      <c r="V17" s="16">
        <f>VLOOKUP(A:A,[1]TDSheet!$A:$V,22,0)</f>
        <v>0</v>
      </c>
      <c r="W17" s="16">
        <f>VLOOKUP(A:A,[1]TDSheet!$A:$W,23,0)</f>
        <v>84</v>
      </c>
      <c r="X17" s="16">
        <f>VLOOKUP(A:A,[1]TDSheet!$A:$X,24,0)</f>
        <v>12</v>
      </c>
      <c r="Y17" s="16">
        <f t="shared" si="11"/>
        <v>130</v>
      </c>
      <c r="Z17" s="16" t="e">
        <f>VLOOKUP(A:A,[1]TDSheet!$A:$Z,26,0)</f>
        <v>#N/A</v>
      </c>
      <c r="AA17" s="16">
        <f>Y17/5.5</f>
        <v>23.636363636363637</v>
      </c>
      <c r="AB17" s="22">
        <f>VLOOKUP(A:A,[1]TDSheet!$A:$AB,28,0)</f>
        <v>1</v>
      </c>
      <c r="AC17" s="16">
        <f t="shared" si="12"/>
        <v>130</v>
      </c>
      <c r="AD17" s="16"/>
      <c r="AE17" s="16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655</v>
      </c>
      <c r="D18" s="8">
        <v>543</v>
      </c>
      <c r="E18" s="8">
        <v>683</v>
      </c>
      <c r="F18" s="8">
        <v>494.98</v>
      </c>
      <c r="G18" s="1">
        <f>VLOOKUP(A:A,[1]TDSheet!$A:$G,7)</f>
        <v>1</v>
      </c>
      <c r="H18" s="1">
        <f>VLOOKUP(A:A,[1]TDSheet!$A:$H,8,0)</f>
        <v>180</v>
      </c>
      <c r="I18" s="16">
        <f>VLOOKUP(A:A,[2]TDSheet!$A:$F,6,0)</f>
        <v>703</v>
      </c>
      <c r="J18" s="16">
        <f t="shared" si="7"/>
        <v>-20</v>
      </c>
      <c r="K18" s="16">
        <f>VLOOKUP(A:A,[1]TDSheet!$A:$P,16,0)</f>
        <v>330</v>
      </c>
      <c r="L18" s="16">
        <v>336</v>
      </c>
      <c r="M18" s="16"/>
      <c r="N18" s="16"/>
      <c r="O18" s="16">
        <f t="shared" si="8"/>
        <v>136.6</v>
      </c>
      <c r="P18" s="20">
        <v>340</v>
      </c>
      <c r="Q18" s="21">
        <f t="shared" si="9"/>
        <v>10.988140556368961</v>
      </c>
      <c r="R18" s="16">
        <f t="shared" si="10"/>
        <v>3.6235724743777453</v>
      </c>
      <c r="S18" s="16">
        <f>VLOOKUP(A:A,[1]TDSheet!$A:$S,19,0)</f>
        <v>124.6</v>
      </c>
      <c r="T18" s="16">
        <f>VLOOKUP(A:A,[1]TDSheet!$A:$T,20,0)</f>
        <v>119.2</v>
      </c>
      <c r="U18" s="16">
        <f>VLOOKUP(A:A,[3]TDSheet!$A:$D,4,0)</f>
        <v>196</v>
      </c>
      <c r="V18" s="16">
        <f>VLOOKUP(A:A,[1]TDSheet!$A:$V,22,0)</f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340</v>
      </c>
      <c r="Z18" s="16" t="str">
        <f>VLOOKUP(A:A,[1]TDSheet!$A:$Z,26,0)</f>
        <v>апр яб</v>
      </c>
      <c r="AA18" s="16">
        <f>Y18/12</f>
        <v>28.333333333333332</v>
      </c>
      <c r="AB18" s="22">
        <f>VLOOKUP(A:A,[1]TDSheet!$A:$AB,28,0)</f>
        <v>0.25</v>
      </c>
      <c r="AC18" s="16">
        <f t="shared" si="12"/>
        <v>85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579</v>
      </c>
      <c r="D19" s="8">
        <v>2215</v>
      </c>
      <c r="E19" s="8">
        <v>2275</v>
      </c>
      <c r="F19" s="8">
        <v>509</v>
      </c>
      <c r="G19" s="1" t="str">
        <f>VLOOKUP(A:A,[1]TDSheet!$A:$G,7)</f>
        <v>пуд</v>
      </c>
      <c r="H19" s="1">
        <f>VLOOKUP(A:A,[1]TDSheet!$A:$H,8,0)</f>
        <v>180</v>
      </c>
      <c r="I19" s="16">
        <f>VLOOKUP(A:A,[2]TDSheet!$A:$F,6,0)</f>
        <v>2237</v>
      </c>
      <c r="J19" s="16">
        <f t="shared" si="7"/>
        <v>38</v>
      </c>
      <c r="K19" s="16">
        <f>VLOOKUP(A:A,[1]TDSheet!$A:$P,16,0)</f>
        <v>570</v>
      </c>
      <c r="L19" s="16">
        <v>670</v>
      </c>
      <c r="M19" s="16"/>
      <c r="N19" s="16"/>
      <c r="O19" s="16">
        <f t="shared" si="8"/>
        <v>215</v>
      </c>
      <c r="P19" s="20">
        <v>670</v>
      </c>
      <c r="Q19" s="21">
        <f t="shared" si="9"/>
        <v>11.251162790697675</v>
      </c>
      <c r="R19" s="16">
        <f t="shared" si="10"/>
        <v>2.3674418604651164</v>
      </c>
      <c r="S19" s="16">
        <f>VLOOKUP(A:A,[1]TDSheet!$A:$S,19,0)</f>
        <v>140.19999999999999</v>
      </c>
      <c r="T19" s="16">
        <f>VLOOKUP(A:A,[1]TDSheet!$A:$T,20,0)</f>
        <v>157</v>
      </c>
      <c r="U19" s="16">
        <f>VLOOKUP(A:A,[3]TDSheet!$A:$D,4,0)</f>
        <v>217</v>
      </c>
      <c r="V19" s="16">
        <f>VLOOKUP(A:A,[1]TDSheet!$A:$V,22,0)</f>
        <v>1200</v>
      </c>
      <c r="W19" s="16">
        <f>VLOOKUP(A:A,[1]TDSheet!$A:$W,23,0)</f>
        <v>70</v>
      </c>
      <c r="X19" s="16">
        <f>VLOOKUP(A:A,[1]TDSheet!$A:$X,24,0)</f>
        <v>14</v>
      </c>
      <c r="Y19" s="16">
        <f t="shared" si="11"/>
        <v>670</v>
      </c>
      <c r="Z19" s="16" t="str">
        <f>VLOOKUP(A:A,[1]TDSheet!$A:$Z,26,0)</f>
        <v>апр яб</v>
      </c>
      <c r="AA19" s="16">
        <f>Y19/12</f>
        <v>55.833333333333336</v>
      </c>
      <c r="AB19" s="22">
        <f>VLOOKUP(A:A,[1]TDSheet!$A:$AB,28,0)</f>
        <v>0.25</v>
      </c>
      <c r="AC19" s="16">
        <f t="shared" si="12"/>
        <v>167.5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9</v>
      </c>
      <c r="C20" s="8">
        <v>242</v>
      </c>
      <c r="D20" s="8">
        <v>1</v>
      </c>
      <c r="E20" s="8">
        <v>45</v>
      </c>
      <c r="F20" s="8">
        <v>197</v>
      </c>
      <c r="G20" s="1" t="str">
        <f>VLOOKUP(A:A,[1]TDSheet!$A:$G,7)</f>
        <v>нов</v>
      </c>
      <c r="H20" s="1" t="e">
        <f>VLOOKUP(A:A,[1]TDSheet!$A:$H,8,0)</f>
        <v>#N/A</v>
      </c>
      <c r="I20" s="16">
        <f>VLOOKUP(A:A,[2]TDSheet!$A:$F,6,0)</f>
        <v>42</v>
      </c>
      <c r="J20" s="16">
        <f t="shared" si="7"/>
        <v>3</v>
      </c>
      <c r="K20" s="16">
        <f>VLOOKUP(A:A,[1]TDSheet!$A:$P,16,0)</f>
        <v>0</v>
      </c>
      <c r="L20" s="16"/>
      <c r="M20" s="16"/>
      <c r="N20" s="16"/>
      <c r="O20" s="16">
        <f t="shared" si="8"/>
        <v>9</v>
      </c>
      <c r="P20" s="20"/>
      <c r="Q20" s="21">
        <f t="shared" si="9"/>
        <v>21.888888888888889</v>
      </c>
      <c r="R20" s="16">
        <f t="shared" si="10"/>
        <v>21.888888888888889</v>
      </c>
      <c r="S20" s="16">
        <f>VLOOKUP(A:A,[1]TDSheet!$A:$S,19,0)</f>
        <v>0.6</v>
      </c>
      <c r="T20" s="16">
        <f>VLOOKUP(A:A,[1]TDSheet!$A:$T,20,0)</f>
        <v>1.4</v>
      </c>
      <c r="U20" s="16">
        <f>VLOOKUP(A:A,[3]TDSheet!$A:$D,4,0)</f>
        <v>9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0</v>
      </c>
      <c r="Z20" s="16" t="str">
        <f>VLOOKUP(A:A,[1]TDSheet!$A:$Z,26,0)</f>
        <v>увел</v>
      </c>
      <c r="AA20" s="16">
        <f>Y20/9</f>
        <v>0</v>
      </c>
      <c r="AB20" s="22">
        <f>VLOOKUP(A:A,[1]TDSheet!$A:$AB,28,0)</f>
        <v>0.3</v>
      </c>
      <c r="AC20" s="16">
        <f t="shared" si="12"/>
        <v>0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327.99900000000002</v>
      </c>
      <c r="D21" s="8">
        <v>29.6</v>
      </c>
      <c r="E21" s="23">
        <v>241</v>
      </c>
      <c r="F21" s="23">
        <v>343</v>
      </c>
      <c r="G21" s="17" t="str">
        <f>VLOOKUP(A:A,[1]TDSheet!$A:$G,7)</f>
        <v>рот</v>
      </c>
      <c r="H21" s="1" t="e">
        <f>VLOOKUP(A:A,[1]TDSheet!$A:$H,8,0)</f>
        <v>#N/A</v>
      </c>
      <c r="I21" s="16">
        <f>VLOOKUP(A:A,[2]TDSheet!$A:$F,6,0)</f>
        <v>289.00299999999999</v>
      </c>
      <c r="J21" s="16">
        <f t="shared" si="7"/>
        <v>-48.002999999999986</v>
      </c>
      <c r="K21" s="16">
        <f>VLOOKUP(A:A,[1]TDSheet!$A:$P,16,0)</f>
        <v>0</v>
      </c>
      <c r="L21" s="16">
        <v>52</v>
      </c>
      <c r="M21" s="16"/>
      <c r="N21" s="16"/>
      <c r="O21" s="16">
        <f t="shared" si="8"/>
        <v>48.2</v>
      </c>
      <c r="P21" s="20">
        <v>155</v>
      </c>
      <c r="Q21" s="21">
        <f t="shared" si="9"/>
        <v>11.410788381742737</v>
      </c>
      <c r="R21" s="16">
        <f t="shared" si="10"/>
        <v>7.1161825726141075</v>
      </c>
      <c r="S21" s="16">
        <f>VLOOKUP(A:A,[1]TDSheet!$A:$S,19,0)</f>
        <v>59.94</v>
      </c>
      <c r="T21" s="16">
        <f>VLOOKUP(A:A,[1]TDSheet!$A:$T,20,0)</f>
        <v>57.720000000000006</v>
      </c>
      <c r="U21" s="16">
        <f>VLOOKUP(A:A,[3]TDSheet!$A:$D,4,0)</f>
        <v>51.8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155</v>
      </c>
      <c r="Z21" s="16" t="e">
        <f>VLOOKUP(A:A,[1]TDSheet!$A:$Z,26,0)</f>
        <v>#N/A</v>
      </c>
      <c r="AA21" s="16">
        <f>Y21/3.7</f>
        <v>41.891891891891888</v>
      </c>
      <c r="AB21" s="22">
        <f>VLOOKUP(A:A,[1]TDSheet!$A:$AB,28,0)</f>
        <v>1</v>
      </c>
      <c r="AC21" s="16">
        <f t="shared" si="12"/>
        <v>155</v>
      </c>
      <c r="AD21" s="16"/>
      <c r="AE21" s="16"/>
    </row>
    <row r="22" spans="1:31" s="1" customFormat="1" ht="11.1" customHeight="1" outlineLevel="1" x14ac:dyDescent="0.2">
      <c r="A22" s="7" t="s">
        <v>49</v>
      </c>
      <c r="B22" s="7" t="s">
        <v>9</v>
      </c>
      <c r="C22" s="8">
        <v>243</v>
      </c>
      <c r="D22" s="8">
        <v>2</v>
      </c>
      <c r="E22" s="8">
        <v>16</v>
      </c>
      <c r="F22" s="8">
        <v>227</v>
      </c>
      <c r="G22" s="1" t="str">
        <f>VLOOKUP(A:A,[1]TDSheet!$A:$G,7)</f>
        <v>нов</v>
      </c>
      <c r="H22" s="1" t="e">
        <f>VLOOKUP(A:A,[1]TDSheet!$A:$H,8,0)</f>
        <v>#N/A</v>
      </c>
      <c r="I22" s="16">
        <f>VLOOKUP(A:A,[2]TDSheet!$A:$F,6,0)</f>
        <v>21</v>
      </c>
      <c r="J22" s="16">
        <f t="shared" si="7"/>
        <v>-5</v>
      </c>
      <c r="K22" s="16">
        <f>VLOOKUP(A:A,[1]TDSheet!$A:$P,16,0)</f>
        <v>0</v>
      </c>
      <c r="L22" s="16"/>
      <c r="M22" s="16"/>
      <c r="N22" s="16"/>
      <c r="O22" s="16">
        <f t="shared" si="8"/>
        <v>3.2</v>
      </c>
      <c r="P22" s="20"/>
      <c r="Q22" s="21">
        <f t="shared" si="9"/>
        <v>70.9375</v>
      </c>
      <c r="R22" s="16">
        <f t="shared" si="10"/>
        <v>70.9375</v>
      </c>
      <c r="S22" s="16">
        <f>VLOOKUP(A:A,[1]TDSheet!$A:$S,19,0)</f>
        <v>0.6</v>
      </c>
      <c r="T22" s="16">
        <f>VLOOKUP(A:A,[1]TDSheet!$A:$T,20,0)</f>
        <v>1.2</v>
      </c>
      <c r="U22" s="16">
        <f>VLOOKUP(A:A,[3]TDSheet!$A:$D,4,0)</f>
        <v>4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0</v>
      </c>
      <c r="Z22" s="16" t="str">
        <f>VLOOKUP(A:A,[1]TDSheet!$A:$Z,26,0)</f>
        <v>увел</v>
      </c>
      <c r="AA22" s="16">
        <f>Y22/9</f>
        <v>0</v>
      </c>
      <c r="AB22" s="22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50</v>
      </c>
      <c r="B23" s="7" t="s">
        <v>8</v>
      </c>
      <c r="C23" s="8"/>
      <c r="D23" s="8">
        <v>259</v>
      </c>
      <c r="E23" s="23">
        <v>0</v>
      </c>
      <c r="F23" s="23">
        <v>255.3</v>
      </c>
      <c r="G23" s="17" t="str">
        <f>VLOOKUP(A:A,[1]TDSheet!$A:$G,7)</f>
        <v>рот</v>
      </c>
      <c r="H23" s="1" t="e">
        <f>VLOOKUP(A:A,[1]TDSheet!$A:$H,8,0)</f>
        <v>#N/A</v>
      </c>
      <c r="I23" s="16">
        <v>0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0</v>
      </c>
      <c r="P23" s="20"/>
      <c r="Q23" s="21" t="e">
        <f t="shared" si="9"/>
        <v>#DIV/0!</v>
      </c>
      <c r="R23" s="16" t="e">
        <f t="shared" si="10"/>
        <v>#DIV/0!</v>
      </c>
      <c r="S23" s="16">
        <f>VLOOKUP(A:A,[1]TDSheet!$A:$S,19,0)</f>
        <v>0</v>
      </c>
      <c r="T23" s="16">
        <f>VLOOKUP(A:A,[1]TDSheet!$A:$T,20,0)</f>
        <v>0</v>
      </c>
      <c r="U23" s="16">
        <v>0</v>
      </c>
      <c r="V23" s="16">
        <f>VLOOKUP(A:A,[1]TDSheet!$A:$V,22,0)</f>
        <v>0</v>
      </c>
      <c r="W23" s="16">
        <f>VLOOKUP(A:A,[1]TDSheet!$A:$W,23,0)</f>
        <v>126</v>
      </c>
      <c r="X23" s="16">
        <f>VLOOKUP(A:A,[1]TDSheet!$A:$X,24,0)</f>
        <v>14</v>
      </c>
      <c r="Y23" s="16">
        <f t="shared" si="11"/>
        <v>0</v>
      </c>
      <c r="Z23" s="16" t="e">
        <f>VLOOKUP(A:A,[1]TDSheet!$A:$Z,26,0)</f>
        <v>#N/A</v>
      </c>
      <c r="AA23" s="16">
        <v>0</v>
      </c>
      <c r="AB23" s="22">
        <f>VLOOKUP(A:A,[1]TDSheet!$A:$AB,28,0)</f>
        <v>0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51</v>
      </c>
      <c r="B24" s="7" t="s">
        <v>9</v>
      </c>
      <c r="C24" s="8">
        <v>309</v>
      </c>
      <c r="D24" s="8"/>
      <c r="E24" s="23">
        <v>23</v>
      </c>
      <c r="F24" s="24">
        <v>286</v>
      </c>
      <c r="G24" s="1" t="str">
        <f>VLOOKUP(A:A,[1]TDSheet!$A:$G,7)</f>
        <v>нов</v>
      </c>
      <c r="H24" s="1" t="e">
        <f>VLOOKUP(A:A,[1]TDSheet!$A:$H,8,0)</f>
        <v>#N/A</v>
      </c>
      <c r="I24" s="16">
        <f>VLOOKUP(A:A,[2]TDSheet!$A:$F,6,0)</f>
        <v>22</v>
      </c>
      <c r="J24" s="16">
        <f t="shared" si="7"/>
        <v>1</v>
      </c>
      <c r="K24" s="16">
        <f>VLOOKUP(A:A,[1]TDSheet!$A:$P,16,0)</f>
        <v>0</v>
      </c>
      <c r="L24" s="16"/>
      <c r="M24" s="16"/>
      <c r="N24" s="16"/>
      <c r="O24" s="16">
        <f t="shared" si="8"/>
        <v>4.5999999999999996</v>
      </c>
      <c r="P24" s="20"/>
      <c r="Q24" s="21">
        <f t="shared" si="9"/>
        <v>62.173913043478265</v>
      </c>
      <c r="R24" s="16">
        <f t="shared" si="10"/>
        <v>62.173913043478265</v>
      </c>
      <c r="S24" s="16">
        <f>VLOOKUP(A:A,[1]TDSheet!$A:$S,19,0)</f>
        <v>0.6</v>
      </c>
      <c r="T24" s="16">
        <f>VLOOKUP(A:A,[1]TDSheet!$A:$T,20,0)</f>
        <v>2.4</v>
      </c>
      <c r="U24" s="16">
        <f>VLOOKUP(A:A,[3]TDSheet!$A:$D,4,0)</f>
        <v>8</v>
      </c>
      <c r="V24" s="16">
        <f>VLOOKUP(A:A,[1]TDSheet!$A:$V,22,0)</f>
        <v>0</v>
      </c>
      <c r="W24" s="16">
        <f>VLOOKUP(A:A,[1]TDSheet!$A:$W,23,0)</f>
        <v>234</v>
      </c>
      <c r="X24" s="16">
        <f>VLOOKUP(A:A,[1]TDSheet!$A:$X,24,0)</f>
        <v>18</v>
      </c>
      <c r="Y24" s="16">
        <f t="shared" si="11"/>
        <v>0</v>
      </c>
      <c r="Z24" s="16" t="str">
        <f>VLOOKUP(A:A,[1]TDSheet!$A:$Z,26,0)</f>
        <v>увел</v>
      </c>
      <c r="AA24" s="16">
        <f>Y24/9</f>
        <v>0</v>
      </c>
      <c r="AB24" s="22">
        <f>VLOOKUP(A:A,[1]TDSheet!$A:$AB,28,0)</f>
        <v>0.3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52</v>
      </c>
      <c r="B25" s="7" t="s">
        <v>9</v>
      </c>
      <c r="C25" s="8">
        <v>311</v>
      </c>
      <c r="D25" s="8"/>
      <c r="E25" s="8">
        <v>22</v>
      </c>
      <c r="F25" s="8">
        <v>289</v>
      </c>
      <c r="G25" s="1" t="str">
        <f>VLOOKUP(A:A,[1]TDSheet!$A:$G,7)</f>
        <v>нов</v>
      </c>
      <c r="H25" s="1" t="e">
        <f>VLOOKUP(A:A,[1]TDSheet!$A:$H,8,0)</f>
        <v>#N/A</v>
      </c>
      <c r="I25" s="16">
        <f>VLOOKUP(A:A,[2]TDSheet!$A:$F,6,0)</f>
        <v>23</v>
      </c>
      <c r="J25" s="16">
        <f t="shared" si="7"/>
        <v>-1</v>
      </c>
      <c r="K25" s="16">
        <f>VLOOKUP(A:A,[1]TDSheet!$A:$P,16,0)</f>
        <v>0</v>
      </c>
      <c r="L25" s="16"/>
      <c r="M25" s="16"/>
      <c r="N25" s="16"/>
      <c r="O25" s="16">
        <f t="shared" si="8"/>
        <v>4.4000000000000004</v>
      </c>
      <c r="P25" s="20"/>
      <c r="Q25" s="21">
        <f t="shared" si="9"/>
        <v>65.681818181818173</v>
      </c>
      <c r="R25" s="16">
        <f t="shared" si="10"/>
        <v>65.681818181818173</v>
      </c>
      <c r="S25" s="16">
        <f>VLOOKUP(A:A,[1]TDSheet!$A:$S,19,0)</f>
        <v>0.2</v>
      </c>
      <c r="T25" s="16">
        <f>VLOOKUP(A:A,[1]TDSheet!$A:$T,20,0)</f>
        <v>2.4</v>
      </c>
      <c r="U25" s="16">
        <f>VLOOKUP(A:A,[3]TDSheet!$A:$D,4,0)</f>
        <v>7</v>
      </c>
      <c r="V25" s="16">
        <f>VLOOKUP(A:A,[1]TDSheet!$A:$V,22,0)</f>
        <v>0</v>
      </c>
      <c r="W25" s="16">
        <f>VLOOKUP(A:A,[1]TDSheet!$A:$W,23,0)</f>
        <v>234</v>
      </c>
      <c r="X25" s="16">
        <f>VLOOKUP(A:A,[1]TDSheet!$A:$X,24,0)</f>
        <v>18</v>
      </c>
      <c r="Y25" s="16">
        <f t="shared" si="11"/>
        <v>0</v>
      </c>
      <c r="Z25" s="16" t="str">
        <f>VLOOKUP(A:A,[1]TDSheet!$A:$Z,26,0)</f>
        <v>увел</v>
      </c>
      <c r="AA25" s="16">
        <f>Y25/9</f>
        <v>0</v>
      </c>
      <c r="AB25" s="22">
        <f>VLOOKUP(A:A,[1]TDSheet!$A:$AB,28,0)</f>
        <v>0.3</v>
      </c>
      <c r="AC25" s="16">
        <f t="shared" si="12"/>
        <v>0</v>
      </c>
      <c r="AD25" s="16"/>
      <c r="AE25" s="16"/>
    </row>
    <row r="26" spans="1:31" s="1" customFormat="1" ht="11.1" customHeight="1" outlineLevel="1" x14ac:dyDescent="0.2">
      <c r="A26" s="7" t="s">
        <v>53</v>
      </c>
      <c r="B26" s="7" t="s">
        <v>8</v>
      </c>
      <c r="C26" s="8">
        <v>265</v>
      </c>
      <c r="D26" s="8">
        <v>95</v>
      </c>
      <c r="E26" s="23">
        <v>64.400000000000006</v>
      </c>
      <c r="F26" s="23">
        <v>286.60000000000002</v>
      </c>
      <c r="G26" s="1" t="str">
        <f>VLOOKUP(A:A,[1]TDSheet!$A:$G,7)</f>
        <v>рот</v>
      </c>
      <c r="H26" s="1" t="e">
        <f>VLOOKUP(A:A,[1]TDSheet!$A:$H,8,0)</f>
        <v>#N/A</v>
      </c>
      <c r="I26" s="16">
        <f>VLOOKUP(A:A,[2]TDSheet!$A:$F,6,0)</f>
        <v>72.400000000000006</v>
      </c>
      <c r="J26" s="16">
        <f t="shared" si="7"/>
        <v>-8</v>
      </c>
      <c r="K26" s="16">
        <f>VLOOKUP(A:A,[1]TDSheet!$A:$P,16,0)</f>
        <v>0</v>
      </c>
      <c r="L26" s="16"/>
      <c r="M26" s="16"/>
      <c r="N26" s="16"/>
      <c r="O26" s="16">
        <f t="shared" si="8"/>
        <v>12.88</v>
      </c>
      <c r="P26" s="20"/>
      <c r="Q26" s="21">
        <f t="shared" si="9"/>
        <v>22.251552795031056</v>
      </c>
      <c r="R26" s="16">
        <f t="shared" si="10"/>
        <v>22.251552795031056</v>
      </c>
      <c r="S26" s="16">
        <f>VLOOKUP(A:A,[1]TDSheet!$A:$S,19,0)</f>
        <v>0</v>
      </c>
      <c r="T26" s="16">
        <f>VLOOKUP(A:A,[1]TDSheet!$A:$T,20,0)</f>
        <v>5.8</v>
      </c>
      <c r="U26" s="16">
        <f>VLOOKUP(A:A,[3]TDSheet!$A:$D,4,0)</f>
        <v>29</v>
      </c>
      <c r="V26" s="16">
        <f>VLOOKUP(A:A,[1]TDSheet!$A:$V,22,0)</f>
        <v>0</v>
      </c>
      <c r="W26" s="16">
        <f>VLOOKUP(A:A,[1]TDSheet!$A:$W,23,0)</f>
        <v>126</v>
      </c>
      <c r="X26" s="16">
        <f>VLOOKUP(A:A,[1]TDSheet!$A:$X,24,0)</f>
        <v>14</v>
      </c>
      <c r="Y26" s="16">
        <f t="shared" si="11"/>
        <v>0</v>
      </c>
      <c r="Z26" s="16" t="e">
        <f>VLOOKUP(A:A,[1]TDSheet!$A:$Z,26,0)</f>
        <v>#N/A</v>
      </c>
      <c r="AA26" s="16">
        <f>Y26/3</f>
        <v>0</v>
      </c>
      <c r="AB26" s="22">
        <v>0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2673</v>
      </c>
      <c r="D27" s="8">
        <v>3464</v>
      </c>
      <c r="E27" s="8">
        <v>3208</v>
      </c>
      <c r="F27" s="8">
        <v>2868</v>
      </c>
      <c r="G27" s="1" t="str">
        <f>VLOOKUP(A:A,[1]TDSheet!$A:$G,7)</f>
        <v>пуд</v>
      </c>
      <c r="H27" s="1">
        <f>VLOOKUP(A:A,[1]TDSheet!$A:$H,8,0)</f>
        <v>180</v>
      </c>
      <c r="I27" s="16">
        <f>VLOOKUP(A:A,[2]TDSheet!$A:$F,6,0)</f>
        <v>3156</v>
      </c>
      <c r="J27" s="16">
        <f t="shared" si="7"/>
        <v>52</v>
      </c>
      <c r="K27" s="16">
        <f>VLOOKUP(A:A,[1]TDSheet!$A:$P,16,0)</f>
        <v>840</v>
      </c>
      <c r="L27" s="16">
        <v>1680</v>
      </c>
      <c r="M27" s="16"/>
      <c r="N27" s="16"/>
      <c r="O27" s="16">
        <f t="shared" si="8"/>
        <v>641.6</v>
      </c>
      <c r="P27" s="20">
        <v>2180</v>
      </c>
      <c r="Q27" s="21">
        <f t="shared" si="9"/>
        <v>11.795511221945137</v>
      </c>
      <c r="R27" s="16">
        <f t="shared" si="10"/>
        <v>4.4700748129675807</v>
      </c>
      <c r="S27" s="16">
        <f>VLOOKUP(A:A,[1]TDSheet!$A:$S,19,0)</f>
        <v>602.4</v>
      </c>
      <c r="T27" s="16">
        <f>VLOOKUP(A:A,[1]TDSheet!$A:$T,20,0)</f>
        <v>656.2</v>
      </c>
      <c r="U27" s="16">
        <f>VLOOKUP(A:A,[3]TDSheet!$A:$D,4,0)</f>
        <v>483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11"/>
        <v>2180</v>
      </c>
      <c r="Z27" s="16" t="str">
        <f>VLOOKUP(A:A,[1]TDSheet!$A:$Z,26,0)</f>
        <v>апр яб</v>
      </c>
      <c r="AA27" s="16">
        <f>Y27/12</f>
        <v>181.66666666666666</v>
      </c>
      <c r="AB27" s="22">
        <f>VLOOKUP(A:A,[1]TDSheet!$A:$AB,28,0)</f>
        <v>0.25</v>
      </c>
      <c r="AC27" s="16">
        <f t="shared" si="12"/>
        <v>545</v>
      </c>
      <c r="AD27" s="16"/>
      <c r="AE27" s="16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1493</v>
      </c>
      <c r="D28" s="8">
        <v>2538</v>
      </c>
      <c r="E28" s="8">
        <v>2180</v>
      </c>
      <c r="F28" s="8">
        <v>1776</v>
      </c>
      <c r="G28" s="1" t="str">
        <f>VLOOKUP(A:A,[1]TDSheet!$A:$G,7)</f>
        <v>яб</v>
      </c>
      <c r="H28" s="1">
        <f>VLOOKUP(A:A,[1]TDSheet!$A:$H,8,0)</f>
        <v>180</v>
      </c>
      <c r="I28" s="16">
        <f>VLOOKUP(A:A,[2]TDSheet!$A:$F,6,0)</f>
        <v>2270</v>
      </c>
      <c r="J28" s="16">
        <f t="shared" si="7"/>
        <v>-90</v>
      </c>
      <c r="K28" s="16">
        <f>VLOOKUP(A:A,[1]TDSheet!$A:$P,16,0)</f>
        <v>840</v>
      </c>
      <c r="L28" s="16">
        <v>1090</v>
      </c>
      <c r="M28" s="16"/>
      <c r="N28" s="16"/>
      <c r="O28" s="16">
        <f t="shared" si="8"/>
        <v>436</v>
      </c>
      <c r="P28" s="20">
        <v>1425</v>
      </c>
      <c r="Q28" s="21">
        <f t="shared" si="9"/>
        <v>11.76834862385321</v>
      </c>
      <c r="R28" s="16">
        <f t="shared" si="10"/>
        <v>4.0733944954128436</v>
      </c>
      <c r="S28" s="16">
        <f>VLOOKUP(A:A,[1]TDSheet!$A:$S,19,0)</f>
        <v>359.4</v>
      </c>
      <c r="T28" s="16">
        <f>VLOOKUP(A:A,[1]TDSheet!$A:$T,20,0)</f>
        <v>425.2</v>
      </c>
      <c r="U28" s="16">
        <f>VLOOKUP(A:A,[3]TDSheet!$A:$D,4,0)</f>
        <v>403</v>
      </c>
      <c r="V28" s="16">
        <f>VLOOKUP(A:A,[1]TDSheet!$A:$V,22,0)</f>
        <v>0</v>
      </c>
      <c r="W28" s="16">
        <f>VLOOKUP(A:A,[1]TDSheet!$A:$W,23,0)</f>
        <v>126</v>
      </c>
      <c r="X28" s="16">
        <f>VLOOKUP(A:A,[1]TDSheet!$A:$X,24,0)</f>
        <v>14</v>
      </c>
      <c r="Y28" s="16">
        <f t="shared" si="11"/>
        <v>1425</v>
      </c>
      <c r="Z28" s="16" t="str">
        <f>VLOOKUP(A:A,[1]TDSheet!$A:$Z,26,0)</f>
        <v>апр яб</v>
      </c>
      <c r="AA28" s="16">
        <f>Y28/6</f>
        <v>237.5</v>
      </c>
      <c r="AB28" s="22">
        <f>VLOOKUP(A:A,[1]TDSheet!$A:$AB,28,0)</f>
        <v>0.25</v>
      </c>
      <c r="AC28" s="16">
        <f t="shared" si="12"/>
        <v>356.25</v>
      </c>
      <c r="AD28" s="16"/>
      <c r="AE28" s="16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2644</v>
      </c>
      <c r="D29" s="8">
        <v>2159</v>
      </c>
      <c r="E29" s="8">
        <v>2633</v>
      </c>
      <c r="F29" s="8">
        <v>2090</v>
      </c>
      <c r="G29" s="1">
        <f>VLOOKUP(A:A,[1]TDSheet!$A:$G,7)</f>
        <v>1</v>
      </c>
      <c r="H29" s="1">
        <f>VLOOKUP(A:A,[1]TDSheet!$A:$H,8,0)</f>
        <v>180</v>
      </c>
      <c r="I29" s="16">
        <f>VLOOKUP(A:A,[2]TDSheet!$A:$F,6,0)</f>
        <v>2551</v>
      </c>
      <c r="J29" s="16">
        <f t="shared" si="7"/>
        <v>82</v>
      </c>
      <c r="K29" s="16">
        <f>VLOOKUP(A:A,[1]TDSheet!$A:$P,16,0)</f>
        <v>840</v>
      </c>
      <c r="L29" s="16">
        <v>1510</v>
      </c>
      <c r="M29" s="16"/>
      <c r="N29" s="16"/>
      <c r="O29" s="16">
        <f t="shared" si="8"/>
        <v>526.6</v>
      </c>
      <c r="P29" s="20">
        <v>1680</v>
      </c>
      <c r="Q29" s="21">
        <f t="shared" si="9"/>
        <v>11.621724268894797</v>
      </c>
      <c r="R29" s="16">
        <f t="shared" si="10"/>
        <v>3.9688568173186476</v>
      </c>
      <c r="S29" s="16">
        <f>VLOOKUP(A:A,[1]TDSheet!$A:$S,19,0)</f>
        <v>515.4</v>
      </c>
      <c r="T29" s="16">
        <f>VLOOKUP(A:A,[1]TDSheet!$A:$T,20,0)</f>
        <v>509</v>
      </c>
      <c r="U29" s="16">
        <f>VLOOKUP(A:A,[3]TDSheet!$A:$D,4,0)</f>
        <v>384</v>
      </c>
      <c r="V29" s="16">
        <f>VLOOKUP(A:A,[1]TDSheet!$A:$V,22,0)</f>
        <v>0</v>
      </c>
      <c r="W29" s="16">
        <f>VLOOKUP(A:A,[1]TDSheet!$A:$W,23,0)</f>
        <v>70</v>
      </c>
      <c r="X29" s="16">
        <f>VLOOKUP(A:A,[1]TDSheet!$A:$X,24,0)</f>
        <v>14</v>
      </c>
      <c r="Y29" s="16">
        <f t="shared" si="11"/>
        <v>1680</v>
      </c>
      <c r="Z29" s="16" t="str">
        <f>VLOOKUP(A:A,[1]TDSheet!$A:$Z,26,0)</f>
        <v>апр яб</v>
      </c>
      <c r="AA29" s="16">
        <f>Y29/12</f>
        <v>140</v>
      </c>
      <c r="AB29" s="22">
        <f>VLOOKUP(A:A,[1]TDSheet!$A:$AB,28,0)</f>
        <v>0.25</v>
      </c>
      <c r="AC29" s="16">
        <f t="shared" si="12"/>
        <v>420</v>
      </c>
      <c r="AD29" s="16"/>
      <c r="AE29" s="16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879</v>
      </c>
      <c r="D30" s="8">
        <v>715</v>
      </c>
      <c r="E30" s="8">
        <v>868</v>
      </c>
      <c r="F30" s="8">
        <v>699</v>
      </c>
      <c r="G30" s="1">
        <f>VLOOKUP(A:A,[1]TDSheet!$A:$G,7)</f>
        <v>1</v>
      </c>
      <c r="H30" s="1" t="e">
        <f>VLOOKUP(A:A,[1]TDSheet!$A:$H,8,0)</f>
        <v>#N/A</v>
      </c>
      <c r="I30" s="16">
        <f>VLOOKUP(A:A,[2]TDSheet!$A:$F,6,0)</f>
        <v>902</v>
      </c>
      <c r="J30" s="16">
        <f t="shared" si="7"/>
        <v>-34</v>
      </c>
      <c r="K30" s="16">
        <f>VLOOKUP(A:A,[1]TDSheet!$A:$P,16,0)</f>
        <v>170</v>
      </c>
      <c r="L30" s="16">
        <v>670</v>
      </c>
      <c r="M30" s="16"/>
      <c r="N30" s="16"/>
      <c r="O30" s="16">
        <f t="shared" si="8"/>
        <v>173.6</v>
      </c>
      <c r="P30" s="20">
        <v>500</v>
      </c>
      <c r="Q30" s="21">
        <f t="shared" si="9"/>
        <v>11.745391705069125</v>
      </c>
      <c r="R30" s="16">
        <f t="shared" si="10"/>
        <v>4.0264976958525347</v>
      </c>
      <c r="S30" s="16">
        <f>VLOOKUP(A:A,[1]TDSheet!$A:$S,19,0)</f>
        <v>154.80000000000001</v>
      </c>
      <c r="T30" s="16">
        <f>VLOOKUP(A:A,[1]TDSheet!$A:$T,20,0)</f>
        <v>166</v>
      </c>
      <c r="U30" s="16">
        <f>VLOOKUP(A:A,[3]TDSheet!$A:$D,4,0)</f>
        <v>280</v>
      </c>
      <c r="V30" s="16">
        <f>VLOOKUP(A:A,[1]TDSheet!$A:$V,22,0)</f>
        <v>0</v>
      </c>
      <c r="W30" s="16">
        <f>VLOOKUP(A:A,[1]TDSheet!$A:$W,23,0)</f>
        <v>70</v>
      </c>
      <c r="X30" s="16">
        <f>VLOOKUP(A:A,[1]TDSheet!$A:$X,24,0)</f>
        <v>14</v>
      </c>
      <c r="Y30" s="16">
        <f t="shared" si="11"/>
        <v>500</v>
      </c>
      <c r="Z30" s="16" t="e">
        <f>VLOOKUP(A:A,[1]TDSheet!$A:$Z,26,0)</f>
        <v>#N/A</v>
      </c>
      <c r="AA30" s="16">
        <f>Y30/12</f>
        <v>41.666666666666664</v>
      </c>
      <c r="AB30" s="22">
        <f>VLOOKUP(A:A,[1]TDSheet!$A:$AB,28,0)</f>
        <v>0.25</v>
      </c>
      <c r="AC30" s="16">
        <f t="shared" si="12"/>
        <v>125</v>
      </c>
      <c r="AD30" s="16"/>
      <c r="AE30" s="16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311</v>
      </c>
      <c r="D31" s="8"/>
      <c r="E31" s="8">
        <v>47</v>
      </c>
      <c r="F31" s="8">
        <v>264</v>
      </c>
      <c r="G31" s="1" t="str">
        <f>VLOOKUP(A:A,[1]TDSheet!$A:$G,7)</f>
        <v>нов</v>
      </c>
      <c r="H31" s="1" t="e">
        <f>VLOOKUP(A:A,[1]TDSheet!$A:$H,8,0)</f>
        <v>#N/A</v>
      </c>
      <c r="I31" s="16">
        <f>VLOOKUP(A:A,[2]TDSheet!$A:$F,6,0)</f>
        <v>54</v>
      </c>
      <c r="J31" s="16">
        <f t="shared" si="7"/>
        <v>-7</v>
      </c>
      <c r="K31" s="16">
        <f>VLOOKUP(A:A,[1]TDSheet!$A:$P,16,0)</f>
        <v>0</v>
      </c>
      <c r="L31" s="16"/>
      <c r="M31" s="16"/>
      <c r="N31" s="16"/>
      <c r="O31" s="16">
        <f t="shared" si="8"/>
        <v>9.4</v>
      </c>
      <c r="P31" s="20"/>
      <c r="Q31" s="21">
        <f t="shared" si="9"/>
        <v>28.085106382978722</v>
      </c>
      <c r="R31" s="16">
        <f t="shared" si="10"/>
        <v>28.085106382978722</v>
      </c>
      <c r="S31" s="16">
        <f>VLOOKUP(A:A,[1]TDSheet!$A:$S,19,0)</f>
        <v>0.2</v>
      </c>
      <c r="T31" s="16">
        <f>VLOOKUP(A:A,[1]TDSheet!$A:$T,20,0)</f>
        <v>2.4</v>
      </c>
      <c r="U31" s="16">
        <f>VLOOKUP(A:A,[3]TDSheet!$A:$D,4,0)</f>
        <v>14</v>
      </c>
      <c r="V31" s="16">
        <f>VLOOKUP(A:A,[1]TDSheet!$A:$V,22,0)</f>
        <v>0</v>
      </c>
      <c r="W31" s="16">
        <f>VLOOKUP(A:A,[1]TDSheet!$A:$W,23,0)</f>
        <v>234</v>
      </c>
      <c r="X31" s="16">
        <f>VLOOKUP(A:A,[1]TDSheet!$A:$X,24,0)</f>
        <v>18</v>
      </c>
      <c r="Y31" s="16">
        <f t="shared" si="11"/>
        <v>0</v>
      </c>
      <c r="Z31" s="16" t="str">
        <f>VLOOKUP(A:A,[1]TDSheet!$A:$Z,26,0)</f>
        <v>увел</v>
      </c>
      <c r="AA31" s="16">
        <f>Y31/9</f>
        <v>0</v>
      </c>
      <c r="AB31" s="22">
        <f>VLOOKUP(A:A,[1]TDSheet!$A:$AB,28,0)</f>
        <v>0.3</v>
      </c>
      <c r="AC31" s="16">
        <f t="shared" si="12"/>
        <v>0</v>
      </c>
      <c r="AD31" s="16"/>
      <c r="AE31" s="16"/>
    </row>
    <row r="32" spans="1:31" s="1" customFormat="1" ht="11.1" customHeight="1" outlineLevel="1" x14ac:dyDescent="0.2">
      <c r="A32" s="7" t="s">
        <v>56</v>
      </c>
      <c r="B32" s="7" t="s">
        <v>8</v>
      </c>
      <c r="C32" s="8">
        <v>816</v>
      </c>
      <c r="D32" s="8">
        <v>562</v>
      </c>
      <c r="E32" s="8">
        <v>815</v>
      </c>
      <c r="F32" s="8">
        <v>517</v>
      </c>
      <c r="G32" s="1">
        <f>VLOOKUP(A:A,[1]TDSheet!$A:$G,7)</f>
        <v>1</v>
      </c>
      <c r="H32" s="1" t="e">
        <f>VLOOKUP(A:A,[1]TDSheet!$A:$H,8,0)</f>
        <v>#N/A</v>
      </c>
      <c r="I32" s="16">
        <f>VLOOKUP(A:A,[2]TDSheet!$A:$F,6,0)</f>
        <v>1045.001</v>
      </c>
      <c r="J32" s="16">
        <f t="shared" si="7"/>
        <v>-230.00099999999998</v>
      </c>
      <c r="K32" s="16">
        <f>VLOOKUP(A:A,[1]TDSheet!$A:$P,16,0)</f>
        <v>430</v>
      </c>
      <c r="L32" s="16">
        <v>430</v>
      </c>
      <c r="M32" s="16"/>
      <c r="N32" s="16"/>
      <c r="O32" s="16">
        <f t="shared" si="8"/>
        <v>163</v>
      </c>
      <c r="P32" s="20">
        <v>430</v>
      </c>
      <c r="Q32" s="21">
        <f t="shared" si="9"/>
        <v>11.085889570552148</v>
      </c>
      <c r="R32" s="16">
        <f t="shared" si="10"/>
        <v>3.1717791411042944</v>
      </c>
      <c r="S32" s="16">
        <f>VLOOKUP(A:A,[1]TDSheet!$A:$S,19,0)</f>
        <v>142.80000000000001</v>
      </c>
      <c r="T32" s="16">
        <f>VLOOKUP(A:A,[1]TDSheet!$A:$T,20,0)</f>
        <v>134.19999999999999</v>
      </c>
      <c r="U32" s="16">
        <f>VLOOKUP(A:A,[3]TDSheet!$A:$D,4,0)</f>
        <v>215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430</v>
      </c>
      <c r="Z32" s="16" t="e">
        <f>VLOOKUP(A:A,[1]TDSheet!$A:$Z,26,0)</f>
        <v>#N/A</v>
      </c>
      <c r="AA32" s="16">
        <f>Y32/6</f>
        <v>71.666666666666671</v>
      </c>
      <c r="AB32" s="22">
        <f>VLOOKUP(A:A,[1]TDSheet!$A:$AB,28,0)</f>
        <v>1</v>
      </c>
      <c r="AC32" s="16">
        <f t="shared" si="12"/>
        <v>430</v>
      </c>
      <c r="AD32" s="16"/>
      <c r="AE32" s="16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577</v>
      </c>
      <c r="D33" s="8">
        <v>147</v>
      </c>
      <c r="E33" s="8">
        <v>200</v>
      </c>
      <c r="F33" s="8">
        <v>481</v>
      </c>
      <c r="G33" s="1" t="str">
        <f>VLOOKUP(A:A,[1]TDSheet!$A:$G,7)</f>
        <v>яб</v>
      </c>
      <c r="H33" s="1">
        <f>VLOOKUP(A:A,[1]TDSheet!$A:$H,8,0)</f>
        <v>180</v>
      </c>
      <c r="I33" s="16">
        <f>VLOOKUP(A:A,[2]TDSheet!$A:$F,6,0)</f>
        <v>220</v>
      </c>
      <c r="J33" s="16">
        <f t="shared" si="7"/>
        <v>-20</v>
      </c>
      <c r="K33" s="16">
        <f>VLOOKUP(A:A,[1]TDSheet!$A:$P,16,0)</f>
        <v>0</v>
      </c>
      <c r="L33" s="16"/>
      <c r="M33" s="16"/>
      <c r="N33" s="16"/>
      <c r="O33" s="16">
        <f t="shared" si="8"/>
        <v>40</v>
      </c>
      <c r="P33" s="20"/>
      <c r="Q33" s="21">
        <f t="shared" si="9"/>
        <v>12.025</v>
      </c>
      <c r="R33" s="16">
        <f t="shared" si="10"/>
        <v>12.025</v>
      </c>
      <c r="S33" s="16">
        <f>VLOOKUP(A:A,[1]TDSheet!$A:$S,19,0)</f>
        <v>85</v>
      </c>
      <c r="T33" s="16">
        <f>VLOOKUP(A:A,[1]TDSheet!$A:$T,20,0)</f>
        <v>66.599999999999994</v>
      </c>
      <c r="U33" s="16">
        <f>VLOOKUP(A:A,[3]TDSheet!$A:$D,4,0)</f>
        <v>37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0</v>
      </c>
      <c r="Z33" s="16" t="str">
        <f>VLOOKUP(A:A,[1]TDSheet!$A:$Z,26,0)</f>
        <v>апр яб</v>
      </c>
      <c r="AA33" s="16">
        <f>Y33/8</f>
        <v>0</v>
      </c>
      <c r="AB33" s="22">
        <f>VLOOKUP(A:A,[1]TDSheet!$A:$AB,28,0)</f>
        <v>0.75</v>
      </c>
      <c r="AC33" s="16">
        <f t="shared" si="12"/>
        <v>0</v>
      </c>
      <c r="AD33" s="16"/>
      <c r="AE33" s="16"/>
    </row>
    <row r="34" spans="1:31" s="1" customFormat="1" ht="11.1" customHeight="1" outlineLevel="1" x14ac:dyDescent="0.2">
      <c r="A34" s="7" t="s">
        <v>57</v>
      </c>
      <c r="B34" s="7" t="s">
        <v>9</v>
      </c>
      <c r="C34" s="8">
        <v>236</v>
      </c>
      <c r="D34" s="8">
        <v>5</v>
      </c>
      <c r="E34" s="8">
        <v>104</v>
      </c>
      <c r="F34" s="8">
        <v>131</v>
      </c>
      <c r="G34" s="1">
        <f>VLOOKUP(A:A,[1]TDSheet!$A:$G,7)</f>
        <v>1</v>
      </c>
      <c r="H34" s="1" t="e">
        <f>VLOOKUP(A:A,[1]TDSheet!$A:$H,8,0)</f>
        <v>#N/A</v>
      </c>
      <c r="I34" s="16">
        <f>VLOOKUP(A:A,[2]TDSheet!$A:$F,6,0)</f>
        <v>109</v>
      </c>
      <c r="J34" s="16">
        <f t="shared" si="7"/>
        <v>-5</v>
      </c>
      <c r="K34" s="16">
        <f>VLOOKUP(A:A,[1]TDSheet!$A:$P,16,0)</f>
        <v>0</v>
      </c>
      <c r="L34" s="16">
        <v>192</v>
      </c>
      <c r="M34" s="16"/>
      <c r="N34" s="16"/>
      <c r="O34" s="16">
        <f t="shared" si="8"/>
        <v>20.8</v>
      </c>
      <c r="P34" s="20"/>
      <c r="Q34" s="21">
        <f t="shared" si="9"/>
        <v>15.528846153846153</v>
      </c>
      <c r="R34" s="16">
        <f t="shared" si="10"/>
        <v>6.2980769230769225</v>
      </c>
      <c r="S34" s="16">
        <f>VLOOKUP(A:A,[1]TDSheet!$A:$S,19,0)</f>
        <v>24.2</v>
      </c>
      <c r="T34" s="16">
        <f>VLOOKUP(A:A,[1]TDSheet!$A:$T,20,0)</f>
        <v>22.4</v>
      </c>
      <c r="U34" s="16">
        <f>VLOOKUP(A:A,[3]TDSheet!$A:$D,4,0)</f>
        <v>29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0</v>
      </c>
      <c r="Z34" s="16">
        <f>VLOOKUP(A:A,[1]TDSheet!$A:$Z,26,0)</f>
        <v>0</v>
      </c>
      <c r="AA34" s="16">
        <f>Y34/16</f>
        <v>0</v>
      </c>
      <c r="AB34" s="22">
        <f>VLOOKUP(A:A,[1]TDSheet!$A:$AB,28,0)</f>
        <v>0.43</v>
      </c>
      <c r="AC34" s="16">
        <f t="shared" si="12"/>
        <v>0</v>
      </c>
      <c r="AD34" s="16"/>
      <c r="AE34" s="16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1048</v>
      </c>
      <c r="D35" s="8">
        <v>704</v>
      </c>
      <c r="E35" s="8">
        <v>1033</v>
      </c>
      <c r="F35" s="8">
        <v>695</v>
      </c>
      <c r="G35" s="1">
        <f>VLOOKUP(A:A,[1]TDSheet!$A:$G,7)</f>
        <v>1</v>
      </c>
      <c r="H35" s="1" t="e">
        <f>VLOOKUP(A:A,[1]TDSheet!$A:$H,8,0)</f>
        <v>#N/A</v>
      </c>
      <c r="I35" s="16">
        <f>VLOOKUP(A:A,[2]TDSheet!$A:$F,6,0)</f>
        <v>1054</v>
      </c>
      <c r="J35" s="16">
        <f t="shared" si="7"/>
        <v>-21</v>
      </c>
      <c r="K35" s="16">
        <f>VLOOKUP(A:A,[1]TDSheet!$A:$P,16,0)</f>
        <v>575</v>
      </c>
      <c r="L35" s="16">
        <v>480</v>
      </c>
      <c r="M35" s="16"/>
      <c r="N35" s="16"/>
      <c r="O35" s="16">
        <f t="shared" si="8"/>
        <v>206.6</v>
      </c>
      <c r="P35" s="20">
        <v>575</v>
      </c>
      <c r="Q35" s="21">
        <f t="shared" si="9"/>
        <v>11.253630203291385</v>
      </c>
      <c r="R35" s="16">
        <f t="shared" si="10"/>
        <v>3.3639883833494677</v>
      </c>
      <c r="S35" s="16">
        <f>VLOOKUP(A:A,[1]TDSheet!$A:$S,19,0)</f>
        <v>198.2</v>
      </c>
      <c r="T35" s="16">
        <f>VLOOKUP(A:A,[1]TDSheet!$A:$T,20,0)</f>
        <v>180</v>
      </c>
      <c r="U35" s="16">
        <f>VLOOKUP(A:A,[3]TDSheet!$A:$D,4,0)</f>
        <v>81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575</v>
      </c>
      <c r="Z35" s="16" t="str">
        <f>VLOOKUP(A:A,[1]TDSheet!$A:$Z,26,0)</f>
        <v>апр яб</v>
      </c>
      <c r="AA35" s="16">
        <f>Y35/8</f>
        <v>71.875</v>
      </c>
      <c r="AB35" s="22">
        <f>VLOOKUP(A:A,[1]TDSheet!$A:$AB,28,0)</f>
        <v>0.9</v>
      </c>
      <c r="AC35" s="16">
        <f t="shared" si="12"/>
        <v>517.5</v>
      </c>
      <c r="AD35" s="16"/>
      <c r="AE35" s="16"/>
    </row>
    <row r="36" spans="1:31" s="1" customFormat="1" ht="11.1" customHeight="1" outlineLevel="1" x14ac:dyDescent="0.2">
      <c r="A36" s="7" t="s">
        <v>58</v>
      </c>
      <c r="B36" s="7" t="s">
        <v>9</v>
      </c>
      <c r="C36" s="8">
        <v>434</v>
      </c>
      <c r="D36" s="8">
        <v>23</v>
      </c>
      <c r="E36" s="8">
        <v>367</v>
      </c>
      <c r="F36" s="8">
        <v>72</v>
      </c>
      <c r="G36" s="1">
        <f>VLOOKUP(A:A,[1]TDSheet!$A:$G,7)</f>
        <v>0</v>
      </c>
      <c r="H36" s="1" t="e">
        <f>VLOOKUP(A:A,[1]TDSheet!$A:$H,8,0)</f>
        <v>#N/A</v>
      </c>
      <c r="I36" s="16">
        <f>VLOOKUP(A:A,[2]TDSheet!$A:$F,6,0)</f>
        <v>390</v>
      </c>
      <c r="J36" s="16">
        <f t="shared" si="7"/>
        <v>-23</v>
      </c>
      <c r="K36" s="16">
        <f>VLOOKUP(A:A,[1]TDSheet!$A:$P,16,0)</f>
        <v>190</v>
      </c>
      <c r="L36" s="16">
        <v>380</v>
      </c>
      <c r="M36" s="16"/>
      <c r="N36" s="16"/>
      <c r="O36" s="16">
        <f t="shared" si="8"/>
        <v>73.400000000000006</v>
      </c>
      <c r="P36" s="20">
        <v>190</v>
      </c>
      <c r="Q36" s="21">
        <f t="shared" si="9"/>
        <v>11.335149863760217</v>
      </c>
      <c r="R36" s="16">
        <f t="shared" si="10"/>
        <v>0.98092643051771111</v>
      </c>
      <c r="S36" s="16">
        <f>VLOOKUP(A:A,[1]TDSheet!$A:$S,19,0)</f>
        <v>52</v>
      </c>
      <c r="T36" s="16">
        <f>VLOOKUP(A:A,[1]TDSheet!$A:$T,20,0)</f>
        <v>44.4</v>
      </c>
      <c r="U36" s="16">
        <f>VLOOKUP(A:A,[3]TDSheet!$A:$D,4,0)</f>
        <v>125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11"/>
        <v>190</v>
      </c>
      <c r="Z36" s="16" t="str">
        <f>VLOOKUP(A:A,[1]TDSheet!$A:$Z,26,0)</f>
        <v>увел</v>
      </c>
      <c r="AA36" s="16">
        <f>Y36/16</f>
        <v>11.875</v>
      </c>
      <c r="AB36" s="22">
        <f>VLOOKUP(A:A,[1]TDSheet!$A:$AB,28,0)</f>
        <v>0.43</v>
      </c>
      <c r="AC36" s="16">
        <f t="shared" si="12"/>
        <v>81.7</v>
      </c>
      <c r="AD36" s="16"/>
      <c r="AE36" s="16"/>
    </row>
    <row r="37" spans="1:31" s="1" customFormat="1" ht="11.1" customHeight="1" outlineLevel="1" x14ac:dyDescent="0.2">
      <c r="A37" s="7" t="s">
        <v>59</v>
      </c>
      <c r="B37" s="7" t="s">
        <v>9</v>
      </c>
      <c r="C37" s="8">
        <v>470</v>
      </c>
      <c r="D37" s="8">
        <v>1317</v>
      </c>
      <c r="E37" s="8">
        <v>1349</v>
      </c>
      <c r="F37" s="8">
        <v>382</v>
      </c>
      <c r="G37" s="1">
        <f>VLOOKUP(A:A,[1]TDSheet!$A:$G,7)</f>
        <v>1</v>
      </c>
      <c r="H37" s="1">
        <f>VLOOKUP(A:A,[1]TDSheet!$A:$H,8,0)</f>
        <v>150</v>
      </c>
      <c r="I37" s="16">
        <f>VLOOKUP(A:A,[2]TDSheet!$A:$F,6,0)</f>
        <v>1396</v>
      </c>
      <c r="J37" s="16">
        <f t="shared" si="7"/>
        <v>-47</v>
      </c>
      <c r="K37" s="16">
        <f>VLOOKUP(A:A,[1]TDSheet!$A:$P,16,0)</f>
        <v>160</v>
      </c>
      <c r="L37" s="16">
        <v>380</v>
      </c>
      <c r="M37" s="16"/>
      <c r="N37" s="16"/>
      <c r="O37" s="16">
        <f t="shared" si="8"/>
        <v>109.8</v>
      </c>
      <c r="P37" s="20">
        <v>286</v>
      </c>
      <c r="Q37" s="21">
        <f t="shared" si="9"/>
        <v>11.001821493624773</v>
      </c>
      <c r="R37" s="16">
        <f t="shared" si="10"/>
        <v>3.4790528233151186</v>
      </c>
      <c r="S37" s="16">
        <f>VLOOKUP(A:A,[1]TDSheet!$A:$S,19,0)</f>
        <v>92.8</v>
      </c>
      <c r="T37" s="16">
        <f>VLOOKUP(A:A,[1]TDSheet!$A:$T,20,0)</f>
        <v>89.2</v>
      </c>
      <c r="U37" s="16">
        <f>VLOOKUP(A:A,[3]TDSheet!$A:$D,4,0)</f>
        <v>180</v>
      </c>
      <c r="V37" s="16">
        <f>VLOOKUP(A:A,[1]TDSheet!$A:$V,22,0)</f>
        <v>800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286</v>
      </c>
      <c r="Z37" s="16">
        <f>VLOOKUP(A:A,[1]TDSheet!$A:$Z,26,0)</f>
        <v>0</v>
      </c>
      <c r="AA37" s="16">
        <f>Y37/8</f>
        <v>35.75</v>
      </c>
      <c r="AB37" s="22">
        <f>VLOOKUP(A:A,[1]TDSheet!$A:$AB,28,0)</f>
        <v>0.9</v>
      </c>
      <c r="AC37" s="16">
        <f t="shared" si="12"/>
        <v>257.40000000000003</v>
      </c>
      <c r="AD37" s="16"/>
      <c r="AE37" s="16"/>
    </row>
    <row r="38" spans="1:31" s="1" customFormat="1" ht="21.95" customHeight="1" outlineLevel="1" x14ac:dyDescent="0.2">
      <c r="A38" s="7" t="s">
        <v>21</v>
      </c>
      <c r="B38" s="7" t="s">
        <v>9</v>
      </c>
      <c r="C38" s="8">
        <v>1257</v>
      </c>
      <c r="D38" s="8">
        <v>902</v>
      </c>
      <c r="E38" s="8">
        <v>1189</v>
      </c>
      <c r="F38" s="8">
        <v>871</v>
      </c>
      <c r="G38" s="1">
        <f>VLOOKUP(A:A,[1]TDSheet!$A:$G,7)</f>
        <v>0</v>
      </c>
      <c r="H38" s="1" t="e">
        <f>VLOOKUP(A:A,[1]TDSheet!$A:$H,8,0)</f>
        <v>#N/A</v>
      </c>
      <c r="I38" s="16">
        <f>VLOOKUP(A:A,[2]TDSheet!$A:$F,6,0)</f>
        <v>1181</v>
      </c>
      <c r="J38" s="16">
        <f t="shared" si="7"/>
        <v>8</v>
      </c>
      <c r="K38" s="16">
        <f>VLOOKUP(A:A,[1]TDSheet!$A:$P,16,0)</f>
        <v>580</v>
      </c>
      <c r="L38" s="16">
        <v>570</v>
      </c>
      <c r="M38" s="16"/>
      <c r="N38" s="16"/>
      <c r="O38" s="16">
        <f t="shared" si="8"/>
        <v>237.8</v>
      </c>
      <c r="P38" s="20">
        <v>580</v>
      </c>
      <c r="Q38" s="21">
        <f t="shared" si="9"/>
        <v>10.937762825904121</v>
      </c>
      <c r="R38" s="16">
        <f t="shared" si="10"/>
        <v>3.662741799831791</v>
      </c>
      <c r="S38" s="16">
        <f>VLOOKUP(A:A,[1]TDSheet!$A:$S,19,0)</f>
        <v>236.8</v>
      </c>
      <c r="T38" s="16">
        <f>VLOOKUP(A:A,[1]TDSheet!$A:$T,20,0)</f>
        <v>207</v>
      </c>
      <c r="U38" s="16">
        <f>VLOOKUP(A:A,[3]TDSheet!$A:$D,4,0)</f>
        <v>114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580</v>
      </c>
      <c r="Z38" s="16" t="str">
        <f>VLOOKUP(A:A,[1]TDSheet!$A:$Z,26,0)</f>
        <v>апр яб</v>
      </c>
      <c r="AA38" s="16">
        <f>Y38/16</f>
        <v>36.25</v>
      </c>
      <c r="AB38" s="22">
        <f>VLOOKUP(A:A,[1]TDSheet!$A:$AB,28,0)</f>
        <v>0.43</v>
      </c>
      <c r="AC38" s="16">
        <f t="shared" si="12"/>
        <v>249.4</v>
      </c>
      <c r="AD38" s="16"/>
      <c r="AE38" s="16"/>
    </row>
    <row r="39" spans="1:31" s="1" customFormat="1" ht="21.95" customHeight="1" outlineLevel="1" x14ac:dyDescent="0.2">
      <c r="A39" s="7" t="s">
        <v>60</v>
      </c>
      <c r="B39" s="7" t="s">
        <v>9</v>
      </c>
      <c r="C39" s="8">
        <v>703</v>
      </c>
      <c r="D39" s="8">
        <v>27</v>
      </c>
      <c r="E39" s="8">
        <v>425</v>
      </c>
      <c r="F39" s="8">
        <v>256</v>
      </c>
      <c r="G39" s="1">
        <f>VLOOKUP(A:A,[1]TDSheet!$A:$G,7)</f>
        <v>1</v>
      </c>
      <c r="H39" s="1" t="e">
        <f>VLOOKUP(A:A,[1]TDSheet!$A:$H,8,0)</f>
        <v>#N/A</v>
      </c>
      <c r="I39" s="16">
        <f>VLOOKUP(A:A,[2]TDSheet!$A:$F,6,0)</f>
        <v>445</v>
      </c>
      <c r="J39" s="16">
        <f t="shared" si="7"/>
        <v>-20</v>
      </c>
      <c r="K39" s="16">
        <f>VLOOKUP(A:A,[1]TDSheet!$A:$P,16,0)</f>
        <v>190</v>
      </c>
      <c r="L39" s="16">
        <v>288</v>
      </c>
      <c r="M39" s="16"/>
      <c r="N39" s="16"/>
      <c r="O39" s="16">
        <f t="shared" si="8"/>
        <v>85</v>
      </c>
      <c r="P39" s="20">
        <v>190</v>
      </c>
      <c r="Q39" s="21">
        <f t="shared" si="9"/>
        <v>10.870588235294118</v>
      </c>
      <c r="R39" s="16">
        <f t="shared" si="10"/>
        <v>3.0117647058823529</v>
      </c>
      <c r="S39" s="16">
        <f>VLOOKUP(A:A,[1]TDSheet!$A:$S,19,0)</f>
        <v>74</v>
      </c>
      <c r="T39" s="16">
        <f>VLOOKUP(A:A,[1]TDSheet!$A:$T,20,0)</f>
        <v>59.6</v>
      </c>
      <c r="U39" s="16">
        <f>VLOOKUP(A:A,[3]TDSheet!$A:$D,4,0)</f>
        <v>111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190</v>
      </c>
      <c r="Z39" s="16">
        <f>VLOOKUP(A:A,[1]TDSheet!$A:$Z,26,0)</f>
        <v>0</v>
      </c>
      <c r="AA39" s="16">
        <f>Y39/8</f>
        <v>23.75</v>
      </c>
      <c r="AB39" s="22">
        <f>VLOOKUP(A:A,[1]TDSheet!$A:$AB,28,0)</f>
        <v>0.9</v>
      </c>
      <c r="AC39" s="16">
        <f t="shared" si="12"/>
        <v>171</v>
      </c>
      <c r="AD39" s="16"/>
      <c r="AE39" s="16"/>
    </row>
    <row r="40" spans="1:31" s="1" customFormat="1" ht="21.95" customHeight="1" outlineLevel="1" x14ac:dyDescent="0.2">
      <c r="A40" s="7" t="s">
        <v>22</v>
      </c>
      <c r="B40" s="7" t="s">
        <v>9</v>
      </c>
      <c r="C40" s="8">
        <v>434</v>
      </c>
      <c r="D40" s="8">
        <v>3118</v>
      </c>
      <c r="E40" s="8">
        <v>368</v>
      </c>
      <c r="F40" s="8">
        <v>863</v>
      </c>
      <c r="G40" s="1">
        <f>VLOOKUP(A:A,[1]TDSheet!$A:$G,7)</f>
        <v>1</v>
      </c>
      <c r="H40" s="1" t="e">
        <f>VLOOKUP(A:A,[1]TDSheet!$A:$H,8,0)</f>
        <v>#N/A</v>
      </c>
      <c r="I40" s="16">
        <f>VLOOKUP(A:A,[2]TDSheet!$A:$F,6,0)</f>
        <v>416</v>
      </c>
      <c r="J40" s="16">
        <f t="shared" si="7"/>
        <v>-48</v>
      </c>
      <c r="K40" s="16">
        <f>VLOOKUP(A:A,[1]TDSheet!$A:$P,16,0)</f>
        <v>0</v>
      </c>
      <c r="L40" s="16"/>
      <c r="M40" s="16"/>
      <c r="N40" s="16"/>
      <c r="O40" s="16">
        <f t="shared" si="8"/>
        <v>73.599999999999994</v>
      </c>
      <c r="P40" s="20"/>
      <c r="Q40" s="21">
        <f t="shared" si="9"/>
        <v>11.725543478260871</v>
      </c>
      <c r="R40" s="16">
        <f t="shared" si="10"/>
        <v>11.725543478260871</v>
      </c>
      <c r="S40" s="16">
        <f>VLOOKUP(A:A,[1]TDSheet!$A:$S,19,0)</f>
        <v>102.2</v>
      </c>
      <c r="T40" s="16">
        <f>VLOOKUP(A:A,[1]TDSheet!$A:$T,20,0)</f>
        <v>124.6</v>
      </c>
      <c r="U40" s="16">
        <f>VLOOKUP(A:A,[3]TDSheet!$A:$D,4,0)</f>
        <v>5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0</v>
      </c>
      <c r="Z40" s="16" t="str">
        <f>VLOOKUP(A:A,[1]TDSheet!$A:$Z,26,0)</f>
        <v>увел</v>
      </c>
      <c r="AA40" s="16">
        <f>Y40/8</f>
        <v>0</v>
      </c>
      <c r="AB40" s="22">
        <f>VLOOKUP(A:A,[1]TDSheet!$A:$AB,28,0)</f>
        <v>0.8</v>
      </c>
      <c r="AC40" s="16">
        <f t="shared" si="12"/>
        <v>0</v>
      </c>
      <c r="AD40" s="16"/>
      <c r="AE40" s="16"/>
    </row>
    <row r="41" spans="1:31" s="1" customFormat="1" ht="11.1" customHeight="1" outlineLevel="1" x14ac:dyDescent="0.2">
      <c r="A41" s="7" t="s">
        <v>23</v>
      </c>
      <c r="B41" s="7" t="s">
        <v>9</v>
      </c>
      <c r="C41" s="8">
        <v>1853</v>
      </c>
      <c r="D41" s="8">
        <v>3685</v>
      </c>
      <c r="E41" s="8">
        <v>4064</v>
      </c>
      <c r="F41" s="8">
        <v>1371</v>
      </c>
      <c r="G41" s="1">
        <f>VLOOKUP(A:A,[1]TDSheet!$A:$G,7)</f>
        <v>1</v>
      </c>
      <c r="H41" s="1">
        <f>VLOOKUP(A:A,[1]TDSheet!$A:$H,8,0)</f>
        <v>150</v>
      </c>
      <c r="I41" s="16">
        <f>VLOOKUP(A:A,[2]TDSheet!$A:$F,6,0)</f>
        <v>4179</v>
      </c>
      <c r="J41" s="16">
        <f t="shared" si="7"/>
        <v>-115</v>
      </c>
      <c r="K41" s="16">
        <f>VLOOKUP(A:A,[1]TDSheet!$A:$P,16,0)</f>
        <v>1430</v>
      </c>
      <c r="L41" s="16">
        <v>1728</v>
      </c>
      <c r="M41" s="16"/>
      <c r="N41" s="16"/>
      <c r="O41" s="16">
        <f t="shared" si="8"/>
        <v>536</v>
      </c>
      <c r="P41" s="20">
        <v>1440</v>
      </c>
      <c r="Q41" s="21">
        <f t="shared" si="9"/>
        <v>11.136194029850746</v>
      </c>
      <c r="R41" s="16">
        <f t="shared" si="10"/>
        <v>2.5578358208955225</v>
      </c>
      <c r="S41" s="16">
        <f>VLOOKUP(A:A,[1]TDSheet!$A:$S,19,0)</f>
        <v>397.6</v>
      </c>
      <c r="T41" s="16">
        <f>VLOOKUP(A:A,[1]TDSheet!$A:$T,20,0)</f>
        <v>428.2</v>
      </c>
      <c r="U41" s="16">
        <f>VLOOKUP(A:A,[3]TDSheet!$A:$D,4,0)</f>
        <v>540</v>
      </c>
      <c r="V41" s="16">
        <f>VLOOKUP(A:A,[1]TDSheet!$A:$V,22,0)</f>
        <v>1384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1440</v>
      </c>
      <c r="Z41" s="16" t="str">
        <f>VLOOKUP(A:A,[1]TDSheet!$A:$Z,26,0)</f>
        <v>апр яб</v>
      </c>
      <c r="AA41" s="16">
        <f>Y41/8</f>
        <v>180</v>
      </c>
      <c r="AB41" s="22">
        <f>VLOOKUP(A:A,[1]TDSheet!$A:$AB,28,0)</f>
        <v>0.9</v>
      </c>
      <c r="AC41" s="16">
        <f t="shared" si="12"/>
        <v>1296</v>
      </c>
      <c r="AD41" s="16"/>
      <c r="AE41" s="16"/>
    </row>
    <row r="42" spans="1:31" s="1" customFormat="1" ht="11.1" customHeight="1" outlineLevel="1" x14ac:dyDescent="0.2">
      <c r="A42" s="7" t="s">
        <v>24</v>
      </c>
      <c r="B42" s="7" t="s">
        <v>9</v>
      </c>
      <c r="C42" s="8">
        <v>2165</v>
      </c>
      <c r="D42" s="8">
        <v>1499</v>
      </c>
      <c r="E42" s="8">
        <v>1977</v>
      </c>
      <c r="F42" s="8">
        <v>1575</v>
      </c>
      <c r="G42" s="1">
        <f>VLOOKUP(A:A,[1]TDSheet!$A:$G,7)</f>
        <v>1</v>
      </c>
      <c r="H42" s="1">
        <f>VLOOKUP(A:A,[1]TDSheet!$A:$H,8,0)</f>
        <v>150</v>
      </c>
      <c r="I42" s="16">
        <f>VLOOKUP(A:A,[2]TDSheet!$A:$F,6,0)</f>
        <v>1844</v>
      </c>
      <c r="J42" s="16">
        <f t="shared" si="7"/>
        <v>133</v>
      </c>
      <c r="K42" s="16">
        <f>VLOOKUP(A:A,[1]TDSheet!$A:$P,16,0)</f>
        <v>760</v>
      </c>
      <c r="L42" s="16">
        <v>960</v>
      </c>
      <c r="M42" s="16"/>
      <c r="N42" s="16"/>
      <c r="O42" s="16">
        <f t="shared" si="8"/>
        <v>395.4</v>
      </c>
      <c r="P42" s="20">
        <v>1150</v>
      </c>
      <c r="Q42" s="21">
        <f t="shared" si="9"/>
        <v>11.241780475467881</v>
      </c>
      <c r="R42" s="16">
        <f t="shared" si="10"/>
        <v>3.9833080424886194</v>
      </c>
      <c r="S42" s="16">
        <f>VLOOKUP(A:A,[1]TDSheet!$A:$S,19,0)</f>
        <v>389.2</v>
      </c>
      <c r="T42" s="16">
        <f>VLOOKUP(A:A,[1]TDSheet!$A:$T,20,0)</f>
        <v>354.6</v>
      </c>
      <c r="U42" s="16">
        <f>VLOOKUP(A:A,[3]TDSheet!$A:$D,4,0)</f>
        <v>427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1150</v>
      </c>
      <c r="Z42" s="16">
        <f>VLOOKUP(A:A,[1]TDSheet!$A:$Z,26,0)</f>
        <v>0</v>
      </c>
      <c r="AA42" s="16">
        <f>Y42/16</f>
        <v>71.875</v>
      </c>
      <c r="AB42" s="22">
        <f>VLOOKUP(A:A,[1]TDSheet!$A:$AB,28,0)</f>
        <v>0.43</v>
      </c>
      <c r="AC42" s="16">
        <f t="shared" si="12"/>
        <v>494.5</v>
      </c>
      <c r="AD42" s="16"/>
      <c r="AE42" s="16"/>
    </row>
    <row r="43" spans="1:31" s="1" customFormat="1" ht="21.95" customHeight="1" outlineLevel="1" x14ac:dyDescent="0.2">
      <c r="A43" s="7" t="s">
        <v>61</v>
      </c>
      <c r="B43" s="7" t="s">
        <v>8</v>
      </c>
      <c r="C43" s="8">
        <v>380.69799999999998</v>
      </c>
      <c r="D43" s="8">
        <v>820.8</v>
      </c>
      <c r="E43" s="23">
        <v>306</v>
      </c>
      <c r="F43" s="24">
        <v>830</v>
      </c>
      <c r="G43" s="1">
        <f>VLOOKUP(A:A,[1]TDSheet!$A:$G,7)</f>
        <v>0</v>
      </c>
      <c r="H43" s="1" t="e">
        <f>VLOOKUP(A:A,[1]TDSheet!$A:$H,8,0)</f>
        <v>#N/A</v>
      </c>
      <c r="I43" s="16">
        <f>VLOOKUP(A:A,[2]TDSheet!$A:$F,6,0)</f>
        <v>157.40100000000001</v>
      </c>
      <c r="J43" s="16">
        <f t="shared" si="7"/>
        <v>148.59899999999999</v>
      </c>
      <c r="K43" s="16">
        <f>VLOOKUP(A:A,[1]TDSheet!$A:$P,16,0)</f>
        <v>0</v>
      </c>
      <c r="L43" s="16">
        <v>146</v>
      </c>
      <c r="M43" s="16"/>
      <c r="N43" s="16"/>
      <c r="O43" s="16">
        <f t="shared" si="8"/>
        <v>61.2</v>
      </c>
      <c r="P43" s="20">
        <v>96</v>
      </c>
      <c r="Q43" s="21">
        <f t="shared" si="9"/>
        <v>17.516339869281044</v>
      </c>
      <c r="R43" s="16">
        <f t="shared" si="10"/>
        <v>13.562091503267974</v>
      </c>
      <c r="S43" s="16">
        <f>VLOOKUP(A:A,[1]TDSheet!$A:$S,19,0)</f>
        <v>59.6</v>
      </c>
      <c r="T43" s="16">
        <f>VLOOKUP(A:A,[1]TDSheet!$A:$T,20,0)</f>
        <v>43.8</v>
      </c>
      <c r="U43" s="16">
        <f>VLOOKUP(A:A,[3]TDSheet!$A:$D,4,0)</f>
        <v>31.2</v>
      </c>
      <c r="V43" s="16">
        <f>VLOOKUP(A:A,[1]TDSheet!$A:$V,22,0)</f>
        <v>0</v>
      </c>
      <c r="W43" s="16">
        <f>VLOOKUP(A:A,[1]TDSheet!$A:$W,23,0)</f>
        <v>234</v>
      </c>
      <c r="X43" s="16">
        <f>VLOOKUP(A:A,[1]TDSheet!$A:$X,24,0)</f>
        <v>18</v>
      </c>
      <c r="Y43" s="16">
        <f t="shared" si="11"/>
        <v>96</v>
      </c>
      <c r="Z43" s="16" t="str">
        <f>VLOOKUP(A:A,[1]TDSheet!$A:$Z,26,0)</f>
        <v>пер ск 870</v>
      </c>
      <c r="AA43" s="16">
        <f>Y43/2.7</f>
        <v>35.55555555555555</v>
      </c>
      <c r="AB43" s="22">
        <f>VLOOKUP(A:A,[1]TDSheet!$A:$AB,28,0)</f>
        <v>1</v>
      </c>
      <c r="AC43" s="16">
        <f t="shared" si="12"/>
        <v>96</v>
      </c>
      <c r="AD43" s="16"/>
      <c r="AE43" s="16"/>
    </row>
    <row r="44" spans="1:31" s="1" customFormat="1" ht="21.95" customHeight="1" outlineLevel="1" x14ac:dyDescent="0.2">
      <c r="A44" s="7" t="s">
        <v>25</v>
      </c>
      <c r="B44" s="7" t="s">
        <v>8</v>
      </c>
      <c r="C44" s="8">
        <v>1599.299</v>
      </c>
      <c r="D44" s="8">
        <v>3089.5010000000002</v>
      </c>
      <c r="E44" s="8">
        <v>1110.7</v>
      </c>
      <c r="F44" s="8">
        <v>596.59900000000005</v>
      </c>
      <c r="G44" s="1">
        <f>VLOOKUP(A:A,[1]TDSheet!$A:$G,7)</f>
        <v>0</v>
      </c>
      <c r="H44" s="1" t="e">
        <f>VLOOKUP(A:A,[1]TDSheet!$A:$H,8,0)</f>
        <v>#N/A</v>
      </c>
      <c r="I44" s="16">
        <f>VLOOKUP(A:A,[2]TDSheet!$A:$F,6,0)</f>
        <v>1622.702</v>
      </c>
      <c r="J44" s="16">
        <f t="shared" si="7"/>
        <v>-512.00199999999995</v>
      </c>
      <c r="K44" s="16">
        <f>VLOOKUP(A:A,[1]TDSheet!$A:$P,16,0)</f>
        <v>720</v>
      </c>
      <c r="L44" s="16">
        <v>600</v>
      </c>
      <c r="M44" s="16"/>
      <c r="N44" s="16"/>
      <c r="O44" s="16">
        <f t="shared" si="8"/>
        <v>222.14000000000001</v>
      </c>
      <c r="P44" s="20">
        <v>600</v>
      </c>
      <c r="Q44" s="21">
        <f t="shared" si="9"/>
        <v>11.328887188259657</v>
      </c>
      <c r="R44" s="16">
        <f t="shared" si="10"/>
        <v>2.6856892050058523</v>
      </c>
      <c r="S44" s="16">
        <f>VLOOKUP(A:A,[1]TDSheet!$A:$S,19,0)</f>
        <v>271</v>
      </c>
      <c r="T44" s="16">
        <f>VLOOKUP(A:A,[1]TDSheet!$A:$T,20,0)</f>
        <v>244</v>
      </c>
      <c r="U44" s="16">
        <f>VLOOKUP(A:A,[3]TDSheet!$A:$D,4,0)</f>
        <v>317.7</v>
      </c>
      <c r="V44" s="16">
        <f>VLOOKUP(A:A,[1]TDSheet!$A:$V,22,0)</f>
        <v>0</v>
      </c>
      <c r="W44" s="16">
        <f>VLOOKUP(A:A,[1]TDSheet!$A:$W,23,0)</f>
        <v>144</v>
      </c>
      <c r="X44" s="16">
        <f>VLOOKUP(A:A,[1]TDSheet!$A:$X,24,0)</f>
        <v>12</v>
      </c>
      <c r="Y44" s="16">
        <f t="shared" si="11"/>
        <v>600</v>
      </c>
      <c r="Z44" s="16" t="e">
        <f>VLOOKUP(A:A,[1]TDSheet!$A:$Z,26,0)</f>
        <v>#N/A</v>
      </c>
      <c r="AA44" s="16">
        <f>Y44/5</f>
        <v>120</v>
      </c>
      <c r="AB44" s="22">
        <f>VLOOKUP(A:A,[1]TDSheet!$A:$AB,28,0)</f>
        <v>1</v>
      </c>
      <c r="AC44" s="16">
        <f t="shared" si="12"/>
        <v>600</v>
      </c>
      <c r="AD44" s="16"/>
      <c r="AE44" s="16"/>
    </row>
    <row r="45" spans="1:31" s="1" customFormat="1" ht="11.1" customHeight="1" outlineLevel="1" x14ac:dyDescent="0.2">
      <c r="A45" s="7" t="s">
        <v>26</v>
      </c>
      <c r="B45" s="7" t="s">
        <v>9</v>
      </c>
      <c r="C45" s="8">
        <v>2953</v>
      </c>
      <c r="D45" s="8">
        <v>29048</v>
      </c>
      <c r="E45" s="8">
        <v>5864</v>
      </c>
      <c r="F45" s="8">
        <v>2537</v>
      </c>
      <c r="G45" s="1" t="str">
        <f>VLOOKUP(A:A,[1]TDSheet!$A:$G,7)</f>
        <v>пуд,яб</v>
      </c>
      <c r="H45" s="1">
        <f>VLOOKUP(A:A,[1]TDSheet!$A:$H,8,0)</f>
        <v>150</v>
      </c>
      <c r="I45" s="16">
        <f>VLOOKUP(A:A,[2]TDSheet!$A:$F,6,0)</f>
        <v>5954</v>
      </c>
      <c r="J45" s="16">
        <f t="shared" si="7"/>
        <v>-90</v>
      </c>
      <c r="K45" s="16">
        <f>VLOOKUP(A:A,[1]TDSheet!$A:$P,16,0)</f>
        <v>605</v>
      </c>
      <c r="L45" s="16">
        <v>1440</v>
      </c>
      <c r="M45" s="16"/>
      <c r="N45" s="16"/>
      <c r="O45" s="16">
        <f t="shared" si="8"/>
        <v>532.79999999999995</v>
      </c>
      <c r="P45" s="20">
        <v>1340</v>
      </c>
      <c r="Q45" s="21">
        <f t="shared" si="9"/>
        <v>11.114864864864867</v>
      </c>
      <c r="R45" s="16">
        <f t="shared" si="10"/>
        <v>4.7616366366366369</v>
      </c>
      <c r="S45" s="16">
        <f>VLOOKUP(A:A,[1]TDSheet!$A:$S,19,0)</f>
        <v>584.4</v>
      </c>
      <c r="T45" s="16">
        <f>VLOOKUP(A:A,[1]TDSheet!$A:$T,20,0)</f>
        <v>566.4</v>
      </c>
      <c r="U45" s="16">
        <f>VLOOKUP(A:A,[3]TDSheet!$A:$D,4,0)</f>
        <v>550</v>
      </c>
      <c r="V45" s="16">
        <f>VLOOKUP(A:A,[1]TDSheet!$A:$V,22,0)</f>
        <v>3200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1340</v>
      </c>
      <c r="Z45" s="16" t="str">
        <f>VLOOKUP(A:A,[1]TDSheet!$A:$Z,26,0)</f>
        <v>апр яб</v>
      </c>
      <c r="AA45" s="16">
        <f>Y45/8</f>
        <v>167.5</v>
      </c>
      <c r="AB45" s="22">
        <f>VLOOKUP(A:A,[1]TDSheet!$A:$AB,28,0)</f>
        <v>0.9</v>
      </c>
      <c r="AC45" s="16">
        <f t="shared" si="12"/>
        <v>1206</v>
      </c>
      <c r="AD45" s="16"/>
      <c r="AE45" s="16"/>
    </row>
    <row r="46" spans="1:31" s="1" customFormat="1" ht="11.1" customHeight="1" outlineLevel="1" x14ac:dyDescent="0.2">
      <c r="A46" s="7" t="s">
        <v>27</v>
      </c>
      <c r="B46" s="7" t="s">
        <v>9</v>
      </c>
      <c r="C46" s="8">
        <v>1557</v>
      </c>
      <c r="D46" s="8">
        <v>4770</v>
      </c>
      <c r="E46" s="8">
        <v>1394</v>
      </c>
      <c r="F46" s="8">
        <v>1936</v>
      </c>
      <c r="G46" s="1">
        <f>VLOOKUP(A:A,[1]TDSheet!$A:$G,7)</f>
        <v>1</v>
      </c>
      <c r="H46" s="1">
        <f>VLOOKUP(A:A,[1]TDSheet!$A:$H,8,0)</f>
        <v>150</v>
      </c>
      <c r="I46" s="16">
        <f>VLOOKUP(A:A,[2]TDSheet!$A:$F,6,0)</f>
        <v>1416</v>
      </c>
      <c r="J46" s="16">
        <f t="shared" si="7"/>
        <v>-22</v>
      </c>
      <c r="K46" s="16">
        <f>VLOOKUP(A:A,[1]TDSheet!$A:$P,16,0)</f>
        <v>0</v>
      </c>
      <c r="L46" s="16">
        <v>390</v>
      </c>
      <c r="M46" s="16"/>
      <c r="N46" s="16"/>
      <c r="O46" s="16">
        <f t="shared" si="8"/>
        <v>278.8</v>
      </c>
      <c r="P46" s="20">
        <v>760</v>
      </c>
      <c r="Q46" s="21">
        <f t="shared" si="9"/>
        <v>11.068866571018651</v>
      </c>
      <c r="R46" s="16">
        <f t="shared" si="10"/>
        <v>6.9440459110473451</v>
      </c>
      <c r="S46" s="16">
        <f>VLOOKUP(A:A,[1]TDSheet!$A:$S,19,0)</f>
        <v>289.8</v>
      </c>
      <c r="T46" s="16">
        <f>VLOOKUP(A:A,[1]TDSheet!$A:$T,20,0)</f>
        <v>270.8</v>
      </c>
      <c r="U46" s="16">
        <f>VLOOKUP(A:A,[3]TDSheet!$A:$D,4,0)</f>
        <v>452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760</v>
      </c>
      <c r="Z46" s="16">
        <f>VLOOKUP(A:A,[1]TDSheet!$A:$Z,26,0)</f>
        <v>0</v>
      </c>
      <c r="AA46" s="16">
        <f>Y46/16</f>
        <v>47.5</v>
      </c>
      <c r="AB46" s="22">
        <f>VLOOKUP(A:A,[1]TDSheet!$A:$AB,28,0)</f>
        <v>0.43</v>
      </c>
      <c r="AC46" s="16">
        <f t="shared" si="12"/>
        <v>326.8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212</v>
      </c>
      <c r="D47" s="8">
        <v>4</v>
      </c>
      <c r="E47" s="8">
        <v>65</v>
      </c>
      <c r="F47" s="8">
        <v>149</v>
      </c>
      <c r="G47" s="1">
        <f>VLOOKUP(A:A,[1]TDSheet!$A:$G,7)</f>
        <v>1</v>
      </c>
      <c r="H47" s="1" t="e">
        <f>VLOOKUP(A:A,[1]TDSheet!$A:$H,8,0)</f>
        <v>#N/A</v>
      </c>
      <c r="I47" s="16">
        <f>VLOOKUP(A:A,[2]TDSheet!$A:$F,6,0)</f>
        <v>67</v>
      </c>
      <c r="J47" s="16">
        <f t="shared" si="7"/>
        <v>-2</v>
      </c>
      <c r="K47" s="16">
        <f>VLOOKUP(A:A,[1]TDSheet!$A:$P,16,0)</f>
        <v>0</v>
      </c>
      <c r="L47" s="16"/>
      <c r="M47" s="16"/>
      <c r="N47" s="16"/>
      <c r="O47" s="16">
        <f t="shared" si="8"/>
        <v>13</v>
      </c>
      <c r="P47" s="20"/>
      <c r="Q47" s="21">
        <f t="shared" si="9"/>
        <v>11.461538461538462</v>
      </c>
      <c r="R47" s="16">
        <f t="shared" si="10"/>
        <v>11.461538461538462</v>
      </c>
      <c r="S47" s="16">
        <f>VLOOKUP(A:A,[1]TDSheet!$A:$S,19,0)</f>
        <v>17.600000000000001</v>
      </c>
      <c r="T47" s="16">
        <f>VLOOKUP(A:A,[1]TDSheet!$A:$T,20,0)</f>
        <v>7.6</v>
      </c>
      <c r="U47" s="16">
        <f>VLOOKUP(A:A,[3]TDSheet!$A:$D,4,0)</f>
        <v>17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0</v>
      </c>
      <c r="Z47" s="16" t="str">
        <f>VLOOKUP(A:A,[1]TDSheet!$A:$Z,26,0)</f>
        <v>увел</v>
      </c>
      <c r="AA47" s="16">
        <f>Y47/10</f>
        <v>0</v>
      </c>
      <c r="AB47" s="22">
        <f>VLOOKUP(A:A,[1]TDSheet!$A:$AB,28,0)</f>
        <v>0.7</v>
      </c>
      <c r="AC47" s="16">
        <f t="shared" si="12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294</v>
      </c>
      <c r="D48" s="8">
        <v>11</v>
      </c>
      <c r="E48" s="8">
        <v>104</v>
      </c>
      <c r="F48" s="8">
        <v>191</v>
      </c>
      <c r="G48" s="1">
        <f>VLOOKUP(A:A,[1]TDSheet!$A:$G,7)</f>
        <v>1</v>
      </c>
      <c r="H48" s="1" t="e">
        <f>VLOOKUP(A:A,[1]TDSheet!$A:$H,8,0)</f>
        <v>#N/A</v>
      </c>
      <c r="I48" s="16">
        <f>VLOOKUP(A:A,[2]TDSheet!$A:$F,6,0)</f>
        <v>112</v>
      </c>
      <c r="J48" s="16">
        <f t="shared" si="7"/>
        <v>-8</v>
      </c>
      <c r="K48" s="16">
        <f>VLOOKUP(A:A,[1]TDSheet!$A:$P,16,0)</f>
        <v>0</v>
      </c>
      <c r="L48" s="16"/>
      <c r="M48" s="16"/>
      <c r="N48" s="16"/>
      <c r="O48" s="16">
        <f t="shared" si="8"/>
        <v>20.8</v>
      </c>
      <c r="P48" s="20">
        <v>120</v>
      </c>
      <c r="Q48" s="21">
        <f t="shared" si="9"/>
        <v>14.951923076923077</v>
      </c>
      <c r="R48" s="16">
        <f t="shared" si="10"/>
        <v>9.1826923076923066</v>
      </c>
      <c r="S48" s="16">
        <f>VLOOKUP(A:A,[1]TDSheet!$A:$S,19,0)</f>
        <v>35</v>
      </c>
      <c r="T48" s="16">
        <f>VLOOKUP(A:A,[1]TDSheet!$A:$T,20,0)</f>
        <v>20.399999999999999</v>
      </c>
      <c r="U48" s="16">
        <f>VLOOKUP(A:A,[3]TDSheet!$A:$D,4,0)</f>
        <v>27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120</v>
      </c>
      <c r="Z48" s="16" t="str">
        <f>VLOOKUP(A:A,[1]TDSheet!$A:$Z,26,0)</f>
        <v>увел</v>
      </c>
      <c r="AA48" s="16">
        <f>Y48/10</f>
        <v>12</v>
      </c>
      <c r="AB48" s="22">
        <f>VLOOKUP(A:A,[1]TDSheet!$A:$AB,28,0)</f>
        <v>0.7</v>
      </c>
      <c r="AC48" s="16">
        <f t="shared" si="12"/>
        <v>84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275</v>
      </c>
      <c r="D49" s="8">
        <v>6</v>
      </c>
      <c r="E49" s="8">
        <v>22</v>
      </c>
      <c r="F49" s="8">
        <v>254</v>
      </c>
      <c r="G49" s="1" t="str">
        <f>VLOOKUP(A:A,[1]TDSheet!$A:$G,7)</f>
        <v>нов</v>
      </c>
      <c r="H49" s="1" t="e">
        <f>VLOOKUP(A:A,[1]TDSheet!$A:$H,8,0)</f>
        <v>#N/A</v>
      </c>
      <c r="I49" s="16">
        <f>VLOOKUP(A:A,[2]TDSheet!$A:$F,6,0)</f>
        <v>27</v>
      </c>
      <c r="J49" s="16">
        <f t="shared" si="7"/>
        <v>-5</v>
      </c>
      <c r="K49" s="16">
        <f>VLOOKUP(A:A,[1]TDSheet!$A:$P,16,0)</f>
        <v>0</v>
      </c>
      <c r="L49" s="16"/>
      <c r="M49" s="16"/>
      <c r="N49" s="16"/>
      <c r="O49" s="16">
        <f t="shared" si="8"/>
        <v>4.4000000000000004</v>
      </c>
      <c r="P49" s="20"/>
      <c r="Q49" s="21">
        <f t="shared" si="9"/>
        <v>57.72727272727272</v>
      </c>
      <c r="R49" s="16">
        <f t="shared" si="10"/>
        <v>57.72727272727272</v>
      </c>
      <c r="S49" s="16">
        <f>VLOOKUP(A:A,[1]TDSheet!$A:$S,19,0)</f>
        <v>0</v>
      </c>
      <c r="T49" s="16">
        <f>VLOOKUP(A:A,[1]TDSheet!$A:$T,20,0)</f>
        <v>2.6</v>
      </c>
      <c r="U49" s="16">
        <f>VLOOKUP(A:A,[3]TDSheet!$A:$D,4,0)</f>
        <v>7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0</v>
      </c>
      <c r="Z49" s="16" t="str">
        <f>VLOOKUP(A:A,[1]TDSheet!$A:$Z,26,0)</f>
        <v>увел</v>
      </c>
      <c r="AA49" s="16">
        <f>Y49/6</f>
        <v>0</v>
      </c>
      <c r="AB49" s="22">
        <f>VLOOKUP(A:A,[1]TDSheet!$A:$AB,28,0)</f>
        <v>1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398</v>
      </c>
      <c r="D50" s="8">
        <v>23</v>
      </c>
      <c r="E50" s="8">
        <v>89</v>
      </c>
      <c r="F50" s="8">
        <v>317</v>
      </c>
      <c r="G50" s="1">
        <f>VLOOKUP(A:A,[1]TDSheet!$A:$G,7)</f>
        <v>1</v>
      </c>
      <c r="H50" s="1" t="e">
        <f>VLOOKUP(A:A,[1]TDSheet!$A:$H,8,0)</f>
        <v>#N/A</v>
      </c>
      <c r="I50" s="16">
        <f>VLOOKUP(A:A,[2]TDSheet!$A:$F,6,0)</f>
        <v>495</v>
      </c>
      <c r="J50" s="16">
        <f t="shared" si="7"/>
        <v>-406</v>
      </c>
      <c r="K50" s="16">
        <f>VLOOKUP(A:A,[1]TDSheet!$A:$P,16,0)</f>
        <v>188</v>
      </c>
      <c r="L50" s="16">
        <v>188</v>
      </c>
      <c r="M50" s="16"/>
      <c r="N50" s="16"/>
      <c r="O50" s="16">
        <f t="shared" si="8"/>
        <v>17.8</v>
      </c>
      <c r="P50" s="20"/>
      <c r="Q50" s="21">
        <f t="shared" si="9"/>
        <v>38.932584269662918</v>
      </c>
      <c r="R50" s="16">
        <f t="shared" si="10"/>
        <v>17.808988764044944</v>
      </c>
      <c r="S50" s="16">
        <f>VLOOKUP(A:A,[1]TDSheet!$A:$S,19,0)</f>
        <v>34.799999999999997</v>
      </c>
      <c r="T50" s="16">
        <f>VLOOKUP(A:A,[1]TDSheet!$A:$T,20,0)</f>
        <v>24</v>
      </c>
      <c r="U50" s="16">
        <f>VLOOKUP(A:A,[3]TDSheet!$A:$D,4,0)</f>
        <v>14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11"/>
        <v>0</v>
      </c>
      <c r="Z50" s="16" t="str">
        <f>VLOOKUP(A:A,[1]TDSheet!$A:$Z,26,0)</f>
        <v>склад</v>
      </c>
      <c r="AA50" s="16">
        <f>Y50/8</f>
        <v>0</v>
      </c>
      <c r="AB50" s="22">
        <f>VLOOKUP(A:A,[1]TDSheet!$A:$AB,28,0)</f>
        <v>0.7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171</v>
      </c>
      <c r="D51" s="8">
        <v>213</v>
      </c>
      <c r="E51" s="8">
        <v>284</v>
      </c>
      <c r="F51" s="8">
        <v>78</v>
      </c>
      <c r="G51" s="1">
        <f>VLOOKUP(A:A,[1]TDSheet!$A:$G,7)</f>
        <v>1</v>
      </c>
      <c r="H51" s="1" t="e">
        <f>VLOOKUP(A:A,[1]TDSheet!$A:$H,8,0)</f>
        <v>#N/A</v>
      </c>
      <c r="I51" s="16">
        <f>VLOOKUP(A:A,[2]TDSheet!$A:$F,6,0)</f>
        <v>303</v>
      </c>
      <c r="J51" s="16">
        <f t="shared" si="7"/>
        <v>-19</v>
      </c>
      <c r="K51" s="16">
        <f>VLOOKUP(A:A,[1]TDSheet!$A:$P,16,0)</f>
        <v>188</v>
      </c>
      <c r="L51" s="16">
        <v>190</v>
      </c>
      <c r="M51" s="16"/>
      <c r="N51" s="16"/>
      <c r="O51" s="16">
        <f t="shared" si="8"/>
        <v>56.8</v>
      </c>
      <c r="P51" s="20">
        <v>190</v>
      </c>
      <c r="Q51" s="21">
        <f t="shared" si="9"/>
        <v>11.373239436619718</v>
      </c>
      <c r="R51" s="16">
        <f t="shared" si="10"/>
        <v>1.3732394366197185</v>
      </c>
      <c r="S51" s="16">
        <f>VLOOKUP(A:A,[1]TDSheet!$A:$S,19,0)</f>
        <v>40.799999999999997</v>
      </c>
      <c r="T51" s="16">
        <f>VLOOKUP(A:A,[1]TDSheet!$A:$T,20,0)</f>
        <v>33.200000000000003</v>
      </c>
      <c r="U51" s="16">
        <f>VLOOKUP(A:A,[3]TDSheet!$A:$D,4,0)</f>
        <v>103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11"/>
        <v>190</v>
      </c>
      <c r="Z51" s="16" t="e">
        <f>VLOOKUP(A:A,[1]TDSheet!$A:$Z,26,0)</f>
        <v>#N/A</v>
      </c>
      <c r="AA51" s="16">
        <f>Y51/8</f>
        <v>23.75</v>
      </c>
      <c r="AB51" s="22">
        <f>VLOOKUP(A:A,[1]TDSheet!$A:$AB,28,0)</f>
        <v>0.7</v>
      </c>
      <c r="AC51" s="16">
        <f t="shared" si="12"/>
        <v>133</v>
      </c>
      <c r="AD51" s="16"/>
      <c r="AE51" s="16"/>
    </row>
    <row r="52" spans="1:31" s="1" customFormat="1" ht="21.95" customHeight="1" outlineLevel="1" x14ac:dyDescent="0.2">
      <c r="A52" s="7" t="s">
        <v>28</v>
      </c>
      <c r="B52" s="7" t="s">
        <v>9</v>
      </c>
      <c r="C52" s="8">
        <v>201</v>
      </c>
      <c r="D52" s="8">
        <v>111</v>
      </c>
      <c r="E52" s="8">
        <v>175</v>
      </c>
      <c r="F52" s="8">
        <v>116</v>
      </c>
      <c r="G52" s="1">
        <f>VLOOKUP(A:A,[1]TDSheet!$A:$G,7)</f>
        <v>1</v>
      </c>
      <c r="H52" s="1" t="e">
        <f>VLOOKUP(A:A,[1]TDSheet!$A:$H,8,0)</f>
        <v>#N/A</v>
      </c>
      <c r="I52" s="16">
        <f>VLOOKUP(A:A,[2]TDSheet!$A:$F,6,0)</f>
        <v>189</v>
      </c>
      <c r="J52" s="16">
        <f t="shared" si="7"/>
        <v>-14</v>
      </c>
      <c r="K52" s="16">
        <f>VLOOKUP(A:A,[1]TDSheet!$A:$P,16,0)</f>
        <v>96</v>
      </c>
      <c r="L52" s="16">
        <v>96</v>
      </c>
      <c r="M52" s="16"/>
      <c r="N52" s="16"/>
      <c r="O52" s="16">
        <f t="shared" si="8"/>
        <v>35</v>
      </c>
      <c r="P52" s="20">
        <v>96</v>
      </c>
      <c r="Q52" s="21">
        <f t="shared" si="9"/>
        <v>11.542857142857143</v>
      </c>
      <c r="R52" s="16">
        <f t="shared" si="10"/>
        <v>3.3142857142857145</v>
      </c>
      <c r="S52" s="16">
        <f>VLOOKUP(A:A,[1]TDSheet!$A:$S,19,0)</f>
        <v>30.6</v>
      </c>
      <c r="T52" s="16">
        <f>VLOOKUP(A:A,[1]TDSheet!$A:$T,20,0)</f>
        <v>25.4</v>
      </c>
      <c r="U52" s="16">
        <f>VLOOKUP(A:A,[3]TDSheet!$A:$D,4,0)</f>
        <v>48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 t="shared" si="11"/>
        <v>96</v>
      </c>
      <c r="Z52" s="16">
        <f>VLOOKUP(A:A,[1]TDSheet!$A:$Z,26,0)</f>
        <v>0</v>
      </c>
      <c r="AA52" s="16">
        <f>Y52/8</f>
        <v>12</v>
      </c>
      <c r="AB52" s="22">
        <f>VLOOKUP(A:A,[1]TDSheet!$A:$AB,28,0)</f>
        <v>0.7</v>
      </c>
      <c r="AC52" s="16">
        <f t="shared" si="12"/>
        <v>67.199999999999989</v>
      </c>
      <c r="AD52" s="16"/>
      <c r="AE52" s="16"/>
    </row>
    <row r="53" spans="1:31" s="1" customFormat="1" ht="11.1" customHeight="1" outlineLevel="1" x14ac:dyDescent="0.2">
      <c r="A53" s="7" t="s">
        <v>29</v>
      </c>
      <c r="B53" s="7" t="s">
        <v>9</v>
      </c>
      <c r="C53" s="8">
        <v>1450</v>
      </c>
      <c r="D53" s="8">
        <v>1258</v>
      </c>
      <c r="E53" s="8">
        <v>1683</v>
      </c>
      <c r="F53" s="8">
        <v>962</v>
      </c>
      <c r="G53" s="1">
        <f>VLOOKUP(A:A,[1]TDSheet!$A:$G,7)</f>
        <v>1</v>
      </c>
      <c r="H53" s="1" t="e">
        <f>VLOOKUP(A:A,[1]TDSheet!$A:$H,8,0)</f>
        <v>#N/A</v>
      </c>
      <c r="I53" s="16">
        <f>VLOOKUP(A:A,[2]TDSheet!$A:$F,6,0)</f>
        <v>1659</v>
      </c>
      <c r="J53" s="16">
        <f t="shared" si="7"/>
        <v>24</v>
      </c>
      <c r="K53" s="16">
        <f>VLOOKUP(A:A,[1]TDSheet!$A:$P,16,0)</f>
        <v>770</v>
      </c>
      <c r="L53" s="16">
        <v>1150</v>
      </c>
      <c r="M53" s="16"/>
      <c r="N53" s="16"/>
      <c r="O53" s="16">
        <f t="shared" si="8"/>
        <v>336.6</v>
      </c>
      <c r="P53" s="20">
        <v>860</v>
      </c>
      <c r="Q53" s="21">
        <f t="shared" si="9"/>
        <v>11.117052881758763</v>
      </c>
      <c r="R53" s="16">
        <f t="shared" si="10"/>
        <v>2.8579916815210931</v>
      </c>
      <c r="S53" s="16">
        <f>VLOOKUP(A:A,[1]TDSheet!$A:$S,19,0)</f>
        <v>271.2</v>
      </c>
      <c r="T53" s="16">
        <f>VLOOKUP(A:A,[1]TDSheet!$A:$T,20,0)</f>
        <v>261.60000000000002</v>
      </c>
      <c r="U53" s="16">
        <f>VLOOKUP(A:A,[3]TDSheet!$A:$D,4,0)</f>
        <v>326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 t="shared" si="11"/>
        <v>860</v>
      </c>
      <c r="Z53" s="16">
        <f>VLOOKUP(A:A,[1]TDSheet!$A:$Z,26,0)</f>
        <v>0</v>
      </c>
      <c r="AA53" s="16">
        <f>Y53/8</f>
        <v>107.5</v>
      </c>
      <c r="AB53" s="22">
        <f>VLOOKUP(A:A,[1]TDSheet!$A:$AB,28,0)</f>
        <v>0.7</v>
      </c>
      <c r="AC53" s="16">
        <f t="shared" si="12"/>
        <v>602</v>
      </c>
      <c r="AD53" s="16"/>
      <c r="AE53" s="16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1113</v>
      </c>
      <c r="D54" s="8">
        <v>497</v>
      </c>
      <c r="E54" s="23">
        <v>978</v>
      </c>
      <c r="F54" s="24">
        <v>365</v>
      </c>
      <c r="G54" s="1">
        <f>VLOOKUP(A:A,[1]TDSheet!$A:$G,7)</f>
        <v>1</v>
      </c>
      <c r="H54" s="1">
        <f>VLOOKUP(A:A,[1]TDSheet!$A:$H,8,0)</f>
        <v>180</v>
      </c>
      <c r="I54" s="16">
        <f>VLOOKUP(A:A,[2]TDSheet!$A:$F,6,0)</f>
        <v>302</v>
      </c>
      <c r="J54" s="16">
        <f t="shared" si="7"/>
        <v>676</v>
      </c>
      <c r="K54" s="16">
        <f>VLOOKUP(A:A,[1]TDSheet!$A:$P,16,0)</f>
        <v>480</v>
      </c>
      <c r="L54" s="16">
        <v>770</v>
      </c>
      <c r="M54" s="16"/>
      <c r="N54" s="16"/>
      <c r="O54" s="16">
        <f t="shared" si="8"/>
        <v>195.6</v>
      </c>
      <c r="P54" s="20">
        <v>572</v>
      </c>
      <c r="Q54" s="21">
        <f t="shared" si="9"/>
        <v>11.180981595092025</v>
      </c>
      <c r="R54" s="16">
        <f t="shared" si="10"/>
        <v>1.8660531697341514</v>
      </c>
      <c r="S54" s="16">
        <f>VLOOKUP(A:A,[1]TDSheet!$A:$S,19,0)</f>
        <v>151.4</v>
      </c>
      <c r="T54" s="16">
        <f>VLOOKUP(A:A,[1]TDSheet!$A:$T,20,0)</f>
        <v>135</v>
      </c>
      <c r="U54" s="16">
        <f>VLOOKUP(A:A,[3]TDSheet!$A:$D,4,0)</f>
        <v>70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11"/>
        <v>572</v>
      </c>
      <c r="Z54" s="16">
        <f>VLOOKUP(A:A,[1]TDSheet!$A:$Z,26,0)</f>
        <v>0</v>
      </c>
      <c r="AA54" s="16">
        <f>Y54/8</f>
        <v>71.5</v>
      </c>
      <c r="AB54" s="22">
        <f>VLOOKUP(A:A,[1]TDSheet!$A:$AB,28,0)</f>
        <v>0.9</v>
      </c>
      <c r="AC54" s="16">
        <f t="shared" si="12"/>
        <v>514.80000000000007</v>
      </c>
      <c r="AD54" s="16"/>
      <c r="AE54" s="16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647</v>
      </c>
      <c r="D55" s="8">
        <v>718</v>
      </c>
      <c r="E55" s="8">
        <v>765</v>
      </c>
      <c r="F55" s="8">
        <v>415</v>
      </c>
      <c r="G55" s="1">
        <f>VLOOKUP(A:A,[1]TDSheet!$A:$G,7)</f>
        <v>1</v>
      </c>
      <c r="H55" s="1">
        <f>VLOOKUP(A:A,[1]TDSheet!$A:$H,8,0)</f>
        <v>90</v>
      </c>
      <c r="I55" s="16">
        <f>VLOOKUP(A:A,[2]TDSheet!$A:$F,6,0)</f>
        <v>927</v>
      </c>
      <c r="J55" s="16">
        <f t="shared" si="7"/>
        <v>-162</v>
      </c>
      <c r="K55" s="16">
        <f>VLOOKUP(A:A,[1]TDSheet!$A:$P,16,0)</f>
        <v>420</v>
      </c>
      <c r="L55" s="16">
        <v>480</v>
      </c>
      <c r="M55" s="16"/>
      <c r="N55" s="16"/>
      <c r="O55" s="16">
        <f t="shared" si="8"/>
        <v>153</v>
      </c>
      <c r="P55" s="20">
        <v>360</v>
      </c>
      <c r="Q55" s="21">
        <f t="shared" si="9"/>
        <v>10.947712418300654</v>
      </c>
      <c r="R55" s="16">
        <f t="shared" si="10"/>
        <v>2.7124183006535949</v>
      </c>
      <c r="S55" s="16">
        <f>VLOOKUP(A:A,[1]TDSheet!$A:$S,19,0)</f>
        <v>124</v>
      </c>
      <c r="T55" s="16">
        <f>VLOOKUP(A:A,[1]TDSheet!$A:$T,20,0)</f>
        <v>120.6</v>
      </c>
      <c r="U55" s="16">
        <f>VLOOKUP(A:A,[3]TDSheet!$A:$D,4,0)</f>
        <v>140</v>
      </c>
      <c r="V55" s="16">
        <f>VLOOKUP(A:A,[1]TDSheet!$A:$V,22,0)</f>
        <v>0</v>
      </c>
      <c r="W55" s="16">
        <f>VLOOKUP(A:A,[1]TDSheet!$A:$W,23,0)</f>
        <v>144</v>
      </c>
      <c r="X55" s="16">
        <f>VLOOKUP(A:A,[1]TDSheet!$A:$X,24,0)</f>
        <v>12</v>
      </c>
      <c r="Y55" s="16">
        <f t="shared" si="11"/>
        <v>360</v>
      </c>
      <c r="Z55" s="16">
        <f>VLOOKUP(A:A,[1]TDSheet!$A:$Z,26,0)</f>
        <v>0</v>
      </c>
      <c r="AA55" s="16">
        <f>Y55/5</f>
        <v>72</v>
      </c>
      <c r="AB55" s="22">
        <f>VLOOKUP(A:A,[1]TDSheet!$A:$AB,28,0)</f>
        <v>1</v>
      </c>
      <c r="AC55" s="16">
        <f t="shared" si="12"/>
        <v>360</v>
      </c>
      <c r="AD55" s="16"/>
      <c r="AE55" s="16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659</v>
      </c>
      <c r="D56" s="8">
        <v>676</v>
      </c>
      <c r="E56" s="8">
        <v>734</v>
      </c>
      <c r="F56" s="8">
        <v>524</v>
      </c>
      <c r="G56" s="1">
        <f>VLOOKUP(A:A,[1]TDSheet!$A:$G,7)</f>
        <v>1</v>
      </c>
      <c r="H56" s="1">
        <f>VLOOKUP(A:A,[1]TDSheet!$A:$H,8,0)</f>
        <v>120</v>
      </c>
      <c r="I56" s="16">
        <f>VLOOKUP(A:A,[2]TDSheet!$A:$F,6,0)</f>
        <v>801</v>
      </c>
      <c r="J56" s="16">
        <f t="shared" si="7"/>
        <v>-67</v>
      </c>
      <c r="K56" s="16">
        <f>VLOOKUP(A:A,[1]TDSheet!$A:$P,16,0)</f>
        <v>300</v>
      </c>
      <c r="L56" s="16">
        <v>420</v>
      </c>
      <c r="M56" s="16"/>
      <c r="N56" s="16"/>
      <c r="O56" s="16">
        <f t="shared" si="8"/>
        <v>146.80000000000001</v>
      </c>
      <c r="P56" s="20">
        <v>360</v>
      </c>
      <c r="Q56" s="21">
        <f t="shared" si="9"/>
        <v>10.926430517711172</v>
      </c>
      <c r="R56" s="16">
        <f t="shared" si="10"/>
        <v>3.5694822888283375</v>
      </c>
      <c r="S56" s="16">
        <f>VLOOKUP(A:A,[1]TDSheet!$A:$S,19,0)</f>
        <v>129.4</v>
      </c>
      <c r="T56" s="16">
        <f>VLOOKUP(A:A,[1]TDSheet!$A:$T,20,0)</f>
        <v>124.2</v>
      </c>
      <c r="U56" s="16">
        <f>VLOOKUP(A:A,[3]TDSheet!$A:$D,4,0)</f>
        <v>172</v>
      </c>
      <c r="V56" s="16">
        <f>VLOOKUP(A:A,[1]TDSheet!$A:$V,22,0)</f>
        <v>0</v>
      </c>
      <c r="W56" s="16">
        <f>VLOOKUP(A:A,[1]TDSheet!$A:$W,23,0)</f>
        <v>84</v>
      </c>
      <c r="X56" s="16">
        <f>VLOOKUP(A:A,[1]TDSheet!$A:$X,24,0)</f>
        <v>12</v>
      </c>
      <c r="Y56" s="16">
        <f t="shared" si="11"/>
        <v>360</v>
      </c>
      <c r="Z56" s="16">
        <f>VLOOKUP(A:A,[1]TDSheet!$A:$Z,26,0)</f>
        <v>0</v>
      </c>
      <c r="AA56" s="16">
        <f>Y56/5</f>
        <v>72</v>
      </c>
      <c r="AB56" s="22">
        <f>VLOOKUP(A:A,[1]TDSheet!$A:$AB,28,0)</f>
        <v>1</v>
      </c>
      <c r="AC56" s="16">
        <f t="shared" si="12"/>
        <v>360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134</v>
      </c>
      <c r="D57" s="8">
        <v>110</v>
      </c>
      <c r="E57" s="8">
        <v>73</v>
      </c>
      <c r="F57" s="8">
        <v>157</v>
      </c>
      <c r="G57" s="1">
        <f>VLOOKUP(A:A,[1]TDSheet!$A:$G,7)</f>
        <v>1</v>
      </c>
      <c r="H57" s="1" t="e">
        <f>VLOOKUP(A:A,[1]TDSheet!$A:$H,8,0)</f>
        <v>#N/A</v>
      </c>
      <c r="I57" s="16">
        <f>VLOOKUP(A:A,[2]TDSheet!$A:$F,6,0)</f>
        <v>68</v>
      </c>
      <c r="J57" s="16">
        <f t="shared" si="7"/>
        <v>5</v>
      </c>
      <c r="K57" s="16">
        <f>VLOOKUP(A:A,[1]TDSheet!$A:$P,16,0)</f>
        <v>0</v>
      </c>
      <c r="L57" s="16"/>
      <c r="M57" s="16"/>
      <c r="N57" s="16"/>
      <c r="O57" s="16">
        <f t="shared" si="8"/>
        <v>14.6</v>
      </c>
      <c r="P57" s="20"/>
      <c r="Q57" s="21">
        <f t="shared" si="9"/>
        <v>10.753424657534246</v>
      </c>
      <c r="R57" s="16">
        <f t="shared" si="10"/>
        <v>10.753424657534246</v>
      </c>
      <c r="S57" s="16">
        <f>VLOOKUP(A:A,[1]TDSheet!$A:$S,19,0)</f>
        <v>13.6</v>
      </c>
      <c r="T57" s="16">
        <f>VLOOKUP(A:A,[1]TDSheet!$A:$T,20,0)</f>
        <v>17.399999999999999</v>
      </c>
      <c r="U57" s="16">
        <f>VLOOKUP(A:A,[3]TDSheet!$A:$D,4,0)</f>
        <v>23</v>
      </c>
      <c r="V57" s="16">
        <f>VLOOKUP(A:A,[1]TDSheet!$A:$V,22,0)</f>
        <v>0</v>
      </c>
      <c r="W57" s="16">
        <f>VLOOKUP(A:A,[1]TDSheet!$A:$W,23,0)</f>
        <v>84</v>
      </c>
      <c r="X57" s="16">
        <f>VLOOKUP(A:A,[1]TDSheet!$A:$X,24,0)</f>
        <v>12</v>
      </c>
      <c r="Y57" s="16">
        <f t="shared" si="11"/>
        <v>0</v>
      </c>
      <c r="Z57" s="16">
        <f>VLOOKUP(A:A,[1]TDSheet!$A:$Z,26,0)</f>
        <v>0</v>
      </c>
      <c r="AA57" s="16">
        <f>Y57/8</f>
        <v>0</v>
      </c>
      <c r="AB57" s="22">
        <f>VLOOKUP(A:A,[1]TDSheet!$A:$AB,28,0)</f>
        <v>0.8</v>
      </c>
      <c r="AC57" s="16">
        <f t="shared" si="12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/>
      <c r="D58" s="8">
        <v>384</v>
      </c>
      <c r="E58" s="8">
        <v>6</v>
      </c>
      <c r="F58" s="8">
        <v>378</v>
      </c>
      <c r="G58" s="1" t="str">
        <f>VLOOKUP(A:A,[1]TDSheet!$A:$G,7)</f>
        <v>ноа</v>
      </c>
      <c r="H58" s="1" t="e">
        <f>VLOOKUP(A:A,[1]TDSheet!$A:$H,8,0)</f>
        <v>#N/A</v>
      </c>
      <c r="I58" s="16">
        <f>VLOOKUP(A:A,[2]TDSheet!$A:$F,6,0)</f>
        <v>6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1.2</v>
      </c>
      <c r="P58" s="20"/>
      <c r="Q58" s="21">
        <f t="shared" si="9"/>
        <v>315</v>
      </c>
      <c r="R58" s="16">
        <f t="shared" si="10"/>
        <v>315</v>
      </c>
      <c r="S58" s="16">
        <f>VLOOKUP(A:A,[1]TDSheet!$A:$S,19,0)</f>
        <v>0</v>
      </c>
      <c r="T58" s="16">
        <f>VLOOKUP(A:A,[1]TDSheet!$A:$T,20,0)</f>
        <v>0</v>
      </c>
      <c r="U58" s="16">
        <f>VLOOKUP(A:A,[3]TDSheet!$A:$D,4,0)</f>
        <v>6</v>
      </c>
      <c r="V58" s="16">
        <f>VLOOKUP(A:A,[1]TDSheet!$A:$V,22,0)</f>
        <v>0</v>
      </c>
      <c r="W58" s="16">
        <f>VLOOKUP(A:A,[1]TDSheet!$A:$W,23,0)</f>
        <v>84</v>
      </c>
      <c r="X58" s="16">
        <f>VLOOKUP(A:A,[1]TDSheet!$A:$X,24,0)</f>
        <v>12</v>
      </c>
      <c r="Y58" s="16">
        <f t="shared" si="11"/>
        <v>0</v>
      </c>
      <c r="Z58" s="16" t="e">
        <f>VLOOKUP(A:A,[1]TDSheet!$A:$Z,26,0)</f>
        <v>#N/A</v>
      </c>
      <c r="AA58" s="16">
        <f>Y58/16</f>
        <v>0</v>
      </c>
      <c r="AB58" s="22">
        <f>VLOOKUP(A:A,[1]TDSheet!$A:$AB,28,0)</f>
        <v>0.4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426</v>
      </c>
      <c r="D59" s="8">
        <v>5</v>
      </c>
      <c r="E59" s="8">
        <v>28</v>
      </c>
      <c r="F59" s="8">
        <v>403</v>
      </c>
      <c r="G59" s="1" t="str">
        <f>VLOOKUP(A:A,[1]TDSheet!$A:$G,7)</f>
        <v>нов</v>
      </c>
      <c r="H59" s="1" t="e">
        <f>VLOOKUP(A:A,[1]TDSheet!$A:$H,8,0)</f>
        <v>#N/A</v>
      </c>
      <c r="I59" s="16">
        <f>VLOOKUP(A:A,[2]TDSheet!$A:$F,6,0)</f>
        <v>29</v>
      </c>
      <c r="J59" s="16">
        <f t="shared" si="7"/>
        <v>-1</v>
      </c>
      <c r="K59" s="16">
        <f>VLOOKUP(A:A,[1]TDSheet!$A:$P,16,0)</f>
        <v>0</v>
      </c>
      <c r="L59" s="16"/>
      <c r="M59" s="16"/>
      <c r="N59" s="16"/>
      <c r="O59" s="16">
        <f t="shared" si="8"/>
        <v>5.6</v>
      </c>
      <c r="P59" s="20"/>
      <c r="Q59" s="21">
        <f t="shared" si="9"/>
        <v>71.964285714285722</v>
      </c>
      <c r="R59" s="16">
        <f t="shared" si="10"/>
        <v>71.964285714285722</v>
      </c>
      <c r="S59" s="16">
        <f>VLOOKUP(A:A,[1]TDSheet!$A:$S,19,0)</f>
        <v>3.2</v>
      </c>
      <c r="T59" s="16">
        <f>VLOOKUP(A:A,[1]TDSheet!$A:$T,20,0)</f>
        <v>6</v>
      </c>
      <c r="U59" s="16">
        <f>VLOOKUP(A:A,[3]TDSheet!$A:$D,4,0)</f>
        <v>11</v>
      </c>
      <c r="V59" s="16">
        <f>VLOOKUP(A:A,[1]TDSheet!$A:$V,22,0)</f>
        <v>0</v>
      </c>
      <c r="W59" s="16">
        <f>VLOOKUP(A:A,[1]TDSheet!$A:$W,23,0)</f>
        <v>234</v>
      </c>
      <c r="X59" s="16">
        <f>VLOOKUP(A:A,[1]TDSheet!$A:$X,24,0)</f>
        <v>18</v>
      </c>
      <c r="Y59" s="16">
        <f t="shared" si="11"/>
        <v>0</v>
      </c>
      <c r="Z59" s="16" t="str">
        <f>VLOOKUP(A:A,[1]TDSheet!$A:$Z,26,0)</f>
        <v>увел</v>
      </c>
      <c r="AA59" s="16">
        <f>Y59/9</f>
        <v>0</v>
      </c>
      <c r="AB59" s="22">
        <f>VLOOKUP(A:A,[1]TDSheet!$A:$AB,28,0)</f>
        <v>0.3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75</v>
      </c>
      <c r="D60" s="8"/>
      <c r="E60" s="8">
        <v>0</v>
      </c>
      <c r="F60" s="8">
        <v>75</v>
      </c>
      <c r="G60" s="1" t="str">
        <f>VLOOKUP(A:A,[1]TDSheet!$A:$G,7)</f>
        <v>в30,05</v>
      </c>
      <c r="H60" s="1" t="e">
        <f>VLOOKUP(A:A,[1]TDSheet!$A:$H,8,0)</f>
        <v>#N/A</v>
      </c>
      <c r="I60" s="18">
        <v>0</v>
      </c>
      <c r="J60" s="16">
        <f t="shared" si="7"/>
        <v>0</v>
      </c>
      <c r="K60" s="16">
        <f>VLOOKUP(A:A,[1]TDSheet!$A:$P,16,0)</f>
        <v>0</v>
      </c>
      <c r="L60" s="16"/>
      <c r="M60" s="16"/>
      <c r="N60" s="16"/>
      <c r="O60" s="16">
        <f t="shared" si="8"/>
        <v>0</v>
      </c>
      <c r="P60" s="20"/>
      <c r="Q60" s="21" t="e">
        <f t="shared" si="9"/>
        <v>#DIV/0!</v>
      </c>
      <c r="R60" s="16" t="e">
        <f t="shared" si="10"/>
        <v>#DIV/0!</v>
      </c>
      <c r="S60" s="16">
        <f>VLOOKUP(A:A,[1]TDSheet!$A:$S,19,0)</f>
        <v>0.4</v>
      </c>
      <c r="T60" s="16">
        <f>VLOOKUP(A:A,[1]TDSheet!$A:$T,20,0)</f>
        <v>0.8</v>
      </c>
      <c r="U60" s="16">
        <v>0</v>
      </c>
      <c r="V60" s="16">
        <f>VLOOKUP(A:A,[1]TDSheet!$A:$V,22,0)</f>
        <v>0</v>
      </c>
      <c r="W60" s="16">
        <f>VLOOKUP(A:A,[1]TDSheet!$A:$W,23,0)</f>
        <v>234</v>
      </c>
      <c r="X60" s="16">
        <f>VLOOKUP(A:A,[1]TDSheet!$A:$X,24,0)</f>
        <v>18</v>
      </c>
      <c r="Y60" s="16">
        <f t="shared" si="11"/>
        <v>0</v>
      </c>
      <c r="Z60" s="16" t="str">
        <f>VLOOKUP(A:A,[1]TDSheet!$A:$Z,26,0)</f>
        <v>увел</v>
      </c>
      <c r="AA60" s="16">
        <v>0</v>
      </c>
      <c r="AB60" s="22">
        <f>VLOOKUP(A:A,[1]TDSheet!$A:$AB,28,0)</f>
        <v>0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22.6</v>
      </c>
      <c r="D61" s="8"/>
      <c r="E61" s="8">
        <v>0</v>
      </c>
      <c r="F61" s="8">
        <v>22.6</v>
      </c>
      <c r="G61" s="1" t="str">
        <f>VLOOKUP(A:A,[1]TDSheet!$A:$G,7)</f>
        <v>в30,05</v>
      </c>
      <c r="H61" s="1" t="e">
        <f>VLOOKUP(A:A,[1]TDSheet!$A:$H,8,0)</f>
        <v>#N/A</v>
      </c>
      <c r="I61" s="18">
        <v>0</v>
      </c>
      <c r="J61" s="16">
        <f t="shared" si="7"/>
        <v>0</v>
      </c>
      <c r="K61" s="16">
        <f>VLOOKUP(A:A,[1]TDSheet!$A:$P,16,0)</f>
        <v>0</v>
      </c>
      <c r="L61" s="16"/>
      <c r="M61" s="16"/>
      <c r="N61" s="16"/>
      <c r="O61" s="16">
        <f t="shared" si="8"/>
        <v>0</v>
      </c>
      <c r="P61" s="20"/>
      <c r="Q61" s="21" t="e">
        <f t="shared" si="9"/>
        <v>#DIV/0!</v>
      </c>
      <c r="R61" s="16" t="e">
        <f t="shared" si="10"/>
        <v>#DIV/0!</v>
      </c>
      <c r="S61" s="16">
        <f>VLOOKUP(A:A,[1]TDSheet!$A:$S,19,0)</f>
        <v>0.4</v>
      </c>
      <c r="T61" s="16">
        <f>VLOOKUP(A:A,[1]TDSheet!$A:$T,20,0)</f>
        <v>0.4</v>
      </c>
      <c r="U61" s="16">
        <v>0</v>
      </c>
      <c r="V61" s="16">
        <f>VLOOKUP(A:A,[1]TDSheet!$A:$V,22,0)</f>
        <v>0</v>
      </c>
      <c r="W61" s="16">
        <f>VLOOKUP(A:A,[1]TDSheet!$A:$W,23,0)</f>
        <v>0</v>
      </c>
      <c r="X61" s="16">
        <f>VLOOKUP(A:A,[1]TDSheet!$A:$X,24,0)</f>
        <v>0</v>
      </c>
      <c r="Y61" s="16">
        <f t="shared" si="11"/>
        <v>0</v>
      </c>
      <c r="Z61" s="16" t="str">
        <f>VLOOKUP(A:A,[1]TDSheet!$A:$Z,26,0)</f>
        <v>вывод</v>
      </c>
      <c r="AA61" s="16">
        <v>0</v>
      </c>
      <c r="AB61" s="22">
        <f>VLOOKUP(A:A,[1]TDSheet!$A:$AB,28,0)</f>
        <v>0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36</v>
      </c>
      <c r="D62" s="8">
        <v>3.6</v>
      </c>
      <c r="E62" s="8">
        <v>18</v>
      </c>
      <c r="F62" s="8">
        <v>19.8</v>
      </c>
      <c r="G62" s="1">
        <f>VLOOKUP(A:A,[1]TDSheet!$A:$G,7)</f>
        <v>1</v>
      </c>
      <c r="H62" s="1" t="e">
        <f>VLOOKUP(A:A,[1]TDSheet!$A:$H,8,0)</f>
        <v>#N/A</v>
      </c>
      <c r="I62" s="16">
        <f>VLOOKUP(A:A,[2]TDSheet!$A:$F,6,0)</f>
        <v>17.399999999999999</v>
      </c>
      <c r="J62" s="16">
        <f t="shared" si="7"/>
        <v>0.60000000000000142</v>
      </c>
      <c r="K62" s="16">
        <f>VLOOKUP(A:A,[1]TDSheet!$A:$P,16,0)</f>
        <v>0</v>
      </c>
      <c r="L62" s="16">
        <v>32</v>
      </c>
      <c r="M62" s="16"/>
      <c r="N62" s="16"/>
      <c r="O62" s="16">
        <f t="shared" si="8"/>
        <v>3.6</v>
      </c>
      <c r="P62" s="20"/>
      <c r="Q62" s="21">
        <f t="shared" si="9"/>
        <v>14.388888888888888</v>
      </c>
      <c r="R62" s="16">
        <f t="shared" si="10"/>
        <v>5.5</v>
      </c>
      <c r="S62" s="16">
        <f>VLOOKUP(A:A,[1]TDSheet!$A:$S,19,0)</f>
        <v>3.96</v>
      </c>
      <c r="T62" s="16">
        <f>VLOOKUP(A:A,[1]TDSheet!$A:$T,20,0)</f>
        <v>3.6</v>
      </c>
      <c r="U62" s="16">
        <f>VLOOKUP(A:A,[3]TDSheet!$A:$D,4,0)</f>
        <v>1.8</v>
      </c>
      <c r="V62" s="16">
        <f>VLOOKUP(A:A,[1]TDSheet!$A:$V,22,0)</f>
        <v>0</v>
      </c>
      <c r="W62" s="16">
        <f>VLOOKUP(A:A,[1]TDSheet!$A:$W,23,0)</f>
        <v>234</v>
      </c>
      <c r="X62" s="16">
        <f>VLOOKUP(A:A,[1]TDSheet!$A:$X,24,0)</f>
        <v>18</v>
      </c>
      <c r="Y62" s="16">
        <f t="shared" si="11"/>
        <v>0</v>
      </c>
      <c r="Z62" s="16" t="e">
        <f>VLOOKUP(A:A,[1]TDSheet!$A:$Z,26,0)</f>
        <v>#N/A</v>
      </c>
      <c r="AA62" s="16">
        <f>Y62/1.8</f>
        <v>0</v>
      </c>
      <c r="AB62" s="22">
        <f>VLOOKUP(A:A,[1]TDSheet!$A:$AB,28,0)</f>
        <v>1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74</v>
      </c>
      <c r="B63" s="7" t="s">
        <v>8</v>
      </c>
      <c r="C63" s="8">
        <v>314</v>
      </c>
      <c r="D63" s="8">
        <v>226.24</v>
      </c>
      <c r="E63" s="8">
        <v>280.02</v>
      </c>
      <c r="F63" s="8">
        <v>246.78</v>
      </c>
      <c r="G63" s="1">
        <f>VLOOKUP(A:A,[1]TDSheet!$A:$G,7)</f>
        <v>0</v>
      </c>
      <c r="H63" s="1" t="e">
        <f>VLOOKUP(A:A,[1]TDSheet!$A:$H,8,0)</f>
        <v>#N/A</v>
      </c>
      <c r="I63" s="16">
        <f>VLOOKUP(A:A,[2]TDSheet!$A:$F,6,0)</f>
        <v>289.88600000000002</v>
      </c>
      <c r="J63" s="16">
        <f t="shared" si="7"/>
        <v>-9.8660000000000423</v>
      </c>
      <c r="K63" s="16">
        <f>VLOOKUP(A:A,[1]TDSheet!$A:$P,16,0)</f>
        <v>94</v>
      </c>
      <c r="L63" s="16">
        <v>125</v>
      </c>
      <c r="M63" s="16"/>
      <c r="N63" s="16"/>
      <c r="O63" s="16">
        <f t="shared" si="8"/>
        <v>56.003999999999998</v>
      </c>
      <c r="P63" s="20">
        <v>125</v>
      </c>
      <c r="Q63" s="21">
        <f t="shared" si="9"/>
        <v>10.548889365045353</v>
      </c>
      <c r="R63" s="16">
        <f t="shared" si="10"/>
        <v>4.4064709663595458</v>
      </c>
      <c r="S63" s="16">
        <f>VLOOKUP(A:A,[1]TDSheet!$A:$S,19,0)</f>
        <v>57.232000000000006</v>
      </c>
      <c r="T63" s="16">
        <f>VLOOKUP(A:A,[1]TDSheet!$A:$T,20,0)</f>
        <v>52.46</v>
      </c>
      <c r="U63" s="16">
        <f>VLOOKUP(A:A,[3]TDSheet!$A:$D,4,0)</f>
        <v>78.42</v>
      </c>
      <c r="V63" s="16">
        <f>VLOOKUP(A:A,[1]TDSheet!$A:$V,22,0)</f>
        <v>0</v>
      </c>
      <c r="W63" s="16">
        <f>VLOOKUP(A:A,[1]TDSheet!$A:$W,23,0)</f>
        <v>126</v>
      </c>
      <c r="X63" s="16">
        <f>VLOOKUP(A:A,[1]TDSheet!$A:$X,24,0)</f>
        <v>14</v>
      </c>
      <c r="Y63" s="16">
        <f t="shared" si="11"/>
        <v>125</v>
      </c>
      <c r="Z63" s="16" t="e">
        <f>VLOOKUP(A:A,[1]TDSheet!$A:$Z,26,0)</f>
        <v>#N/A</v>
      </c>
      <c r="AA63" s="16">
        <f>Y63/2.24</f>
        <v>55.803571428571423</v>
      </c>
      <c r="AB63" s="22">
        <f>VLOOKUP(A:A,[1]TDSheet!$A:$AB,28,0)</f>
        <v>1</v>
      </c>
      <c r="AC63" s="16">
        <f t="shared" si="12"/>
        <v>125</v>
      </c>
      <c r="AD63" s="16"/>
      <c r="AE63" s="16"/>
    </row>
    <row r="64" spans="1:31" s="1" customFormat="1" ht="21.95" customHeight="1" outlineLevel="1" x14ac:dyDescent="0.2">
      <c r="A64" s="7" t="s">
        <v>75</v>
      </c>
      <c r="B64" s="7" t="s">
        <v>8</v>
      </c>
      <c r="C64" s="8">
        <v>6</v>
      </c>
      <c r="D64" s="8"/>
      <c r="E64" s="8">
        <v>6</v>
      </c>
      <c r="F64" s="8"/>
      <c r="G64" s="1" t="str">
        <f>VLOOKUP(A:A,[1]TDSheet!$A:$G,7)</f>
        <v>в26,07</v>
      </c>
      <c r="H64" s="1" t="e">
        <f>VLOOKUP(A:A,[1]TDSheet!$A:$H,8,0)</f>
        <v>#N/A</v>
      </c>
      <c r="I64" s="16">
        <f>VLOOKUP(A:A,[2]TDSheet!$A:$F,6,0)</f>
        <v>9</v>
      </c>
      <c r="J64" s="16">
        <f t="shared" si="7"/>
        <v>-3</v>
      </c>
      <c r="K64" s="16">
        <f>VLOOKUP(A:A,[1]TDSheet!$A:$P,16,0)</f>
        <v>0</v>
      </c>
      <c r="L64" s="16"/>
      <c r="M64" s="16"/>
      <c r="N64" s="16"/>
      <c r="O64" s="16">
        <f t="shared" si="8"/>
        <v>1.2</v>
      </c>
      <c r="P64" s="20"/>
      <c r="Q64" s="21">
        <f t="shared" si="9"/>
        <v>0</v>
      </c>
      <c r="R64" s="16">
        <f t="shared" si="10"/>
        <v>0</v>
      </c>
      <c r="S64" s="16">
        <f>VLOOKUP(A:A,[1]TDSheet!$A:$S,19,0)</f>
        <v>1.2</v>
      </c>
      <c r="T64" s="16">
        <f>VLOOKUP(A:A,[1]TDSheet!$A:$T,20,0)</f>
        <v>0.6</v>
      </c>
      <c r="U64" s="16">
        <v>0</v>
      </c>
      <c r="V64" s="16">
        <f>VLOOKUP(A:A,[1]TDSheet!$A:$V,22,0)</f>
        <v>0</v>
      </c>
      <c r="W64" s="16">
        <f>VLOOKUP(A:A,[1]TDSheet!$A:$W,23,0)</f>
        <v>126</v>
      </c>
      <c r="X64" s="16">
        <f>VLOOKUP(A:A,[1]TDSheet!$A:$X,24,0)</f>
        <v>14</v>
      </c>
      <c r="Y64" s="16">
        <f t="shared" si="11"/>
        <v>0</v>
      </c>
      <c r="Z64" s="16" t="str">
        <f>VLOOKUP(A:A,[1]TDSheet!$A:$Z,26,0)</f>
        <v>увел</v>
      </c>
      <c r="AA64" s="16">
        <v>0</v>
      </c>
      <c r="AB64" s="22">
        <f>VLOOKUP(A:A,[1]TDSheet!$A:$AB,28,0)</f>
        <v>1</v>
      </c>
      <c r="AC64" s="16">
        <f t="shared" si="12"/>
        <v>0</v>
      </c>
      <c r="AD64" s="16"/>
      <c r="AE64" s="16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125</v>
      </c>
      <c r="D65" s="8">
        <v>10</v>
      </c>
      <c r="E65" s="8">
        <v>70</v>
      </c>
      <c r="F65" s="8">
        <v>55</v>
      </c>
      <c r="G65" s="1">
        <f>VLOOKUP(A:A,[1]TDSheet!$A:$G,7)</f>
        <v>1</v>
      </c>
      <c r="H65" s="1">
        <f>VLOOKUP(A:A,[1]TDSheet!$A:$H,8,0)</f>
        <v>180</v>
      </c>
      <c r="I65" s="16">
        <f>VLOOKUP(A:A,[2]TDSheet!$A:$F,6,0)</f>
        <v>80</v>
      </c>
      <c r="J65" s="16">
        <f t="shared" si="7"/>
        <v>-10</v>
      </c>
      <c r="K65" s="16">
        <f>VLOOKUP(A:A,[1]TDSheet!$A:$P,16,0)</f>
        <v>60</v>
      </c>
      <c r="L65" s="16"/>
      <c r="M65" s="16"/>
      <c r="N65" s="16"/>
      <c r="O65" s="16">
        <f t="shared" si="8"/>
        <v>14</v>
      </c>
      <c r="P65" s="20">
        <v>60</v>
      </c>
      <c r="Q65" s="21">
        <f t="shared" si="9"/>
        <v>12.5</v>
      </c>
      <c r="R65" s="16">
        <f t="shared" si="10"/>
        <v>3.9285714285714284</v>
      </c>
      <c r="S65" s="16">
        <f>VLOOKUP(A:A,[1]TDSheet!$A:$S,19,0)</f>
        <v>16</v>
      </c>
      <c r="T65" s="16">
        <f>VLOOKUP(A:A,[1]TDSheet!$A:$T,20,0)</f>
        <v>11</v>
      </c>
      <c r="U65" s="16">
        <f>VLOOKUP(A:A,[3]TDSheet!$A:$D,4,0)</f>
        <v>5</v>
      </c>
      <c r="V65" s="16">
        <f>VLOOKUP(A:A,[1]TDSheet!$A:$V,22,0)</f>
        <v>0</v>
      </c>
      <c r="W65" s="16">
        <f>VLOOKUP(A:A,[1]TDSheet!$A:$W,23,0)</f>
        <v>144</v>
      </c>
      <c r="X65" s="16">
        <f>VLOOKUP(A:A,[1]TDSheet!$A:$X,24,0)</f>
        <v>12</v>
      </c>
      <c r="Y65" s="16">
        <f t="shared" si="11"/>
        <v>60</v>
      </c>
      <c r="Z65" s="16" t="e">
        <f>VLOOKUP(A:A,[1]TDSheet!$A:$Z,26,0)</f>
        <v>#N/A</v>
      </c>
      <c r="AA65" s="16">
        <f>Y65/5</f>
        <v>12</v>
      </c>
      <c r="AB65" s="22">
        <f>VLOOKUP(A:A,[1]TDSheet!$A:$AB,28,0)</f>
        <v>1</v>
      </c>
      <c r="AC65" s="16">
        <f t="shared" si="12"/>
        <v>60</v>
      </c>
      <c r="AD65" s="16"/>
      <c r="AE65" s="16"/>
    </row>
    <row r="66" spans="1:31" s="1" customFormat="1" ht="11.1" customHeight="1" outlineLevel="1" x14ac:dyDescent="0.2">
      <c r="A66" s="7" t="s">
        <v>77</v>
      </c>
      <c r="B66" s="7" t="s">
        <v>9</v>
      </c>
      <c r="C66" s="8"/>
      <c r="D66" s="8">
        <v>504</v>
      </c>
      <c r="E66" s="8">
        <v>20</v>
      </c>
      <c r="F66" s="8">
        <v>484</v>
      </c>
      <c r="G66" s="1" t="str">
        <f>VLOOKUP(A:A,[1]TDSheet!$A:$G,7)</f>
        <v>нов</v>
      </c>
      <c r="H66" s="1" t="e">
        <f>VLOOKUP(A:A,[1]TDSheet!$A:$H,8,0)</f>
        <v>#N/A</v>
      </c>
      <c r="I66" s="16">
        <f>VLOOKUP(A:A,[2]TDSheet!$A:$F,6,0)</f>
        <v>20</v>
      </c>
      <c r="J66" s="16">
        <f t="shared" si="7"/>
        <v>0</v>
      </c>
      <c r="K66" s="16">
        <f>VLOOKUP(A:A,[1]TDSheet!$A:$P,16,0)</f>
        <v>0</v>
      </c>
      <c r="L66" s="16"/>
      <c r="M66" s="16"/>
      <c r="N66" s="16"/>
      <c r="O66" s="16">
        <f t="shared" si="8"/>
        <v>4</v>
      </c>
      <c r="P66" s="20"/>
      <c r="Q66" s="21">
        <f t="shared" si="9"/>
        <v>121</v>
      </c>
      <c r="R66" s="16">
        <f t="shared" si="10"/>
        <v>121</v>
      </c>
      <c r="S66" s="16">
        <f>VLOOKUP(A:A,[1]TDSheet!$A:$S,19,0)</f>
        <v>0</v>
      </c>
      <c r="T66" s="16">
        <f>VLOOKUP(A:A,[1]TDSheet!$A:$T,20,0)</f>
        <v>0</v>
      </c>
      <c r="U66" s="16">
        <f>VLOOKUP(A:A,[3]TDSheet!$A:$D,4,0)</f>
        <v>20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 t="shared" si="11"/>
        <v>0</v>
      </c>
      <c r="Z66" s="16" t="e">
        <f>VLOOKUP(A:A,[1]TDSheet!$A:$Z,26,0)</f>
        <v>#N/A</v>
      </c>
      <c r="AA66" s="16">
        <f>Y66/12</f>
        <v>0</v>
      </c>
      <c r="AB66" s="22">
        <f>VLOOKUP(A:A,[1]TDSheet!$A:$AB,28,0)</f>
        <v>0.25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32</v>
      </c>
      <c r="B67" s="7" t="s">
        <v>9</v>
      </c>
      <c r="C67" s="8">
        <v>2581</v>
      </c>
      <c r="D67" s="8">
        <v>4942</v>
      </c>
      <c r="E67" s="8">
        <v>5307</v>
      </c>
      <c r="F67" s="8">
        <v>2181</v>
      </c>
      <c r="G67" s="1" t="str">
        <f>VLOOKUP(A:A,[1]TDSheet!$A:$G,7)</f>
        <v>пуд,яб</v>
      </c>
      <c r="H67" s="1">
        <f>VLOOKUP(A:A,[1]TDSheet!$A:$H,8,0)</f>
        <v>180</v>
      </c>
      <c r="I67" s="16">
        <f>VLOOKUP(A:A,[2]TDSheet!$A:$F,6,0)</f>
        <v>5322</v>
      </c>
      <c r="J67" s="16">
        <f t="shared" si="7"/>
        <v>-15</v>
      </c>
      <c r="K67" s="16">
        <f>VLOOKUP(A:A,[1]TDSheet!$A:$P,16,0)</f>
        <v>70</v>
      </c>
      <c r="L67" s="16">
        <v>670</v>
      </c>
      <c r="M67" s="16"/>
      <c r="N67" s="16"/>
      <c r="O67" s="16">
        <f t="shared" si="8"/>
        <v>341.4</v>
      </c>
      <c r="P67" s="20">
        <v>1010</v>
      </c>
      <c r="Q67" s="21">
        <f t="shared" si="9"/>
        <v>11.514352665495021</v>
      </c>
      <c r="R67" s="16">
        <f t="shared" si="10"/>
        <v>6.3884007029876981</v>
      </c>
      <c r="S67" s="16">
        <f>VLOOKUP(A:A,[1]TDSheet!$A:$S,19,0)</f>
        <v>417.6</v>
      </c>
      <c r="T67" s="16">
        <f>VLOOKUP(A:A,[1]TDSheet!$A:$T,20,0)</f>
        <v>393.8</v>
      </c>
      <c r="U67" s="16">
        <f>VLOOKUP(A:A,[3]TDSheet!$A:$D,4,0)</f>
        <v>356</v>
      </c>
      <c r="V67" s="16">
        <f>VLOOKUP(A:A,[1]TDSheet!$A:$V,22,0)</f>
        <v>3600</v>
      </c>
      <c r="W67" s="16">
        <f>VLOOKUP(A:A,[1]TDSheet!$A:$W,23,0)</f>
        <v>70</v>
      </c>
      <c r="X67" s="16">
        <f>VLOOKUP(A:A,[1]TDSheet!$A:$X,24,0)</f>
        <v>14</v>
      </c>
      <c r="Y67" s="16">
        <f t="shared" si="11"/>
        <v>1010</v>
      </c>
      <c r="Z67" s="16">
        <f>VLOOKUP(A:A,[1]TDSheet!$A:$Z,26,0)</f>
        <v>0</v>
      </c>
      <c r="AA67" s="16">
        <f>Y67/12</f>
        <v>84.166666666666671</v>
      </c>
      <c r="AB67" s="22">
        <f>VLOOKUP(A:A,[1]TDSheet!$A:$AB,28,0)</f>
        <v>0.25</v>
      </c>
      <c r="AC67" s="16">
        <f t="shared" si="12"/>
        <v>252.5</v>
      </c>
      <c r="AD67" s="16"/>
      <c r="AE67" s="16"/>
    </row>
    <row r="68" spans="1:31" s="1" customFormat="1" ht="11.1" customHeight="1" outlineLevel="1" x14ac:dyDescent="0.2">
      <c r="A68" s="7" t="s">
        <v>33</v>
      </c>
      <c r="B68" s="7" t="s">
        <v>9</v>
      </c>
      <c r="C68" s="8">
        <v>647</v>
      </c>
      <c r="D68" s="8">
        <v>213</v>
      </c>
      <c r="E68" s="8">
        <v>478</v>
      </c>
      <c r="F68" s="8">
        <v>373</v>
      </c>
      <c r="G68" s="1">
        <f>VLOOKUP(A:A,[1]TDSheet!$A:$G,7)</f>
        <v>1</v>
      </c>
      <c r="H68" s="1">
        <f>VLOOKUP(A:A,[1]TDSheet!$A:$H,8,0)</f>
        <v>180</v>
      </c>
      <c r="I68" s="16">
        <f>VLOOKUP(A:A,[2]TDSheet!$A:$F,6,0)</f>
        <v>462</v>
      </c>
      <c r="J68" s="16">
        <f t="shared" si="7"/>
        <v>16</v>
      </c>
      <c r="K68" s="16">
        <f>VLOOKUP(A:A,[1]TDSheet!$A:$P,16,0)</f>
        <v>170</v>
      </c>
      <c r="L68" s="16">
        <v>330</v>
      </c>
      <c r="M68" s="16"/>
      <c r="N68" s="16"/>
      <c r="O68" s="16">
        <f t="shared" si="8"/>
        <v>95.6</v>
      </c>
      <c r="P68" s="20">
        <v>170</v>
      </c>
      <c r="Q68" s="21">
        <f t="shared" si="9"/>
        <v>10.910041841004185</v>
      </c>
      <c r="R68" s="16">
        <f t="shared" si="10"/>
        <v>3.9016736401673642</v>
      </c>
      <c r="S68" s="16">
        <f>VLOOKUP(A:A,[1]TDSheet!$A:$S,19,0)</f>
        <v>107</v>
      </c>
      <c r="T68" s="16">
        <f>VLOOKUP(A:A,[1]TDSheet!$A:$T,20,0)</f>
        <v>89.6</v>
      </c>
      <c r="U68" s="16">
        <f>VLOOKUP(A:A,[3]TDSheet!$A:$D,4,0)</f>
        <v>81</v>
      </c>
      <c r="V68" s="16">
        <f>VLOOKUP(A:A,[1]TDSheet!$A:$V,22,0)</f>
        <v>0</v>
      </c>
      <c r="W68" s="16">
        <f>VLOOKUP(A:A,[1]TDSheet!$A:$W,23,0)</f>
        <v>70</v>
      </c>
      <c r="X68" s="16">
        <f>VLOOKUP(A:A,[1]TDSheet!$A:$X,24,0)</f>
        <v>14</v>
      </c>
      <c r="Y68" s="16">
        <f t="shared" si="11"/>
        <v>170</v>
      </c>
      <c r="Z68" s="16">
        <f>VLOOKUP(A:A,[1]TDSheet!$A:$Z,26,0)</f>
        <v>0</v>
      </c>
      <c r="AA68" s="16">
        <f>Y68/12</f>
        <v>14.166666666666666</v>
      </c>
      <c r="AB68" s="22">
        <f>VLOOKUP(A:A,[1]TDSheet!$A:$AB,28,0)</f>
        <v>0.3</v>
      </c>
      <c r="AC68" s="16">
        <f t="shared" si="12"/>
        <v>51</v>
      </c>
      <c r="AD68" s="16"/>
      <c r="AE68" s="16"/>
    </row>
    <row r="69" spans="1:31" s="1" customFormat="1" ht="11.1" customHeight="1" outlineLevel="1" x14ac:dyDescent="0.2">
      <c r="A69" s="7" t="s">
        <v>34</v>
      </c>
      <c r="B69" s="7" t="s">
        <v>9</v>
      </c>
      <c r="C69" s="8">
        <v>922</v>
      </c>
      <c r="D69" s="8">
        <v>190</v>
      </c>
      <c r="E69" s="8">
        <v>484</v>
      </c>
      <c r="F69" s="8">
        <v>613</v>
      </c>
      <c r="G69" s="1">
        <f>VLOOKUP(A:A,[1]TDSheet!$A:$G,7)</f>
        <v>1</v>
      </c>
      <c r="H69" s="1">
        <f>VLOOKUP(A:A,[1]TDSheet!$A:$H,8,0)</f>
        <v>180</v>
      </c>
      <c r="I69" s="16">
        <f>VLOOKUP(A:A,[2]TDSheet!$A:$F,6,0)</f>
        <v>469</v>
      </c>
      <c r="J69" s="16">
        <f t="shared" si="7"/>
        <v>15</v>
      </c>
      <c r="K69" s="16">
        <f>VLOOKUP(A:A,[1]TDSheet!$A:$P,16,0)</f>
        <v>0</v>
      </c>
      <c r="L69" s="16">
        <v>170</v>
      </c>
      <c r="M69" s="16"/>
      <c r="N69" s="16"/>
      <c r="O69" s="16">
        <f t="shared" si="8"/>
        <v>96.8</v>
      </c>
      <c r="P69" s="20">
        <v>330</v>
      </c>
      <c r="Q69" s="21">
        <f t="shared" si="9"/>
        <v>11.49793388429752</v>
      </c>
      <c r="R69" s="16">
        <f t="shared" si="10"/>
        <v>6.3326446280991737</v>
      </c>
      <c r="S69" s="16">
        <f>VLOOKUP(A:A,[1]TDSheet!$A:$S,19,0)</f>
        <v>131</v>
      </c>
      <c r="T69" s="16">
        <f>VLOOKUP(A:A,[1]TDSheet!$A:$T,20,0)</f>
        <v>103.8</v>
      </c>
      <c r="U69" s="16">
        <f>VLOOKUP(A:A,[3]TDSheet!$A:$D,4,0)</f>
        <v>92</v>
      </c>
      <c r="V69" s="16">
        <f>VLOOKUP(A:A,[1]TDSheet!$A:$V,22,0)</f>
        <v>0</v>
      </c>
      <c r="W69" s="16">
        <f>VLOOKUP(A:A,[1]TDSheet!$A:$W,23,0)</f>
        <v>70</v>
      </c>
      <c r="X69" s="16">
        <f>VLOOKUP(A:A,[1]TDSheet!$A:$X,24,0)</f>
        <v>14</v>
      </c>
      <c r="Y69" s="16">
        <f t="shared" si="11"/>
        <v>330</v>
      </c>
      <c r="Z69" s="16">
        <f>VLOOKUP(A:A,[1]TDSheet!$A:$Z,26,0)</f>
        <v>0</v>
      </c>
      <c r="AA69" s="16">
        <f>Y69/12</f>
        <v>27.5</v>
      </c>
      <c r="AB69" s="22">
        <f>VLOOKUP(A:A,[1]TDSheet!$A:$AB,28,0)</f>
        <v>0.3</v>
      </c>
      <c r="AC69" s="16">
        <f t="shared" si="12"/>
        <v>99</v>
      </c>
      <c r="AD69" s="16"/>
      <c r="AE69" s="16"/>
    </row>
    <row r="70" spans="1:31" s="1" customFormat="1" ht="11.1" customHeight="1" outlineLevel="1" x14ac:dyDescent="0.2">
      <c r="A70" s="7" t="s">
        <v>78</v>
      </c>
      <c r="B70" s="7" t="s">
        <v>8</v>
      </c>
      <c r="C70" s="8">
        <v>174.68</v>
      </c>
      <c r="D70" s="8"/>
      <c r="E70" s="8">
        <v>14.4</v>
      </c>
      <c r="F70" s="8">
        <v>158.28</v>
      </c>
      <c r="G70" s="1" t="str">
        <f>VLOOKUP(A:A,[1]TDSheet!$A:$G,7)</f>
        <v>нов</v>
      </c>
      <c r="H70" s="1" t="e">
        <f>VLOOKUP(A:A,[1]TDSheet!$A:$H,8,0)</f>
        <v>#N/A</v>
      </c>
      <c r="I70" s="16">
        <f>VLOOKUP(A:A,[2]TDSheet!$A:$F,6,0)</f>
        <v>14.4</v>
      </c>
      <c r="J70" s="16">
        <f t="shared" si="7"/>
        <v>0</v>
      </c>
      <c r="K70" s="16">
        <f>VLOOKUP(A:A,[1]TDSheet!$A:$P,16,0)</f>
        <v>0</v>
      </c>
      <c r="L70" s="16"/>
      <c r="M70" s="16"/>
      <c r="N70" s="16"/>
      <c r="O70" s="16">
        <f t="shared" si="8"/>
        <v>2.88</v>
      </c>
      <c r="P70" s="20"/>
      <c r="Q70" s="21">
        <f t="shared" si="9"/>
        <v>54.958333333333336</v>
      </c>
      <c r="R70" s="16">
        <f t="shared" si="10"/>
        <v>54.958333333333336</v>
      </c>
      <c r="S70" s="16">
        <f>VLOOKUP(A:A,[1]TDSheet!$A:$S,19,0)</f>
        <v>0.36399999999999999</v>
      </c>
      <c r="T70" s="16">
        <f>VLOOKUP(A:A,[1]TDSheet!$A:$T,20,0)</f>
        <v>3.5799999999999996</v>
      </c>
      <c r="U70" s="16">
        <f>VLOOKUP(A:A,[3]TDSheet!$A:$D,4,0)</f>
        <v>10.8</v>
      </c>
      <c r="V70" s="16">
        <f>VLOOKUP(A:A,[1]TDSheet!$A:$V,22,0)</f>
        <v>0</v>
      </c>
      <c r="W70" s="16">
        <f>VLOOKUP(A:A,[1]TDSheet!$A:$W,23,0)</f>
        <v>234</v>
      </c>
      <c r="X70" s="16">
        <f>VLOOKUP(A:A,[1]TDSheet!$A:$X,24,0)</f>
        <v>18</v>
      </c>
      <c r="Y70" s="16">
        <f t="shared" si="11"/>
        <v>0</v>
      </c>
      <c r="Z70" s="16" t="str">
        <f>VLOOKUP(A:A,[1]TDSheet!$A:$Z,26,0)</f>
        <v>увел</v>
      </c>
      <c r="AA70" s="16">
        <f>Y70/1.8</f>
        <v>0</v>
      </c>
      <c r="AB70" s="22">
        <f>VLOOKUP(A:A,[1]TDSheet!$A:$AB,28,0)</f>
        <v>1</v>
      </c>
      <c r="AC70" s="16">
        <f t="shared" si="12"/>
        <v>0</v>
      </c>
      <c r="AD70" s="16"/>
      <c r="AE70" s="16"/>
    </row>
    <row r="71" spans="1:31" s="1" customFormat="1" ht="11.1" customHeight="1" outlineLevel="1" x14ac:dyDescent="0.2">
      <c r="A71" s="7" t="s">
        <v>79</v>
      </c>
      <c r="B71" s="7" t="s">
        <v>9</v>
      </c>
      <c r="C71" s="8">
        <v>204</v>
      </c>
      <c r="D71" s="8">
        <v>195</v>
      </c>
      <c r="E71" s="8">
        <v>190</v>
      </c>
      <c r="F71" s="8">
        <v>190</v>
      </c>
      <c r="G71" s="1">
        <f>VLOOKUP(A:A,[1]TDSheet!$A:$G,7)</f>
        <v>1</v>
      </c>
      <c r="H71" s="1">
        <f>VLOOKUP(A:A,[1]TDSheet!$A:$H,8,0)</f>
        <v>365</v>
      </c>
      <c r="I71" s="16">
        <f>VLOOKUP(A:A,[2]TDSheet!$A:$F,6,0)</f>
        <v>199</v>
      </c>
      <c r="J71" s="16">
        <f t="shared" si="7"/>
        <v>-9</v>
      </c>
      <c r="K71" s="16">
        <f>VLOOKUP(A:A,[1]TDSheet!$A:$P,16,0)</f>
        <v>60</v>
      </c>
      <c r="L71" s="16">
        <v>60</v>
      </c>
      <c r="M71" s="16"/>
      <c r="N71" s="16"/>
      <c r="O71" s="16">
        <f t="shared" si="8"/>
        <v>38</v>
      </c>
      <c r="P71" s="20">
        <v>120</v>
      </c>
      <c r="Q71" s="21">
        <f t="shared" si="9"/>
        <v>11.315789473684211</v>
      </c>
      <c r="R71" s="16">
        <f t="shared" si="10"/>
        <v>5</v>
      </c>
      <c r="S71" s="16">
        <f>VLOOKUP(A:A,[1]TDSheet!$A:$S,19,0)</f>
        <v>30.8</v>
      </c>
      <c r="T71" s="16">
        <f>VLOOKUP(A:A,[1]TDSheet!$A:$T,20,0)</f>
        <v>35.6</v>
      </c>
      <c r="U71" s="16">
        <f>VLOOKUP(A:A,[3]TDSheet!$A:$D,4,0)</f>
        <v>23</v>
      </c>
      <c r="V71" s="16">
        <f>VLOOKUP(A:A,[1]TDSheet!$A:$V,22,0)</f>
        <v>0</v>
      </c>
      <c r="W71" s="16">
        <f>VLOOKUP(A:A,[1]TDSheet!$A:$W,23,0)</f>
        <v>130</v>
      </c>
      <c r="X71" s="16">
        <f>VLOOKUP(A:A,[1]TDSheet!$A:$X,24,0)</f>
        <v>10</v>
      </c>
      <c r="Y71" s="16">
        <f t="shared" si="11"/>
        <v>120</v>
      </c>
      <c r="Z71" s="16">
        <f>VLOOKUP(A:A,[1]TDSheet!$A:$Z,26,0)</f>
        <v>0</v>
      </c>
      <c r="AA71" s="16">
        <f>Y71/6</f>
        <v>20</v>
      </c>
      <c r="AB71" s="22">
        <f>VLOOKUP(A:A,[1]TDSheet!$A:$AB,28,0)</f>
        <v>0.2</v>
      </c>
      <c r="AC71" s="16">
        <f t="shared" si="12"/>
        <v>24</v>
      </c>
      <c r="AD71" s="16"/>
      <c r="AE71" s="16"/>
    </row>
    <row r="72" spans="1:31" s="1" customFormat="1" ht="11.1" customHeight="1" outlineLevel="1" x14ac:dyDescent="0.2">
      <c r="A72" s="7" t="s">
        <v>35</v>
      </c>
      <c r="B72" s="7" t="s">
        <v>9</v>
      </c>
      <c r="C72" s="8">
        <v>293</v>
      </c>
      <c r="D72" s="8">
        <v>370</v>
      </c>
      <c r="E72" s="8">
        <v>266</v>
      </c>
      <c r="F72" s="8">
        <v>384</v>
      </c>
      <c r="G72" s="1">
        <f>VLOOKUP(A:A,[1]TDSheet!$A:$G,7)</f>
        <v>1</v>
      </c>
      <c r="H72" s="1">
        <f>VLOOKUP(A:A,[1]TDSheet!$A:$H,8,0)</f>
        <v>365</v>
      </c>
      <c r="I72" s="16">
        <f>VLOOKUP(A:A,[2]TDSheet!$A:$F,6,0)</f>
        <v>271</v>
      </c>
      <c r="J72" s="16">
        <f t="shared" ref="J72:J77" si="13">E72-I72</f>
        <v>-5</v>
      </c>
      <c r="K72" s="16">
        <f>VLOOKUP(A:A,[1]TDSheet!$A:$P,16,0)</f>
        <v>0</v>
      </c>
      <c r="L72" s="16">
        <v>60</v>
      </c>
      <c r="M72" s="16"/>
      <c r="N72" s="16"/>
      <c r="O72" s="16">
        <f t="shared" ref="O72:O77" si="14">(E72-V72)/5</f>
        <v>53.2</v>
      </c>
      <c r="P72" s="20">
        <v>180</v>
      </c>
      <c r="Q72" s="21">
        <f t="shared" ref="Q72:Q77" si="15">(F72+K72+L72+P72)/O72</f>
        <v>11.729323308270676</v>
      </c>
      <c r="R72" s="16">
        <f t="shared" ref="R72:R77" si="16">F72/O72</f>
        <v>7.2180451127819545</v>
      </c>
      <c r="S72" s="16">
        <f>VLOOKUP(A:A,[1]TDSheet!$A:$S,19,0)</f>
        <v>55.6</v>
      </c>
      <c r="T72" s="16">
        <f>VLOOKUP(A:A,[1]TDSheet!$A:$T,20,0)</f>
        <v>65.2</v>
      </c>
      <c r="U72" s="16">
        <f>VLOOKUP(A:A,[3]TDSheet!$A:$D,4,0)</f>
        <v>26</v>
      </c>
      <c r="V72" s="16">
        <f>VLOOKUP(A:A,[1]TDSheet!$A:$V,22,0)</f>
        <v>0</v>
      </c>
      <c r="W72" s="16">
        <f>VLOOKUP(A:A,[1]TDSheet!$A:$W,23,0)</f>
        <v>130</v>
      </c>
      <c r="X72" s="16">
        <f>VLOOKUP(A:A,[1]TDSheet!$A:$X,24,0)</f>
        <v>10</v>
      </c>
      <c r="Y72" s="16">
        <f t="shared" ref="Y72:Y77" si="17">P72+0</f>
        <v>180</v>
      </c>
      <c r="Z72" s="16">
        <f>VLOOKUP(A:A,[1]TDSheet!$A:$Z,26,0)</f>
        <v>0</v>
      </c>
      <c r="AA72" s="16">
        <f>Y72/6</f>
        <v>30</v>
      </c>
      <c r="AB72" s="22">
        <f>VLOOKUP(A:A,[1]TDSheet!$A:$AB,28,0)</f>
        <v>0.2</v>
      </c>
      <c r="AC72" s="16">
        <f t="shared" ref="AC72:AC77" si="18">Y72*AB72</f>
        <v>36</v>
      </c>
      <c r="AD72" s="16"/>
      <c r="AE72" s="16"/>
    </row>
    <row r="73" spans="1:31" s="1" customFormat="1" ht="11.1" customHeight="1" outlineLevel="1" x14ac:dyDescent="0.2">
      <c r="A73" s="7" t="s">
        <v>36</v>
      </c>
      <c r="B73" s="7" t="s">
        <v>9</v>
      </c>
      <c r="C73" s="8">
        <v>421</v>
      </c>
      <c r="D73" s="8">
        <v>20</v>
      </c>
      <c r="E73" s="8">
        <v>317</v>
      </c>
      <c r="F73" s="8">
        <v>109</v>
      </c>
      <c r="G73" s="1">
        <f>VLOOKUP(A:A,[1]TDSheet!$A:$G,7)</f>
        <v>1</v>
      </c>
      <c r="H73" s="1">
        <f>VLOOKUP(A:A,[1]TDSheet!$A:$H,8,0)</f>
        <v>180</v>
      </c>
      <c r="I73" s="16">
        <f>VLOOKUP(A:A,[2]TDSheet!$A:$F,6,0)</f>
        <v>328</v>
      </c>
      <c r="J73" s="16">
        <f t="shared" si="13"/>
        <v>-11</v>
      </c>
      <c r="K73" s="16">
        <f>VLOOKUP(A:A,[1]TDSheet!$A:$P,16,0)</f>
        <v>196</v>
      </c>
      <c r="L73" s="16">
        <v>190</v>
      </c>
      <c r="M73" s="16"/>
      <c r="N73" s="16"/>
      <c r="O73" s="16">
        <f t="shared" si="14"/>
        <v>63.4</v>
      </c>
      <c r="P73" s="20">
        <v>200</v>
      </c>
      <c r="Q73" s="21">
        <f t="shared" si="15"/>
        <v>10.962145110410095</v>
      </c>
      <c r="R73" s="16">
        <f t="shared" si="16"/>
        <v>1.7192429022082019</v>
      </c>
      <c r="S73" s="16">
        <f>VLOOKUP(A:A,[1]TDSheet!$A:$S,19,0)</f>
        <v>62.8</v>
      </c>
      <c r="T73" s="16">
        <f>VLOOKUP(A:A,[1]TDSheet!$A:$T,20,0)</f>
        <v>46.4</v>
      </c>
      <c r="U73" s="16">
        <f>VLOOKUP(A:A,[3]TDSheet!$A:$D,4,0)</f>
        <v>52</v>
      </c>
      <c r="V73" s="16">
        <f>VLOOKUP(A:A,[1]TDSheet!$A:$V,22,0)</f>
        <v>0</v>
      </c>
      <c r="W73" s="16">
        <f>VLOOKUP(A:A,[1]TDSheet!$A:$W,23,0)</f>
        <v>70</v>
      </c>
      <c r="X73" s="16">
        <f>VLOOKUP(A:A,[1]TDSheet!$A:$X,24,0)</f>
        <v>14</v>
      </c>
      <c r="Y73" s="16">
        <f t="shared" si="17"/>
        <v>200</v>
      </c>
      <c r="Z73" s="16">
        <f>VLOOKUP(A:A,[1]TDSheet!$A:$Z,26,0)</f>
        <v>0</v>
      </c>
      <c r="AA73" s="16">
        <f>Y73/14</f>
        <v>14.285714285714286</v>
      </c>
      <c r="AB73" s="22">
        <f>VLOOKUP(A:A,[1]TDSheet!$A:$AB,28,0)</f>
        <v>0.3</v>
      </c>
      <c r="AC73" s="16">
        <f t="shared" si="18"/>
        <v>60</v>
      </c>
      <c r="AD73" s="16"/>
      <c r="AE73" s="16"/>
    </row>
    <row r="74" spans="1:31" s="1" customFormat="1" ht="11.1" customHeight="1" outlineLevel="1" x14ac:dyDescent="0.2">
      <c r="A74" s="7" t="s">
        <v>37</v>
      </c>
      <c r="B74" s="7" t="s">
        <v>9</v>
      </c>
      <c r="C74" s="8">
        <v>2134</v>
      </c>
      <c r="D74" s="8">
        <v>3599</v>
      </c>
      <c r="E74" s="8">
        <v>4281</v>
      </c>
      <c r="F74" s="8">
        <v>1416</v>
      </c>
      <c r="G74" s="1">
        <f>VLOOKUP(A:A,[1]TDSheet!$A:$G,7)</f>
        <v>1</v>
      </c>
      <c r="H74" s="1">
        <f>VLOOKUP(A:A,[1]TDSheet!$A:$H,8,0)</f>
        <v>180</v>
      </c>
      <c r="I74" s="16">
        <f>VLOOKUP(A:A,[2]TDSheet!$A:$F,6,0)</f>
        <v>4301</v>
      </c>
      <c r="J74" s="16">
        <f t="shared" si="13"/>
        <v>-20</v>
      </c>
      <c r="K74" s="16">
        <f>VLOOKUP(A:A,[1]TDSheet!$A:$P,16,0)</f>
        <v>580</v>
      </c>
      <c r="L74" s="16">
        <v>1180</v>
      </c>
      <c r="M74" s="16"/>
      <c r="N74" s="16"/>
      <c r="O74" s="16">
        <f t="shared" si="14"/>
        <v>376.2</v>
      </c>
      <c r="P74" s="20">
        <v>1340</v>
      </c>
      <c r="Q74" s="21">
        <f t="shared" si="15"/>
        <v>12.004253056884636</v>
      </c>
      <c r="R74" s="16">
        <f t="shared" si="16"/>
        <v>3.7639553429027113</v>
      </c>
      <c r="S74" s="16">
        <f>VLOOKUP(A:A,[1]TDSheet!$A:$S,19,0)</f>
        <v>384.6</v>
      </c>
      <c r="T74" s="16">
        <f>VLOOKUP(A:A,[1]TDSheet!$A:$T,20,0)</f>
        <v>336</v>
      </c>
      <c r="U74" s="16">
        <f>VLOOKUP(A:A,[3]TDSheet!$A:$D,4,0)</f>
        <v>582</v>
      </c>
      <c r="V74" s="16">
        <f>VLOOKUP(A:A,[1]TDSheet!$A:$V,22,0)</f>
        <v>2400</v>
      </c>
      <c r="W74" s="16">
        <f>VLOOKUP(A:A,[1]TDSheet!$A:$W,23,0)</f>
        <v>70</v>
      </c>
      <c r="X74" s="16">
        <f>VLOOKUP(A:A,[1]TDSheet!$A:$X,24,0)</f>
        <v>14</v>
      </c>
      <c r="Y74" s="16">
        <f t="shared" si="17"/>
        <v>1340</v>
      </c>
      <c r="Z74" s="16">
        <f>VLOOKUP(A:A,[1]TDSheet!$A:$Z,26,0)</f>
        <v>0</v>
      </c>
      <c r="AA74" s="16">
        <f>Y74/12</f>
        <v>111.66666666666667</v>
      </c>
      <c r="AB74" s="22">
        <f>VLOOKUP(A:A,[1]TDSheet!$A:$AB,28,0)</f>
        <v>0.25</v>
      </c>
      <c r="AC74" s="16">
        <f t="shared" si="18"/>
        <v>335</v>
      </c>
      <c r="AD74" s="16"/>
      <c r="AE74" s="16"/>
    </row>
    <row r="75" spans="1:31" s="1" customFormat="1" ht="11.1" customHeight="1" outlineLevel="1" x14ac:dyDescent="0.2">
      <c r="A75" s="7" t="s">
        <v>38</v>
      </c>
      <c r="B75" s="7" t="s">
        <v>9</v>
      </c>
      <c r="C75" s="8">
        <v>2883</v>
      </c>
      <c r="D75" s="8">
        <v>3992</v>
      </c>
      <c r="E75" s="8">
        <v>4199</v>
      </c>
      <c r="F75" s="8">
        <v>2605</v>
      </c>
      <c r="G75" s="1">
        <f>VLOOKUP(A:A,[1]TDSheet!$A:$G,7)</f>
        <v>1</v>
      </c>
      <c r="H75" s="1">
        <f>VLOOKUP(A:A,[1]TDSheet!$A:$H,8,0)</f>
        <v>180</v>
      </c>
      <c r="I75" s="16">
        <f>VLOOKUP(A:A,[2]TDSheet!$A:$F,6,0)</f>
        <v>4227</v>
      </c>
      <c r="J75" s="16">
        <f t="shared" si="13"/>
        <v>-28</v>
      </c>
      <c r="K75" s="16">
        <f>VLOOKUP(A:A,[1]TDSheet!$A:$P,16,0)</f>
        <v>1050</v>
      </c>
      <c r="L75" s="16">
        <v>2010</v>
      </c>
      <c r="M75" s="16"/>
      <c r="N75" s="16"/>
      <c r="O75" s="16">
        <f t="shared" si="14"/>
        <v>659.8</v>
      </c>
      <c r="P75" s="20">
        <v>2180</v>
      </c>
      <c r="Q75" s="21">
        <f t="shared" si="15"/>
        <v>11.889966656562596</v>
      </c>
      <c r="R75" s="16">
        <f t="shared" si="16"/>
        <v>3.9481661109427102</v>
      </c>
      <c r="S75" s="16">
        <f>VLOOKUP(A:A,[1]TDSheet!$A:$S,19,0)</f>
        <v>604.4</v>
      </c>
      <c r="T75" s="16">
        <f>VLOOKUP(A:A,[1]TDSheet!$A:$T,20,0)</f>
        <v>597.6</v>
      </c>
      <c r="U75" s="16">
        <f>VLOOKUP(A:A,[3]TDSheet!$A:$D,4,0)</f>
        <v>634</v>
      </c>
      <c r="V75" s="16">
        <f>VLOOKUP(A:A,[1]TDSheet!$A:$V,22,0)</f>
        <v>900</v>
      </c>
      <c r="W75" s="16">
        <f>VLOOKUP(A:A,[1]TDSheet!$A:$W,23,0)</f>
        <v>70</v>
      </c>
      <c r="X75" s="16">
        <f>VLOOKUP(A:A,[1]TDSheet!$A:$X,24,0)</f>
        <v>14</v>
      </c>
      <c r="Y75" s="16">
        <f t="shared" si="17"/>
        <v>2180</v>
      </c>
      <c r="Z75" s="16" t="str">
        <f>VLOOKUP(A:A,[1]TDSheet!$A:$Z,26,0)</f>
        <v>апр яб</v>
      </c>
      <c r="AA75" s="16">
        <f>Y75/12</f>
        <v>181.66666666666666</v>
      </c>
      <c r="AB75" s="22">
        <f>VLOOKUP(A:A,[1]TDSheet!$A:$AB,28,0)</f>
        <v>0.25</v>
      </c>
      <c r="AC75" s="16">
        <f t="shared" si="18"/>
        <v>545</v>
      </c>
      <c r="AD75" s="16"/>
      <c r="AE75" s="16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51.8</v>
      </c>
      <c r="D76" s="8"/>
      <c r="E76" s="8">
        <v>29.7</v>
      </c>
      <c r="F76" s="8">
        <v>22.1</v>
      </c>
      <c r="G76" s="1">
        <f>VLOOKUP(A:A,[1]TDSheet!$A:$G,7)</f>
        <v>1</v>
      </c>
      <c r="H76" s="1" t="e">
        <f>VLOOKUP(A:A,[1]TDSheet!$A:$H,8,0)</f>
        <v>#N/A</v>
      </c>
      <c r="I76" s="16">
        <f>VLOOKUP(A:A,[2]TDSheet!$A:$F,6,0)</f>
        <v>29.701000000000001</v>
      </c>
      <c r="J76" s="16">
        <f t="shared" si="13"/>
        <v>-1.0000000000012221E-3</v>
      </c>
      <c r="K76" s="16">
        <f>VLOOKUP(A:A,[1]TDSheet!$A:$P,16,0)</f>
        <v>0</v>
      </c>
      <c r="L76" s="16">
        <v>38</v>
      </c>
      <c r="M76" s="16"/>
      <c r="N76" s="16"/>
      <c r="O76" s="16">
        <f t="shared" si="14"/>
        <v>5.9399999999999995</v>
      </c>
      <c r="P76" s="20">
        <v>38</v>
      </c>
      <c r="Q76" s="21">
        <f t="shared" si="15"/>
        <v>16.515151515151516</v>
      </c>
      <c r="R76" s="16">
        <f t="shared" si="16"/>
        <v>3.720538720538721</v>
      </c>
      <c r="S76" s="16">
        <f>VLOOKUP(A:A,[1]TDSheet!$A:$S,19,0)</f>
        <v>4.8600000000000003</v>
      </c>
      <c r="T76" s="16">
        <f>VLOOKUP(A:A,[1]TDSheet!$A:$T,20,0)</f>
        <v>3.78</v>
      </c>
      <c r="U76" s="16">
        <f>VLOOKUP(A:A,[3]TDSheet!$A:$D,4,0)</f>
        <v>2.7</v>
      </c>
      <c r="V76" s="16">
        <f>VLOOKUP(A:A,[1]TDSheet!$A:$V,22,0)</f>
        <v>0</v>
      </c>
      <c r="W76" s="16">
        <f>VLOOKUP(A:A,[1]TDSheet!$A:$W,23,0)</f>
        <v>126</v>
      </c>
      <c r="X76" s="16">
        <f>VLOOKUP(A:A,[1]TDSheet!$A:$X,24,0)</f>
        <v>14</v>
      </c>
      <c r="Y76" s="16">
        <f t="shared" si="17"/>
        <v>38</v>
      </c>
      <c r="Z76" s="16" t="e">
        <f>VLOOKUP(A:A,[1]TDSheet!$A:$Z,26,0)</f>
        <v>#N/A</v>
      </c>
      <c r="AA76" s="16">
        <f>Y76/2.7</f>
        <v>14.074074074074073</v>
      </c>
      <c r="AB76" s="22">
        <f>VLOOKUP(A:A,[1]TDSheet!$A:$AB,28,0)</f>
        <v>1</v>
      </c>
      <c r="AC76" s="16">
        <f t="shared" si="18"/>
        <v>38</v>
      </c>
      <c r="AD76" s="16"/>
      <c r="AE76" s="16"/>
    </row>
    <row r="77" spans="1:31" s="1" customFormat="1" ht="11.1" customHeight="1" outlineLevel="1" x14ac:dyDescent="0.2">
      <c r="A77" s="7" t="s">
        <v>39</v>
      </c>
      <c r="B77" s="7" t="s">
        <v>8</v>
      </c>
      <c r="C77" s="8">
        <v>423.89</v>
      </c>
      <c r="D77" s="8">
        <v>565</v>
      </c>
      <c r="E77" s="8">
        <v>510.5</v>
      </c>
      <c r="F77" s="8">
        <v>458.39</v>
      </c>
      <c r="G77" s="1">
        <f>VLOOKUP(A:A,[1]TDSheet!$A:$G,7)</f>
        <v>1</v>
      </c>
      <c r="H77" s="1" t="e">
        <f>VLOOKUP(A:A,[1]TDSheet!$A:$H,8,0)</f>
        <v>#N/A</v>
      </c>
      <c r="I77" s="16">
        <f>VLOOKUP(A:A,[2]TDSheet!$A:$F,6,0)</f>
        <v>529.20299999999997</v>
      </c>
      <c r="J77" s="16">
        <f t="shared" si="13"/>
        <v>-18.702999999999975</v>
      </c>
      <c r="K77" s="16">
        <f>VLOOKUP(A:A,[1]TDSheet!$A:$P,16,0)</f>
        <v>120</v>
      </c>
      <c r="L77" s="16">
        <v>300</v>
      </c>
      <c r="M77" s="16"/>
      <c r="N77" s="16"/>
      <c r="O77" s="16">
        <f t="shared" si="14"/>
        <v>102.1</v>
      </c>
      <c r="P77" s="20">
        <v>420</v>
      </c>
      <c r="Q77" s="21">
        <f t="shared" si="15"/>
        <v>12.716846229187071</v>
      </c>
      <c r="R77" s="16">
        <f t="shared" si="16"/>
        <v>4.4896180215475026</v>
      </c>
      <c r="S77" s="16">
        <f>VLOOKUP(A:A,[1]TDSheet!$A:$S,19,0)</f>
        <v>91</v>
      </c>
      <c r="T77" s="16">
        <f>VLOOKUP(A:A,[1]TDSheet!$A:$T,20,0)</f>
        <v>97.001999999999995</v>
      </c>
      <c r="U77" s="16">
        <f>VLOOKUP(A:A,[3]TDSheet!$A:$D,4,0)</f>
        <v>130.5</v>
      </c>
      <c r="V77" s="16">
        <f>VLOOKUP(A:A,[1]TDSheet!$A:$V,22,0)</f>
        <v>0</v>
      </c>
      <c r="W77" s="16">
        <f>VLOOKUP(A:A,[1]TDSheet!$A:$W,23,0)</f>
        <v>84</v>
      </c>
      <c r="X77" s="16">
        <f>VLOOKUP(A:A,[1]TDSheet!$A:$X,24,0)</f>
        <v>12</v>
      </c>
      <c r="Y77" s="16">
        <f t="shared" si="17"/>
        <v>420</v>
      </c>
      <c r="Z77" s="16" t="e">
        <f>VLOOKUP(A:A,[1]TDSheet!$A:$Z,26,0)</f>
        <v>#N/A</v>
      </c>
      <c r="AA77" s="16">
        <f>Y77/5</f>
        <v>84</v>
      </c>
      <c r="AB77" s="22">
        <f>VLOOKUP(A:A,[1]TDSheet!$A:$AB,28,0)</f>
        <v>1</v>
      </c>
      <c r="AC77" s="16">
        <f t="shared" si="18"/>
        <v>420</v>
      </c>
      <c r="AD77" s="16"/>
      <c r="AE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2024-08-09T07:01:13Z</dcterms:modified>
</cp:coreProperties>
</file>