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328C4F5-2279-42CA-8902-BB8CBB0AD4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3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N84" i="1"/>
  <c r="BM84" i="1"/>
  <c r="Z84" i="1"/>
  <c r="Y84" i="1"/>
  <c r="BP84" i="1" s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59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271" i="1" s="1"/>
  <c r="B284" i="1" s="1"/>
  <c r="Y39" i="1"/>
  <c r="Y275" i="1" s="1"/>
  <c r="Y48" i="1"/>
  <c r="Y59" i="1"/>
  <c r="Y66" i="1"/>
  <c r="Y71" i="1"/>
  <c r="Y76" i="1"/>
  <c r="BP91" i="1"/>
  <c r="BN91" i="1"/>
  <c r="Y93" i="1"/>
  <c r="BP98" i="1"/>
  <c r="BN98" i="1"/>
  <c r="BP100" i="1"/>
  <c r="BN100" i="1"/>
  <c r="BP102" i="1"/>
  <c r="BN102" i="1"/>
  <c r="H9" i="1"/>
  <c r="X272" i="1"/>
  <c r="X273" i="1"/>
  <c r="X275" i="1"/>
  <c r="BN29" i="1"/>
  <c r="Y272" i="1" s="1"/>
  <c r="Y274" i="1" s="1"/>
  <c r="BN31" i="1"/>
  <c r="BN36" i="1"/>
  <c r="BP36" i="1"/>
  <c r="Y273" i="1" s="1"/>
  <c r="BN37" i="1"/>
  <c r="BN44" i="1"/>
  <c r="BN46" i="1"/>
  <c r="BN53" i="1"/>
  <c r="BN55" i="1"/>
  <c r="BN57" i="1"/>
  <c r="BN64" i="1"/>
  <c r="BN69" i="1"/>
  <c r="BP69" i="1"/>
  <c r="BN74" i="1"/>
  <c r="BP74" i="1"/>
  <c r="Y87" i="1"/>
  <c r="BN81" i="1"/>
  <c r="BN83" i="1"/>
  <c r="Y94" i="1"/>
  <c r="Y103" i="1"/>
  <c r="Y104" i="1"/>
  <c r="Y110" i="1"/>
  <c r="BP107" i="1"/>
  <c r="BN107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A284" i="1" s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C284" i="1" l="1"/>
  <c r="X27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<sst xmlns="http://schemas.openxmlformats.org/spreadsheetml/2006/main" count="1275" uniqueCount="411">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</sst>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4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7" t="s">
        <v>0</v>
      </c>
      <c r="E1" s="213"/>
      <c r="F1" s="213"/>
      <c r="G1" s="12" t="s">
        <v>1</v>
      </c>
      <c r="H1" s="247" t="s">
        <v>2</v>
      </c>
      <c r="I1" s="213"/>
      <c r="J1" s="213"/>
      <c r="K1" s="213"/>
      <c r="L1" s="213"/>
      <c r="M1" s="213"/>
      <c r="N1" s="213"/>
      <c r="O1" s="213"/>
      <c r="P1" s="213"/>
      <c r="Q1" s="213"/>
      <c r="R1" s="212" t="s">
        <v>3</v>
      </c>
      <c r="S1" s="213"/>
      <c r="T1" s="2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45515</v>
      </c>
      <c r="R5" s="284"/>
      <c r="T5" s="307" t="s">
        <v>11</v>
      </c>
      <c r="U5" s="218"/>
      <c r="V5" s="309" t="s">
        <v>12</v>
      </c>
      <c r="W5" s="284"/>
      <c r="AB5" s="51"/>
      <c r="AC5" s="51"/>
      <c r="AD5" s="51"/>
      <c r="AE5" s="51"/>
    </row>
    <row r="6" spans="1:32" s="183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2" t="s">
        <v>16</v>
      </c>
      <c r="U6" s="218"/>
      <c r="V6" s="337" t="s">
        <v>17</v>
      </c>
      <c r="W6" s="228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8"/>
      <c r="W7" s="339"/>
      <c r="AB7" s="51"/>
      <c r="AC7" s="51"/>
      <c r="AD7" s="51"/>
      <c r="AE7" s="51"/>
    </row>
    <row r="8" spans="1:32" s="183" customFormat="1" ht="25.5" customHeight="1" x14ac:dyDescent="0.2">
      <c r="A8" s="393" t="s">
        <v>18</v>
      </c>
      <c r="B8" s="198"/>
      <c r="C8" s="199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9">
        <v>0.375</v>
      </c>
      <c r="R8" s="236"/>
      <c r="T8" s="201"/>
      <c r="U8" s="218"/>
      <c r="V8" s="338"/>
      <c r="W8" s="339"/>
      <c r="AB8" s="51"/>
      <c r="AC8" s="51"/>
      <c r="AD8" s="51"/>
      <c r="AE8" s="51"/>
    </row>
    <row r="9" spans="1:32" s="183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1"/>
      <c r="R9" s="282"/>
      <c r="T9" s="201"/>
      <c r="U9" s="218"/>
      <c r="V9" s="340"/>
      <c r="W9" s="34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3"/>
      <c r="R10" s="314"/>
      <c r="U10" s="24" t="s">
        <v>23</v>
      </c>
      <c r="V10" s="227" t="s">
        <v>24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3"/>
      <c r="R11" s="284"/>
      <c r="U11" s="24" t="s">
        <v>27</v>
      </c>
      <c r="V11" s="358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5" t="s">
        <v>29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30</v>
      </c>
      <c r="Q12" s="289"/>
      <c r="R12" s="236"/>
      <c r="S12" s="23"/>
      <c r="U12" s="24"/>
      <c r="V12" s="213"/>
      <c r="W12" s="201"/>
      <c r="AB12" s="51"/>
      <c r="AC12" s="51"/>
      <c r="AD12" s="51"/>
      <c r="AE12" s="51"/>
    </row>
    <row r="13" spans="1:32" s="183" customFormat="1" ht="23.25" customHeight="1" x14ac:dyDescent="0.2">
      <c r="A13" s="305" t="s">
        <v>31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32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5" t="s">
        <v>33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9" t="s">
        <v>34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35</v>
      </c>
      <c r="Q15" s="213"/>
      <c r="R15" s="213"/>
      <c r="S15" s="213"/>
      <c r="T15" s="2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36</v>
      </c>
      <c r="B17" s="221" t="s">
        <v>37</v>
      </c>
      <c r="C17" s="294" t="s">
        <v>38</v>
      </c>
      <c r="D17" s="221" t="s">
        <v>39</v>
      </c>
      <c r="E17" s="269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1" t="s">
        <v>50</v>
      </c>
      <c r="Q17" s="268"/>
      <c r="R17" s="268"/>
      <c r="S17" s="268"/>
      <c r="T17" s="269"/>
      <c r="U17" s="390" t="s">
        <v>51</v>
      </c>
      <c r="V17" s="250"/>
      <c r="W17" s="221" t="s">
        <v>52</v>
      </c>
      <c r="X17" s="221" t="s">
        <v>53</v>
      </c>
      <c r="Y17" s="391" t="s">
        <v>54</v>
      </c>
      <c r="Z17" s="221" t="s">
        <v>55</v>
      </c>
      <c r="AA17" s="330" t="s">
        <v>56</v>
      </c>
      <c r="AB17" s="330" t="s">
        <v>57</v>
      </c>
      <c r="AC17" s="330" t="s">
        <v>58</v>
      </c>
      <c r="AD17" s="330" t="s">
        <v>59</v>
      </c>
      <c r="AE17" s="370"/>
      <c r="AF17" s="371"/>
      <c r="AG17" s="279"/>
      <c r="BD17" s="323" t="s">
        <v>60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4" t="s">
        <v>61</v>
      </c>
      <c r="V18" s="184" t="s">
        <v>62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63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23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74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23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238</v>
      </c>
      <c r="Y30" s="191">
        <f>IFERROR(IF(X30="","",X30),"")</f>
        <v>238</v>
      </c>
      <c r="Z30" s="36">
        <f>IFERROR(IF(X30="","",X30*0.00936),"")</f>
        <v>2.2276799999999999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457.38839999999999</v>
      </c>
      <c r="BN30" s="67">
        <f>IFERROR(Y30*I30,"0")</f>
        <v>457.38839999999999</v>
      </c>
      <c r="BO30" s="67">
        <f>IFERROR(X30/J30,"0")</f>
        <v>1.8888888888888888</v>
      </c>
      <c r="BP30" s="67">
        <f>IFERROR(Y30/J30,"0")</f>
        <v>1.8888888888888888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238</v>
      </c>
      <c r="Y32" s="192">
        <f>IFERROR(SUM(Y28:Y31),"0")</f>
        <v>238</v>
      </c>
      <c r="Z32" s="192">
        <f>IFERROR(IF(Z28="",0,Z28),"0")+IFERROR(IF(Z29="",0,Z29),"0")+IFERROR(IF(Z30="",0,Z30),"0")+IFERROR(IF(Z31="",0,Z31),"0")</f>
        <v>2.2276799999999999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357</v>
      </c>
      <c r="Y33" s="192">
        <f>IFERROR(SUMPRODUCT(Y28:Y31*H28:H31),"0")</f>
        <v>357</v>
      </c>
      <c r="Z33" s="37"/>
      <c r="AA33" s="193"/>
      <c r="AB33" s="193"/>
      <c r="AC33" s="193"/>
    </row>
    <row r="34" spans="1:68" ht="16.5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23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23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23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72</v>
      </c>
      <c r="Y53" s="191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12</v>
      </c>
      <c r="Y56" s="19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36</v>
      </c>
      <c r="Y57" s="191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180</v>
      </c>
      <c r="Y59" s="192">
        <f>IFERROR(SUM(Y52:Y58),"0")</f>
        <v>180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2.79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1280.6399999999999</v>
      </c>
      <c r="Y60" s="192">
        <f>IFERROR(SUMPRODUCT(Y52:Y58*H52:H58),"0")</f>
        <v>1280.6399999999999</v>
      </c>
      <c r="Z60" s="37"/>
      <c r="AA60" s="193"/>
      <c r="AB60" s="193"/>
      <c r="AC60" s="193"/>
    </row>
    <row r="61" spans="1:68" ht="16.5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customHeight="1" x14ac:dyDescent="0.25">
      <c r="A62" s="223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36</v>
      </c>
      <c r="Y63" s="191">
        <f>IFERROR(IF(X63="","",X63),"")</f>
        <v>36</v>
      </c>
      <c r="Z63" s="36">
        <f>IFERROR(IF(X63="","",X63*0.00502),"")</f>
        <v>0.18071999999999999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156</v>
      </c>
      <c r="Y65" s="192">
        <f>IFERROR(SUM(Y63:Y64),"0")</f>
        <v>156</v>
      </c>
      <c r="Z65" s="192">
        <f>IFERROR(IF(Z63="",0,Z63),"0")+IFERROR(IF(Z64="",0,Z64),"0")</f>
        <v>1.2199199999999999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697.2</v>
      </c>
      <c r="Y66" s="192">
        <f>IFERROR(SUMPRODUCT(Y63:Y64*H63:H64),"0")</f>
        <v>697.2</v>
      </c>
      <c r="Z66" s="37"/>
      <c r="AA66" s="193"/>
      <c r="AB66" s="193"/>
      <c r="AC66" s="193"/>
    </row>
    <row r="67" spans="1:68" ht="16.5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customHeight="1" x14ac:dyDescent="0.25">
      <c r="A68" s="223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customHeight="1" x14ac:dyDescent="0.25">
      <c r="A73" s="223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14</v>
      </c>
      <c r="Y74" s="191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42</v>
      </c>
      <c r="Y76" s="192">
        <f>IFERROR(SUM(Y74:Y75),"0")</f>
        <v>42</v>
      </c>
      <c r="Z76" s="192">
        <f>IFERROR(IF(Z74="",0,Z74),"0")+IFERROR(IF(Z75="",0,Z75),"0")</f>
        <v>0.75095999999999996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151.19999999999999</v>
      </c>
      <c r="Y77" s="192">
        <f>IFERROR(SUMPRODUCT(Y74:Y75*H74:H75),"0")</f>
        <v>151.19999999999999</v>
      </c>
      <c r="Z77" s="37"/>
      <c r="AA77" s="193"/>
      <c r="AB77" s="193"/>
      <c r="AC77" s="193"/>
    </row>
    <row r="78" spans="1:68" ht="16.5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customHeight="1" x14ac:dyDescent="0.25">
      <c r="A79" s="223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140</v>
      </c>
      <c r="Y82" s="191">
        <f t="shared" si="6"/>
        <v>140</v>
      </c>
      <c r="Z82" s="36">
        <f t="shared" si="7"/>
        <v>2.5032000000000001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294</v>
      </c>
      <c r="Y86" s="192">
        <f>IFERROR(SUM(Y80:Y85),"0")</f>
        <v>294</v>
      </c>
      <c r="Z86" s="192">
        <f>IFERROR(IF(Z80="",0,Z80),"0")+IFERROR(IF(Z81="",0,Z81),"0")+IFERROR(IF(Z82="",0,Z82),"0")+IFERROR(IF(Z83="",0,Z83),"0")+IFERROR(IF(Z84="",0,Z84),"0")+IFERROR(IF(Z85="",0,Z85),"0")</f>
        <v>5.2567199999999996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1066.8</v>
      </c>
      <c r="Y87" s="192">
        <f>IFERROR(SUMPRODUCT(Y80:Y85*H80:H85),"0")</f>
        <v>1066.8</v>
      </c>
      <c r="Z87" s="37"/>
      <c r="AA87" s="193"/>
      <c r="AB87" s="193"/>
      <c r="AC87" s="193"/>
    </row>
    <row r="88" spans="1:68" ht="16.5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customHeight="1" x14ac:dyDescent="0.25">
      <c r="A89" s="223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14</v>
      </c>
      <c r="Y90" s="191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14</v>
      </c>
      <c r="Y93" s="192">
        <f>IFERROR(SUM(Y90:Y92),"0")</f>
        <v>14</v>
      </c>
      <c r="Z93" s="192">
        <f>IFERROR(IF(Z90="",0,Z90),"0")+IFERROR(IF(Z91="",0,Z91),"0")+IFERROR(IF(Z92="",0,Z92),"0")</f>
        <v>0.13103999999999999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30.240000000000002</v>
      </c>
      <c r="Y94" s="192">
        <f>IFERROR(SUMPRODUCT(Y90:Y92*H90:H92),"0")</f>
        <v>30.240000000000002</v>
      </c>
      <c r="Z94" s="37"/>
      <c r="AA94" s="193"/>
      <c r="AB94" s="193"/>
      <c r="AC94" s="193"/>
    </row>
    <row r="95" spans="1:68" ht="16.5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customHeight="1" x14ac:dyDescent="0.25">
      <c r="A96" s="223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72</v>
      </c>
      <c r="Y97" s="191">
        <f t="shared" ref="Y97:Y102" si="12">IFERROR(IF(X97="","",X97),"")</f>
        <v>72</v>
      </c>
      <c r="Z97" s="36">
        <f t="shared" ref="Z97:Z102" si="13">IFERROR(IF(X97="","",X97*0.0155),"")</f>
        <v>1.1160000000000001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518.37120000000004</v>
      </c>
      <c r="BN97" s="67">
        <f t="shared" ref="BN97:BN102" si="15">IFERROR(Y97*I97,"0")</f>
        <v>518.37120000000004</v>
      </c>
      <c r="BO97" s="67">
        <f t="shared" ref="BO97:BO102" si="16">IFERROR(X97/J97,"0")</f>
        <v>0.8571428571428571</v>
      </c>
      <c r="BP97" s="67">
        <f t="shared" ref="BP97:BP102" si="17">IFERROR(Y97/J97,"0")</f>
        <v>0.8571428571428571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180</v>
      </c>
      <c r="Y98" s="191">
        <f t="shared" si="12"/>
        <v>180</v>
      </c>
      <c r="Z98" s="36">
        <f t="shared" si="13"/>
        <v>2.79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1347.48</v>
      </c>
      <c r="BN98" s="67">
        <f t="shared" si="15"/>
        <v>1347.48</v>
      </c>
      <c r="BO98" s="67">
        <f t="shared" si="16"/>
        <v>2.1428571428571428</v>
      </c>
      <c r="BP98" s="67">
        <f t="shared" si="17"/>
        <v>2.1428571428571428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48</v>
      </c>
      <c r="Y99" s="191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168</v>
      </c>
      <c r="Y100" s="191">
        <f t="shared" si="12"/>
        <v>168</v>
      </c>
      <c r="Z100" s="36">
        <f t="shared" si="13"/>
        <v>2.6040000000000001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1257.6479999999999</v>
      </c>
      <c r="BN100" s="67">
        <f t="shared" si="15"/>
        <v>1257.6479999999999</v>
      </c>
      <c r="BO100" s="67">
        <f t="shared" si="16"/>
        <v>2</v>
      </c>
      <c r="BP100" s="67">
        <f t="shared" si="17"/>
        <v>2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468</v>
      </c>
      <c r="Y103" s="192">
        <f>IFERROR(SUM(Y97:Y102),"0")</f>
        <v>468</v>
      </c>
      <c r="Z103" s="192">
        <f>IFERROR(IF(Z97="",0,Z97),"0")+IFERROR(IF(Z98="",0,Z98),"0")+IFERROR(IF(Z99="",0,Z99),"0")+IFERROR(IF(Z100="",0,Z100),"0")+IFERROR(IF(Z101="",0,Z101),"0")+IFERROR(IF(Z102="",0,Z102),"0")</f>
        <v>7.2540000000000004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3331.2000000000007</v>
      </c>
      <c r="Y104" s="192">
        <f>IFERROR(SUMPRODUCT(Y97:Y102*H97:H102),"0")</f>
        <v>3331.2000000000007</v>
      </c>
      <c r="Z104" s="37"/>
      <c r="AA104" s="193"/>
      <c r="AB104" s="193"/>
      <c r="AC104" s="193"/>
    </row>
    <row r="105" spans="1:68" ht="16.5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23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112</v>
      </c>
      <c r="Y107" s="191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182</v>
      </c>
      <c r="Y108" s="191">
        <f>IFERROR(IF(X108="","",X108),"")</f>
        <v>182</v>
      </c>
      <c r="Z108" s="36">
        <f>IFERROR(IF(X108="","",X108*0.01788),"")</f>
        <v>3.2541600000000002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674.05520000000001</v>
      </c>
      <c r="BN108" s="67">
        <f>IFERROR(Y108*I108,"0")</f>
        <v>674.05520000000001</v>
      </c>
      <c r="BO108" s="67">
        <f>IFERROR(X108/J108,"0")</f>
        <v>2.6</v>
      </c>
      <c r="BP108" s="67">
        <f>IFERROR(Y108/J108,"0")</f>
        <v>2.6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294</v>
      </c>
      <c r="Y109" s="192">
        <f>IFERROR(SUM(Y107:Y108),"0")</f>
        <v>294</v>
      </c>
      <c r="Z109" s="192">
        <f>IFERROR(IF(Z107="",0,Z107),"0")+IFERROR(IF(Z108="",0,Z108),"0")</f>
        <v>5.2567199999999996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882</v>
      </c>
      <c r="Y110" s="192">
        <f>IFERROR(SUMPRODUCT(Y107:Y108*H107:H108),"0")</f>
        <v>882</v>
      </c>
      <c r="Z110" s="37"/>
      <c r="AA110" s="193"/>
      <c r="AB110" s="193"/>
      <c r="AC110" s="193"/>
    </row>
    <row r="111" spans="1:68" ht="16.5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23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23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56</v>
      </c>
      <c r="Y120" s="191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23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23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6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23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204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23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7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2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23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23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19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7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12</v>
      </c>
      <c r="Y153" s="191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27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72</v>
      </c>
      <c r="Y154" s="191">
        <f>IFERROR(IF(X154="","",X154),"")</f>
        <v>72</v>
      </c>
      <c r="Z154" s="36">
        <f>IFERROR(IF(X154="","",X154*0.00866),"")</f>
        <v>0.62351999999999996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375.35039999999998</v>
      </c>
      <c r="BN154" s="67">
        <f>IFERROR(Y154*I154,"0")</f>
        <v>375.35039999999998</v>
      </c>
      <c r="BO154" s="67">
        <f>IFERROR(X154/J154,"0")</f>
        <v>0.5</v>
      </c>
      <c r="BP154" s="67">
        <f>IFERROR(Y154/J154,"0")</f>
        <v>0.5</v>
      </c>
    </row>
    <row r="155" spans="1:68" ht="27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84</v>
      </c>
      <c r="Y156" s="192">
        <f>IFERROR(SUM(Y152:Y155),"0")</f>
        <v>84</v>
      </c>
      <c r="Z156" s="192">
        <f>IFERROR(IF(Z152="",0,Z152),"0")+IFERROR(IF(Z153="",0,Z153),"0")+IFERROR(IF(Z154="",0,Z154),"0")+IFERROR(IF(Z155="",0,Z155),"0")</f>
        <v>0.72743999999999998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420</v>
      </c>
      <c r="Y157" s="192">
        <f>IFERROR(SUMPRODUCT(Y152:Y155*H152:H155),"0")</f>
        <v>420</v>
      </c>
      <c r="Z157" s="37"/>
      <c r="AA157" s="193"/>
      <c r="AB157" s="193"/>
      <c r="AC157" s="193"/>
    </row>
    <row r="158" spans="1:68" ht="14.25" customHeight="1" x14ac:dyDescent="0.25">
      <c r="A158" s="223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232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23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140</v>
      </c>
      <c r="Y166" s="191">
        <f>IFERROR(IF(X166="","",X166),"")</f>
        <v>140</v>
      </c>
      <c r="Z166" s="36">
        <f>IFERROR(IF(X166="","",X166*0.01788),"")</f>
        <v>2.5032000000000001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474.32</v>
      </c>
      <c r="BN166" s="67">
        <f>IFERROR(Y166*I166,"0")</f>
        <v>474.32</v>
      </c>
      <c r="BO166" s="67">
        <f>IFERROR(X166/J166,"0")</f>
        <v>2</v>
      </c>
      <c r="BP166" s="67">
        <f>IFERROR(Y166/J166,"0")</f>
        <v>2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182</v>
      </c>
      <c r="Y167" s="191">
        <f>IFERROR(IF(X167="","",X167),"")</f>
        <v>182</v>
      </c>
      <c r="Z167" s="36">
        <f>IFERROR(IF(X167="","",X167*0.01788),"")</f>
        <v>3.2541600000000002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616.61599999999999</v>
      </c>
      <c r="BN167" s="67">
        <f>IFERROR(Y167*I167,"0")</f>
        <v>616.61599999999999</v>
      </c>
      <c r="BO167" s="67">
        <f>IFERROR(X167/J167,"0")</f>
        <v>2.6</v>
      </c>
      <c r="BP167" s="67">
        <f>IFERROR(Y167/J167,"0")</f>
        <v>2.6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42</v>
      </c>
      <c r="Y168" s="19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364</v>
      </c>
      <c r="Y169" s="192">
        <f>IFERROR(SUM(Y166:Y168),"0")</f>
        <v>364</v>
      </c>
      <c r="Z169" s="192">
        <f>IFERROR(IF(Z166="",0,Z166),"0")+IFERROR(IF(Z167="",0,Z167),"0")+IFERROR(IF(Z168="",0,Z168),"0")</f>
        <v>6.5083200000000003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1092</v>
      </c>
      <c r="Y170" s="192">
        <f>IFERROR(SUMPRODUCT(Y166:Y168*H166:H168),"0")</f>
        <v>1092</v>
      </c>
      <c r="Z170" s="37"/>
      <c r="AA170" s="193"/>
      <c r="AB170" s="193"/>
      <c r="AC170" s="193"/>
    </row>
    <row r="171" spans="1:68" ht="14.25" customHeight="1" x14ac:dyDescent="0.25">
      <c r="A171" s="223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23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248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23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108</v>
      </c>
      <c r="Y183" s="191">
        <f>IFERROR(IF(X183="","",X183),"")</f>
        <v>108</v>
      </c>
      <c r="Z183" s="36">
        <f>IFERROR(IF(X183="","",X183*0.0155),"")</f>
        <v>1.6739999999999999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633.96</v>
      </c>
      <c r="BN183" s="67">
        <f>IFERROR(Y183*I183,"0")</f>
        <v>633.96</v>
      </c>
      <c r="BO183" s="67">
        <f>IFERROR(X183/J183,"0")</f>
        <v>1.2857142857142858</v>
      </c>
      <c r="BP183" s="67">
        <f>IFERROR(Y183/J183,"0")</f>
        <v>1.2857142857142858</v>
      </c>
    </row>
    <row r="184" spans="1:68" ht="27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120</v>
      </c>
      <c r="Y186" s="192">
        <f>IFERROR(SUM(Y183:Y185),"0")</f>
        <v>120</v>
      </c>
      <c r="Z186" s="192">
        <f>IFERROR(IF(Z183="",0,Z183),"0")+IFERROR(IF(Z184="",0,Z184),"0")+IFERROR(IF(Z185="",0,Z185),"0")</f>
        <v>1.8599999999999999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672</v>
      </c>
      <c r="Y187" s="192">
        <f>IFERROR(SUMPRODUCT(Y183:Y185*H183:H185),"0")</f>
        <v>672</v>
      </c>
      <c r="Z187" s="37"/>
      <c r="AA187" s="193"/>
      <c r="AB187" s="193"/>
      <c r="AC187" s="193"/>
    </row>
    <row r="188" spans="1:68" ht="16.5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23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0</v>
      </c>
      <c r="Y191" s="191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24</v>
      </c>
      <c r="Y195" s="191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134.39999999999998</v>
      </c>
      <c r="Y197" s="192">
        <f>IFERROR(SUMPRODUCT(Y190:Y195*H190:H195),"0")</f>
        <v>134.39999999999998</v>
      </c>
      <c r="Z197" s="37"/>
      <c r="AA197" s="193"/>
      <c r="AB197" s="193"/>
      <c r="AC197" s="193"/>
    </row>
    <row r="198" spans="1:68" ht="16.5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23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72</v>
      </c>
      <c r="Y203" s="191">
        <f>IFERROR(IF(X203="","",X203),"")</f>
        <v>72</v>
      </c>
      <c r="Z203" s="36">
        <f>IFERROR(IF(X203="","",X203*0.0155),"")</f>
        <v>1.1160000000000001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537.84</v>
      </c>
      <c r="BN203" s="67">
        <f>IFERROR(Y203*I203,"0")</f>
        <v>537.84</v>
      </c>
      <c r="BO203" s="67">
        <f>IFERROR(X203/J203,"0")</f>
        <v>0.8571428571428571</v>
      </c>
      <c r="BP203" s="67">
        <f>IFERROR(Y203/J203,"0")</f>
        <v>0.8571428571428571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72</v>
      </c>
      <c r="Y204" s="192">
        <f>IFERROR(SUM(Y200:Y203),"0")</f>
        <v>72</v>
      </c>
      <c r="Z204" s="192">
        <f>IFERROR(IF(Z200="",0,Z200),"0")+IFERROR(IF(Z201="",0,Z201),"0")+IFERROR(IF(Z202="",0,Z202),"0")+IFERROR(IF(Z203="",0,Z203),"0")</f>
        <v>1.1160000000000001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518.4</v>
      </c>
      <c r="Y205" s="192">
        <f>IFERROR(SUMPRODUCT(Y200:Y203*H200:H203),"0")</f>
        <v>518.4</v>
      </c>
      <c r="Z205" s="37"/>
      <c r="AA205" s="193"/>
      <c r="AB205" s="193"/>
      <c r="AC205" s="193"/>
    </row>
    <row r="206" spans="1:68" ht="16.5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23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0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2" t="s">
        <v>284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23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6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289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23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5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72</v>
      </c>
      <c r="Y221" s="191">
        <f>IFERROR(IF(X221="","",X221),"")</f>
        <v>72</v>
      </c>
      <c r="Z221" s="36">
        <f>IFERROR(IF(X221="","",X221*0.0155),"")</f>
        <v>1.1160000000000001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378.86399999999998</v>
      </c>
      <c r="BN221" s="67">
        <f>IFERROR(Y221*I221,"0")</f>
        <v>378.86399999999998</v>
      </c>
      <c r="BO221" s="67">
        <f>IFERROR(X221/J221,"0")</f>
        <v>0.8571428571428571</v>
      </c>
      <c r="BP221" s="67">
        <f>IFERROR(Y221/J221,"0")</f>
        <v>0.8571428571428571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4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72</v>
      </c>
      <c r="Y223" s="192">
        <f>IFERROR(SUM(Y221:Y222),"0")</f>
        <v>72</v>
      </c>
      <c r="Z223" s="192">
        <f>IFERROR(IF(Z221="",0,Z221),"0")+IFERROR(IF(Z222="",0,Z222),"0")</f>
        <v>1.1160000000000001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360</v>
      </c>
      <c r="Y224" s="192">
        <f>IFERROR(SUMPRODUCT(Y221:Y222*H221:H222),"0")</f>
        <v>360</v>
      </c>
      <c r="Z224" s="37"/>
      <c r="AA224" s="193"/>
      <c r="AB224" s="193"/>
      <c r="AC224" s="193"/>
    </row>
    <row r="225" spans="1:68" ht="27.75" customHeight="1" x14ac:dyDescent="0.2">
      <c r="A225" s="252" t="s">
        <v>205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23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4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0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12</v>
      </c>
      <c r="Y229" s="191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1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12</v>
      </c>
      <c r="Y231" s="192">
        <f>IFERROR(SUM(Y228:Y230),"0")</f>
        <v>12</v>
      </c>
      <c r="Z231" s="192">
        <f>IFERROR(IF(Z228="",0,Z228),"0")+IFERROR(IF(Z229="",0,Z229),"0")+IFERROR(IF(Z230="",0,Z230),"0")</f>
        <v>0.186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84</v>
      </c>
      <c r="Y232" s="192">
        <f>IFERROR(SUMPRODUCT(Y228:Y230*H228:H230),"0")</f>
        <v>84</v>
      </c>
      <c r="Z232" s="37"/>
      <c r="AA232" s="193"/>
      <c r="AB232" s="193"/>
      <c r="AC232" s="193"/>
    </row>
    <row r="233" spans="1:68" ht="14.25" customHeight="1" x14ac:dyDescent="0.25">
      <c r="A233" s="223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3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23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8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9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customHeight="1" x14ac:dyDescent="0.25">
      <c r="A242" s="223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7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14</v>
      </c>
      <c r="Y243" s="191">
        <f>IFERROR(IF(X243="","",X243),"")</f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40.468400000000003</v>
      </c>
      <c r="BN243" s="67">
        <f>IFERROR(Y243*I243,"0")</f>
        <v>40.468400000000003</v>
      </c>
      <c r="BO243" s="67">
        <f>IFERROR(X243/J243,"0")</f>
        <v>0.1111111111111111</v>
      </c>
      <c r="BP243" s="67">
        <f>IFERROR(Y243/J243,"0")</f>
        <v>0.1111111111111111</v>
      </c>
    </row>
    <row r="244" spans="1:68" ht="27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5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84</v>
      </c>
      <c r="Y245" s="19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439.74</v>
      </c>
      <c r="BN245" s="67">
        <f>IFERROR(Y245*I245,"0")</f>
        <v>439.74</v>
      </c>
      <c r="BO245" s="67">
        <f>IFERROR(X245/J245,"0")</f>
        <v>1</v>
      </c>
      <c r="BP245" s="67">
        <f>IFERROR(Y245/J245,"0")</f>
        <v>1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56</v>
      </c>
      <c r="Y246" s="191">
        <f>IFERROR(IF(X246="","",X246),"")</f>
        <v>56</v>
      </c>
      <c r="Z246" s="36">
        <f>IFERROR(IF(X246="","",X246*0.00936),"")</f>
        <v>0.52415999999999996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136.19200000000001</v>
      </c>
      <c r="BN246" s="67">
        <f>IFERROR(Y246*I246,"0")</f>
        <v>136.19200000000001</v>
      </c>
      <c r="BO246" s="67">
        <f>IFERROR(X246/J246,"0")</f>
        <v>0.44444444444444442</v>
      </c>
      <c r="BP246" s="67">
        <f>IFERROR(Y246/J246,"0")</f>
        <v>0.44444444444444442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154</v>
      </c>
      <c r="Y247" s="192">
        <f>IFERROR(SUM(Y243:Y246),"0")</f>
        <v>154</v>
      </c>
      <c r="Z247" s="192">
        <f>IFERROR(IF(Z243="",0,Z243),"0")+IFERROR(IF(Z244="",0,Z244),"0")+IFERROR(IF(Z245="",0,Z245),"0")+IFERROR(IF(Z246="",0,Z246),"0")</f>
        <v>1.9572000000000001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583.24</v>
      </c>
      <c r="Y248" s="192">
        <f>IFERROR(SUMPRODUCT(Y243:Y246*H243:H246),"0")</f>
        <v>583.24</v>
      </c>
      <c r="Z248" s="37"/>
      <c r="AA248" s="193"/>
      <c r="AB248" s="193"/>
      <c r="AC248" s="193"/>
    </row>
    <row r="249" spans="1:68" ht="14.25" customHeight="1" x14ac:dyDescent="0.25">
      <c r="A249" s="223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4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42</v>
      </c>
      <c r="Y251" s="191">
        <f t="shared" si="24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163.464</v>
      </c>
      <c r="BN251" s="67">
        <f t="shared" si="26"/>
        <v>163.464</v>
      </c>
      <c r="BO251" s="67">
        <f t="shared" si="27"/>
        <v>0.33333333333333331</v>
      </c>
      <c r="BP251" s="67">
        <f t="shared" si="28"/>
        <v>0.33333333333333331</v>
      </c>
    </row>
    <row r="252" spans="1:68" ht="37.5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4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7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24</v>
      </c>
      <c r="Y253" s="191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3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5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6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4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7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28</v>
      </c>
      <c r="Y258" s="191">
        <f t="shared" si="24"/>
        <v>28</v>
      </c>
      <c r="Z258" s="36">
        <f t="shared" si="29"/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8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6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25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80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3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8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40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6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1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0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94</v>
      </c>
      <c r="Y269" s="192">
        <f>IFERROR(SUM(Y250:Y268),"0")</f>
        <v>94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1.0272000000000001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391</v>
      </c>
      <c r="Y270" s="192">
        <f>IFERROR(SUMPRODUCT(Y250:Y268*H250:H268),"0")</f>
        <v>391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382</v>
      </c>
      <c r="Q271" s="249"/>
      <c r="R271" s="249"/>
      <c r="S271" s="249"/>
      <c r="T271" s="249"/>
      <c r="U271" s="249"/>
      <c r="V271" s="250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13047.32</v>
      </c>
      <c r="Y271" s="192">
        <f>IFERROR(Y24+Y33+Y40+Y49+Y60+Y66+Y71+Y77+Y87+Y94+Y104+Y110+Y116+Y122+Y127+Y133+Y138+Y145+Y149+Y157+Y162+Y170+Y174+Y179+Y187+Y197+Y205+Y211+Y217+Y224+Y232+Y236+Y241+Y248+Y270,"0")</f>
        <v>13047.32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383</v>
      </c>
      <c r="Q272" s="249"/>
      <c r="R272" s="249"/>
      <c r="S272" s="249"/>
      <c r="T272" s="249"/>
      <c r="U272" s="249"/>
      <c r="V272" s="250"/>
      <c r="W272" s="37" t="s">
        <v>73</v>
      </c>
      <c r="X272" s="192">
        <f>IFERROR(SUM(BM22:BM268),"0")</f>
        <v>14233.907599999997</v>
      </c>
      <c r="Y272" s="192">
        <f>IFERROR(SUM(BN22:BN268),"0")</f>
        <v>14233.907599999997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384</v>
      </c>
      <c r="Q273" s="249"/>
      <c r="R273" s="249"/>
      <c r="S273" s="249"/>
      <c r="T273" s="249"/>
      <c r="U273" s="249"/>
      <c r="V273" s="250"/>
      <c r="W273" s="37" t="s">
        <v>385</v>
      </c>
      <c r="X273" s="38">
        <f>ROUNDUP(SUM(BO22:BO268),0)</f>
        <v>36</v>
      </c>
      <c r="Y273" s="38">
        <f>ROUNDUP(SUM(BP22:BP268),0)</f>
        <v>36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386</v>
      </c>
      <c r="Q274" s="249"/>
      <c r="R274" s="249"/>
      <c r="S274" s="249"/>
      <c r="T274" s="249"/>
      <c r="U274" s="249"/>
      <c r="V274" s="250"/>
      <c r="W274" s="37" t="s">
        <v>73</v>
      </c>
      <c r="X274" s="192">
        <f>GrossWeightTotal+PalletQtyTotal*25</f>
        <v>15133.907599999997</v>
      </c>
      <c r="Y274" s="192">
        <f>GrossWeightTotalR+PalletQtyTotalR*25</f>
        <v>15133.907599999997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387</v>
      </c>
      <c r="Q275" s="249"/>
      <c r="R275" s="249"/>
      <c r="S275" s="249"/>
      <c r="T275" s="249"/>
      <c r="U275" s="249"/>
      <c r="V275" s="250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2972</v>
      </c>
      <c r="Y275" s="192">
        <f>IFERROR(Y23+Y32+Y39+Y48+Y59+Y65+Y70+Y76+Y86+Y93+Y103+Y109+Y115+Y121+Y126+Y132+Y137+Y144+Y148+Y156+Y161+Y169+Y173+Y178+Y186+Y196+Y204+Y210+Y216+Y223+Y231+Y235+Y240+Y247+Y269,"0")</f>
        <v>2972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388</v>
      </c>
      <c r="Q276" s="249"/>
      <c r="R276" s="249"/>
      <c r="S276" s="249"/>
      <c r="T276" s="249"/>
      <c r="U276" s="249"/>
      <c r="V276" s="250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44.352039999999995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204</v>
      </c>
      <c r="U278" s="254"/>
      <c r="V278" s="206" t="s">
        <v>232</v>
      </c>
      <c r="W278" s="254"/>
      <c r="X278" s="206" t="s">
        <v>248</v>
      </c>
      <c r="Y278" s="292"/>
      <c r="Z278" s="292"/>
      <c r="AA278" s="254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4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357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60</v>
      </c>
      <c r="F281" s="46">
        <f>IFERROR(X52*H52,"0")+IFERROR(X53*H53,"0")+IFERROR(X54*H54,"0")+IFERROR(X55*H55,"0")+IFERROR(X56*H56,"0")+IFERROR(X57*H57,"0")+IFERROR(X58*H58,"0")</f>
        <v>1280.6399999999999</v>
      </c>
      <c r="G281" s="46">
        <f>IFERROR(X63*H63,"0")+IFERROR(X64*H64,"0")</f>
        <v>697.2</v>
      </c>
      <c r="H281" s="46">
        <f>IFERROR(X69*H69,"0")</f>
        <v>0</v>
      </c>
      <c r="I281" s="46">
        <f>IFERROR(X74*H74,"0")+IFERROR(X75*H75,"0")</f>
        <v>151.19999999999999</v>
      </c>
      <c r="J281" s="46">
        <f>IFERROR(X80*H80,"0")+IFERROR(X81*H81,"0")+IFERROR(X82*H82,"0")+IFERROR(X83*H83,"0")+IFERROR(X84*H84,"0")+IFERROR(X85*H85,"0")</f>
        <v>1066.8</v>
      </c>
      <c r="K281" s="46">
        <f>IFERROR(X90*H90,"0")+IFERROR(X91*H91,"0")+IFERROR(X92*H92,"0")</f>
        <v>30.240000000000002</v>
      </c>
      <c r="L281" s="46">
        <f>IFERROR(X97*H97,"0")+IFERROR(X98*H98,"0")+IFERROR(X99*H99,"0")+IFERROR(X100*H100,"0")+IFERROR(X101*H101,"0")+IFERROR(X102*H102,"0")</f>
        <v>3331.2000000000007</v>
      </c>
      <c r="M281" s="46">
        <f>IFERROR(X107*H107,"0")+IFERROR(X108*H108,"0")</f>
        <v>882</v>
      </c>
      <c r="N281" s="188"/>
      <c r="O281" s="46">
        <f>IFERROR(X113*H113,"0")+IFERROR(X114*H114,"0")</f>
        <v>252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420</v>
      </c>
      <c r="V281" s="46">
        <f>IFERROR(X166*H166,"0")+IFERROR(X167*H167,"0")+IFERROR(X168*H168,"0")+IFERROR(X172*H172,"0")</f>
        <v>1092</v>
      </c>
      <c r="W281" s="46">
        <f>IFERROR(X177*H177,"0")</f>
        <v>0</v>
      </c>
      <c r="X281" s="46">
        <f>IFERROR(X183*H183,"0")+IFERROR(X184*H184,"0")+IFERROR(X185*H185,"0")</f>
        <v>672</v>
      </c>
      <c r="Y281" s="46">
        <f>IFERROR(X190*H190,"0")+IFERROR(X191*H191,"0")+IFERROR(X192*H192,"0")+IFERROR(X193*H193,"0")+IFERROR(X194*H194,"0")+IFERROR(X195*H195,"0")</f>
        <v>134.39999999999998</v>
      </c>
      <c r="Z281" s="46">
        <f>IFERROR(X200*H200,"0")+IFERROR(X201*H201,"0")+IFERROR(X202*H202,"0")+IFERROR(X203*H203,"0")</f>
        <v>518.4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360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1490.24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7497.8399999999992</v>
      </c>
      <c r="B284" s="60">
        <f>SUMPRODUCT(--(BB:BB="ПГП"),--(W:W="кор"),H:H,Y:Y)+SUMPRODUCT(--(BB:BB="ПГП"),--(W:W="кг"),Y:Y)</f>
        <v>5549.48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D120:E120"/>
    <mergeCell ref="F17:F18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A207:Z207"/>
    <mergeCell ref="A182:Z182"/>
    <mergeCell ref="P148:V148"/>
    <mergeCell ref="P130:T130"/>
    <mergeCell ref="D136:E136"/>
    <mergeCell ref="P190:T190"/>
    <mergeCell ref="P46:T46"/>
    <mergeCell ref="D154:E154"/>
    <mergeCell ref="D200:E200"/>
    <mergeCell ref="A178:O179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V278:W278"/>
    <mergeCell ref="D36:E36"/>
    <mergeCell ref="P71:V71"/>
    <mergeCell ref="A13:M13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245:E245"/>
    <mergeCell ref="A105:Z105"/>
    <mergeCell ref="A26:Z26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2024-08-09T07:03:02Z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