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143371-B021-45A6-B86D-F2FBE3E0D7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BO427" i="1"/>
  <c r="BM427" i="1"/>
  <c r="Y427" i="1"/>
  <c r="P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O195" i="1"/>
  <c r="BM195" i="1"/>
  <c r="Y195" i="1"/>
  <c r="BP19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J9" i="1" l="1"/>
  <c r="Z201" i="1"/>
  <c r="BN201" i="1"/>
  <c r="Z54" i="1"/>
  <c r="BN54" i="1"/>
  <c r="Z130" i="1"/>
  <c r="BN130" i="1"/>
  <c r="Z168" i="1"/>
  <c r="BN168" i="1"/>
  <c r="O615" i="1"/>
  <c r="Z369" i="1"/>
  <c r="BN369" i="1"/>
  <c r="Z530" i="1"/>
  <c r="BN530" i="1"/>
  <c r="Z22" i="1"/>
  <c r="Z23" i="1" s="1"/>
  <c r="BN22" i="1"/>
  <c r="BP22" i="1"/>
  <c r="Z26" i="1"/>
  <c r="BN26" i="1"/>
  <c r="Z145" i="1"/>
  <c r="BN145" i="1"/>
  <c r="Z186" i="1"/>
  <c r="BN186" i="1"/>
  <c r="Z211" i="1"/>
  <c r="BN211" i="1"/>
  <c r="Y228" i="1"/>
  <c r="Z218" i="1"/>
  <c r="BN218" i="1"/>
  <c r="Z219" i="1"/>
  <c r="BN219" i="1"/>
  <c r="Z226" i="1"/>
  <c r="BN226" i="1"/>
  <c r="Z246" i="1"/>
  <c r="BN246" i="1"/>
  <c r="Z254" i="1"/>
  <c r="BN254" i="1"/>
  <c r="Z257" i="1"/>
  <c r="BN257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Z325" i="1"/>
  <c r="BN325" i="1"/>
  <c r="Z342" i="1"/>
  <c r="BN342" i="1"/>
  <c r="Z385" i="1"/>
  <c r="BN385" i="1"/>
  <c r="Z409" i="1"/>
  <c r="BN409" i="1"/>
  <c r="Z496" i="1"/>
  <c r="BN496" i="1"/>
  <c r="Z516" i="1"/>
  <c r="BN516" i="1"/>
  <c r="Z540" i="1"/>
  <c r="BN540" i="1"/>
  <c r="BP287" i="1"/>
  <c r="BN287" i="1"/>
  <c r="Z287" i="1"/>
  <c r="BP329" i="1"/>
  <c r="BN329" i="1"/>
  <c r="Z329" i="1"/>
  <c r="BP359" i="1"/>
  <c r="BN359" i="1"/>
  <c r="Z359" i="1"/>
  <c r="BP396" i="1"/>
  <c r="BN396" i="1"/>
  <c r="Z396" i="1"/>
  <c r="BP417" i="1"/>
  <c r="BN417" i="1"/>
  <c r="Z417" i="1"/>
  <c r="Y424" i="1"/>
  <c r="BP423" i="1"/>
  <c r="BN423" i="1"/>
  <c r="Z423" i="1"/>
  <c r="Z424" i="1" s="1"/>
  <c r="BP427" i="1"/>
  <c r="BN427" i="1"/>
  <c r="Z427" i="1"/>
  <c r="BP429" i="1"/>
  <c r="BN429" i="1"/>
  <c r="Z429" i="1"/>
  <c r="BP437" i="1"/>
  <c r="BN437" i="1"/>
  <c r="Z437" i="1"/>
  <c r="BP441" i="1"/>
  <c r="BN441" i="1"/>
  <c r="Z441" i="1"/>
  <c r="BP459" i="1"/>
  <c r="BN459" i="1"/>
  <c r="Z459" i="1"/>
  <c r="BP474" i="1"/>
  <c r="BN474" i="1"/>
  <c r="Z474" i="1"/>
  <c r="BP520" i="1"/>
  <c r="BN520" i="1"/>
  <c r="Z520" i="1"/>
  <c r="Y579" i="1"/>
  <c r="Y578" i="1"/>
  <c r="BP576" i="1"/>
  <c r="BN576" i="1"/>
  <c r="Z576" i="1"/>
  <c r="Z32" i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55" i="1"/>
  <c r="BN155" i="1"/>
  <c r="Z176" i="1"/>
  <c r="BN176" i="1"/>
  <c r="I615" i="1"/>
  <c r="Z190" i="1"/>
  <c r="BN190" i="1"/>
  <c r="Y213" i="1"/>
  <c r="BP207" i="1"/>
  <c r="BN207" i="1"/>
  <c r="Z207" i="1"/>
  <c r="BP319" i="1"/>
  <c r="BN319" i="1"/>
  <c r="Z319" i="1"/>
  <c r="BP334" i="1"/>
  <c r="BN334" i="1"/>
  <c r="Z334" i="1"/>
  <c r="BP373" i="1"/>
  <c r="BN373" i="1"/>
  <c r="Z373" i="1"/>
  <c r="BP397" i="1"/>
  <c r="BN397" i="1"/>
  <c r="Z397" i="1"/>
  <c r="BP428" i="1"/>
  <c r="BN428" i="1"/>
  <c r="Z428" i="1"/>
  <c r="BP434" i="1"/>
  <c r="BN434" i="1"/>
  <c r="Z434" i="1"/>
  <c r="BP438" i="1"/>
  <c r="BN438" i="1"/>
  <c r="Z438" i="1"/>
  <c r="BP442" i="1"/>
  <c r="BN442" i="1"/>
  <c r="Z442" i="1"/>
  <c r="BP473" i="1"/>
  <c r="BN473" i="1"/>
  <c r="Z473" i="1"/>
  <c r="BP481" i="1"/>
  <c r="BN481" i="1"/>
  <c r="Z481" i="1"/>
  <c r="BP534" i="1"/>
  <c r="BN534" i="1"/>
  <c r="Z534" i="1"/>
  <c r="BP577" i="1"/>
  <c r="BN577" i="1"/>
  <c r="Z577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Z188" i="1"/>
  <c r="BN188" i="1"/>
  <c r="Z195" i="1"/>
  <c r="BN195" i="1"/>
  <c r="Z205" i="1"/>
  <c r="BN205" i="1"/>
  <c r="BP205" i="1"/>
  <c r="Z209" i="1"/>
  <c r="BN209" i="1"/>
  <c r="Z230" i="1"/>
  <c r="BN230" i="1"/>
  <c r="Z231" i="1"/>
  <c r="BN231" i="1"/>
  <c r="Z241" i="1"/>
  <c r="BN241" i="1"/>
  <c r="Z244" i="1"/>
  <c r="BN244" i="1"/>
  <c r="Z251" i="1"/>
  <c r="BN251" i="1"/>
  <c r="Z252" i="1"/>
  <c r="BN252" i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Z367" i="1"/>
  <c r="BN367" i="1"/>
  <c r="Z371" i="1"/>
  <c r="BN371" i="1"/>
  <c r="Z379" i="1"/>
  <c r="BN379" i="1"/>
  <c r="Z383" i="1"/>
  <c r="BN383" i="1"/>
  <c r="Z389" i="1"/>
  <c r="BP411" i="1"/>
  <c r="BN411" i="1"/>
  <c r="Z411" i="1"/>
  <c r="BP447" i="1"/>
  <c r="BN447" i="1"/>
  <c r="Z447" i="1"/>
  <c r="BP455" i="1"/>
  <c r="BN455" i="1"/>
  <c r="Z45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BN156" i="1"/>
  <c r="Z161" i="1"/>
  <c r="BN161" i="1"/>
  <c r="BP161" i="1"/>
  <c r="Z163" i="1"/>
  <c r="BN163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BN196" i="1"/>
  <c r="Y197" i="1"/>
  <c r="Z200" i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202" i="1" l="1"/>
  <c r="Z526" i="1"/>
  <c r="Z399" i="1"/>
  <c r="Z391" i="1"/>
  <c r="Z380" i="1"/>
  <c r="Z344" i="1"/>
  <c r="Z191" i="1"/>
  <c r="Z172" i="1"/>
  <c r="Z152" i="1"/>
  <c r="Z112" i="1"/>
  <c r="Z97" i="1"/>
  <c r="Z72" i="1"/>
  <c r="Z386" i="1"/>
  <c r="Z331" i="1"/>
  <c r="Z304" i="1"/>
  <c r="Z235" i="1"/>
  <c r="Z91" i="1"/>
  <c r="Z268" i="1"/>
  <c r="Z578" i="1"/>
  <c r="Z418" i="1"/>
  <c r="Z157" i="1"/>
  <c r="Z482" i="1"/>
  <c r="Z337" i="1"/>
  <c r="Z451" i="1"/>
  <c r="Y607" i="1"/>
  <c r="Z34" i="1"/>
  <c r="Z456" i="1"/>
  <c r="Z213" i="1"/>
  <c r="Z197" i="1"/>
  <c r="Z136" i="1"/>
  <c r="Z127" i="1"/>
  <c r="Z104" i="1"/>
  <c r="Y609" i="1"/>
  <c r="Y606" i="1"/>
  <c r="Z564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322" i="1"/>
  <c r="Z289" i="1"/>
  <c r="Z557" i="1"/>
  <c r="Z315" i="1"/>
  <c r="X608" i="1"/>
  <c r="Z477" i="1"/>
  <c r="Z361" i="1"/>
  <c r="Z280" i="1"/>
  <c r="Z247" i="1"/>
  <c r="Y608" i="1" l="1"/>
  <c r="Z610" i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<sst xmlns="http://schemas.openxmlformats.org/spreadsheetml/2006/main" count="2540" uniqueCount="832">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</sst>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7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2" t="s">
        <v>0</v>
      </c>
      <c r="E1" s="414"/>
      <c r="F1" s="414"/>
      <c r="G1" s="12" t="s">
        <v>1</v>
      </c>
      <c r="H1" s="442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0" t="s">
        <v>8</v>
      </c>
      <c r="B5" s="406"/>
      <c r="C5" s="407"/>
      <c r="D5" s="445"/>
      <c r="E5" s="446"/>
      <c r="F5" s="726" t="s">
        <v>9</v>
      </c>
      <c r="G5" s="407"/>
      <c r="H5" s="445"/>
      <c r="I5" s="662"/>
      <c r="J5" s="662"/>
      <c r="K5" s="662"/>
      <c r="L5" s="662"/>
      <c r="M5" s="446"/>
      <c r="N5" s="58"/>
      <c r="P5" s="24" t="s">
        <v>10</v>
      </c>
      <c r="Q5" s="756">
        <v>45511</v>
      </c>
      <c r="R5" s="528"/>
      <c r="T5" s="560" t="s">
        <v>11</v>
      </c>
      <c r="U5" s="489"/>
      <c r="V5" s="564" t="s">
        <v>12</v>
      </c>
      <c r="W5" s="528"/>
      <c r="AB5" s="51"/>
      <c r="AC5" s="51"/>
      <c r="AD5" s="51"/>
      <c r="AE5" s="51"/>
    </row>
    <row r="6" spans="1:32" s="377" customFormat="1" ht="24" customHeight="1" x14ac:dyDescent="0.2">
      <c r="A6" s="500" t="s">
        <v>13</v>
      </c>
      <c r="B6" s="406"/>
      <c r="C6" s="407"/>
      <c r="D6" s="669" t="s">
        <v>14</v>
      </c>
      <c r="E6" s="670"/>
      <c r="F6" s="670"/>
      <c r="G6" s="670"/>
      <c r="H6" s="670"/>
      <c r="I6" s="670"/>
      <c r="J6" s="670"/>
      <c r="K6" s="670"/>
      <c r="L6" s="670"/>
      <c r="M6" s="528"/>
      <c r="N6" s="59"/>
      <c r="P6" s="24" t="s">
        <v>15</v>
      </c>
      <c r="Q6" s="758" t="str">
        <f>IF(Q5=0," ",CHOOSE(WEEKDAY(Q5,2),"Понедельник","Вторник","Среда","Четверг","Пятница","Суббота","Воскресенье"))</f>
        <v>Среда</v>
      </c>
      <c r="R6" s="389"/>
      <c r="T6" s="608" t="s">
        <v>16</v>
      </c>
      <c r="U6" s="489"/>
      <c r="V6" s="760" t="s">
        <v>17</v>
      </c>
      <c r="W6" s="47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1" t="str">
        <f>IFERROR(VLOOKUP(DeliveryAddress,Table,3,0),1)</f>
        <v>3</v>
      </c>
      <c r="E7" s="422"/>
      <c r="F7" s="422"/>
      <c r="G7" s="422"/>
      <c r="H7" s="422"/>
      <c r="I7" s="422"/>
      <c r="J7" s="422"/>
      <c r="K7" s="422"/>
      <c r="L7" s="422"/>
      <c r="M7" s="423"/>
      <c r="N7" s="60"/>
      <c r="P7" s="24"/>
      <c r="Q7" s="42"/>
      <c r="R7" s="42"/>
      <c r="T7" s="391"/>
      <c r="U7" s="489"/>
      <c r="V7" s="761"/>
      <c r="W7" s="762"/>
      <c r="AB7" s="51"/>
      <c r="AC7" s="51"/>
      <c r="AD7" s="51"/>
      <c r="AE7" s="51"/>
    </row>
    <row r="8" spans="1:32" s="377" customFormat="1" ht="25.5" customHeight="1" x14ac:dyDescent="0.2">
      <c r="A8" s="767" t="s">
        <v>18</v>
      </c>
      <c r="B8" s="401"/>
      <c r="C8" s="402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09">
        <v>0.5</v>
      </c>
      <c r="R8" s="423"/>
      <c r="T8" s="391"/>
      <c r="U8" s="489"/>
      <c r="V8" s="761"/>
      <c r="W8" s="762"/>
      <c r="AB8" s="51"/>
      <c r="AC8" s="51"/>
      <c r="AD8" s="51"/>
      <c r="AE8" s="51"/>
    </row>
    <row r="9" spans="1:32" s="377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24"/>
      <c r="E9" s="450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49" t="str">
        <f>IF(AND($A$9="Тип доверенности/получателя при получении в адресе перегруза:",$D$9="Разовая доверенность"),"Введите ФИО","")</f>
        <v/>
      </c>
      <c r="I9" s="450"/>
      <c r="J9" s="4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0"/>
      <c r="L9" s="450"/>
      <c r="M9" s="450"/>
      <c r="N9" s="375"/>
      <c r="P9" s="26" t="s">
        <v>20</v>
      </c>
      <c r="Q9" s="485"/>
      <c r="R9" s="486"/>
      <c r="T9" s="391"/>
      <c r="U9" s="48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24"/>
      <c r="E10" s="450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9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609"/>
      <c r="R10" s="610"/>
      <c r="U10" s="24" t="s">
        <v>22</v>
      </c>
      <c r="V10" s="472" t="s">
        <v>23</v>
      </c>
      <c r="W10" s="47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90" t="s">
        <v>27</v>
      </c>
      <c r="W11" s="48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7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6"/>
      <c r="M12" s="407"/>
      <c r="N12" s="62"/>
      <c r="P12" s="24" t="s">
        <v>29</v>
      </c>
      <c r="Q12" s="509"/>
      <c r="R12" s="423"/>
      <c r="S12" s="23"/>
      <c r="U12" s="24"/>
      <c r="V12" s="414"/>
      <c r="W12" s="391"/>
      <c r="AB12" s="51"/>
      <c r="AC12" s="51"/>
      <c r="AD12" s="51"/>
      <c r="AE12" s="51"/>
    </row>
    <row r="13" spans="1:32" s="377" customFormat="1" ht="23.25" customHeight="1" x14ac:dyDescent="0.2">
      <c r="A13" s="577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6"/>
      <c r="M13" s="407"/>
      <c r="N13" s="62"/>
      <c r="O13" s="26"/>
      <c r="P13" s="26" t="s">
        <v>31</v>
      </c>
      <c r="Q13" s="690"/>
      <c r="R13" s="4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7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6"/>
      <c r="M14" s="4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7"/>
      <c r="N15" s="63"/>
      <c r="P15" s="567" t="s">
        <v>34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19" t="s">
        <v>37</v>
      </c>
      <c r="D17" s="427" t="s">
        <v>38</v>
      </c>
      <c r="E17" s="481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80"/>
      <c r="R17" s="480"/>
      <c r="S17" s="480"/>
      <c r="T17" s="481"/>
      <c r="U17" s="777" t="s">
        <v>50</v>
      </c>
      <c r="V17" s="407"/>
      <c r="W17" s="427" t="s">
        <v>51</v>
      </c>
      <c r="X17" s="427" t="s">
        <v>52</v>
      </c>
      <c r="Y17" s="775" t="s">
        <v>53</v>
      </c>
      <c r="Z17" s="427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1"/>
      <c r="BD17" s="621" t="s">
        <v>59</v>
      </c>
    </row>
    <row r="18" spans="1:68" ht="14.25" customHeight="1" x14ac:dyDescent="0.2">
      <c r="A18" s="428"/>
      <c r="B18" s="428"/>
      <c r="C18" s="428"/>
      <c r="D18" s="482"/>
      <c r="E18" s="484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82"/>
      <c r="Q18" s="483"/>
      <c r="R18" s="483"/>
      <c r="S18" s="483"/>
      <c r="T18" s="484"/>
      <c r="U18" s="378" t="s">
        <v>60</v>
      </c>
      <c r="V18" s="378" t="s">
        <v>61</v>
      </c>
      <c r="W18" s="428"/>
      <c r="X18" s="428"/>
      <c r="Y18" s="776"/>
      <c r="Z18" s="428"/>
      <c r="AA18" s="637"/>
      <c r="AB18" s="637"/>
      <c r="AC18" s="637"/>
      <c r="AD18" s="723"/>
      <c r="AE18" s="724"/>
      <c r="AF18" s="725"/>
      <c r="AG18" s="492"/>
      <c r="BD18" s="391"/>
    </row>
    <row r="19" spans="1:68" ht="27.75" hidden="1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hidden="1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hidden="1" customHeight="1" x14ac:dyDescent="0.25">
      <c r="A21" s="403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3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0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3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3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3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hidden="1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hidden="1" customHeight="1" x14ac:dyDescent="0.25">
      <c r="A50" s="403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30</v>
      </c>
      <c r="Y51" s="385">
        <f t="shared" ref="Y51:Y56" si="6">IFERROR(IF(X51="",0,CEILING((X51/$H51),1)*$H51),"")</f>
        <v>32.400000000000006</v>
      </c>
      <c r="Z51" s="36">
        <f>IFERROR(IF(Y51=0,"",ROUNDUP(Y51/H51,0)*0.02175),"")</f>
        <v>6.5250000000000002E-2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31.333333333333329</v>
      </c>
      <c r="BN51" s="64">
        <f t="shared" ref="BN51:BN56" si="8">IFERROR(Y51*I51/H51,"0")</f>
        <v>33.840000000000003</v>
      </c>
      <c r="BO51" s="64">
        <f t="shared" ref="BO51:BO56" si="9">IFERROR(1/J51*(X51/H51),"0")</f>
        <v>4.96031746031746E-2</v>
      </c>
      <c r="BP51" s="64">
        <f t="shared" ref="BP51:BP56" si="10">IFERROR(1/J51*(Y51/H51),"0")</f>
        <v>5.3571428571428575E-2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44</v>
      </c>
      <c r="Y54" s="385">
        <f t="shared" si="6"/>
        <v>44</v>
      </c>
      <c r="Z54" s="36">
        <f>IFERROR(IF(Y54=0,"",ROUNDUP(Y54/H54,0)*0.00937),"")</f>
        <v>0.10306999999999999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46.64</v>
      </c>
      <c r="BN54" s="64">
        <f t="shared" si="8"/>
        <v>46.64</v>
      </c>
      <c r="BO54" s="64">
        <f t="shared" si="9"/>
        <v>9.166666666666666E-2</v>
      </c>
      <c r="BP54" s="64">
        <f t="shared" si="10"/>
        <v>9.166666666666666E-2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13.777777777777779</v>
      </c>
      <c r="Y57" s="386">
        <f>IFERROR(Y51/H51,"0")+IFERROR(Y52/H52,"0")+IFERROR(Y53/H53,"0")+IFERROR(Y54/H54,"0")+IFERROR(Y55/H55,"0")+IFERROR(Y56/H56,"0")</f>
        <v>14</v>
      </c>
      <c r="Z57" s="386">
        <f>IFERROR(IF(Z51="",0,Z51),"0")+IFERROR(IF(Z52="",0,Z52),"0")+IFERROR(IF(Z53="",0,Z53),"0")+IFERROR(IF(Z54="",0,Z54),"0")+IFERROR(IF(Z55="",0,Z55),"0")+IFERROR(IF(Z56="",0,Z56),"0")</f>
        <v>0.16832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74</v>
      </c>
      <c r="Y58" s="386">
        <f>IFERROR(SUM(Y51:Y56),"0")</f>
        <v>76.400000000000006</v>
      </c>
      <c r="Z58" s="37"/>
      <c r="AA58" s="387"/>
      <c r="AB58" s="387"/>
      <c r="AC58" s="387"/>
    </row>
    <row r="59" spans="1:68" ht="14.25" hidden="1" customHeight="1" x14ac:dyDescent="0.25">
      <c r="A59" s="403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86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87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hidden="1" customHeight="1" x14ac:dyDescent="0.25">
      <c r="A65" s="403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760</v>
      </c>
      <c r="Y67" s="385">
        <f t="shared" si="11"/>
        <v>766.80000000000007</v>
      </c>
      <c r="Z67" s="36">
        <f>IFERROR(IF(Y67=0,"",ROUNDUP(Y67/H67,0)*0.02175),"")</f>
        <v>1.5442499999999999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793.77777777777771</v>
      </c>
      <c r="BN67" s="64">
        <f t="shared" si="13"/>
        <v>800.88</v>
      </c>
      <c r="BO67" s="64">
        <f t="shared" si="14"/>
        <v>1.2566137566137565</v>
      </c>
      <c r="BP67" s="64">
        <f t="shared" si="15"/>
        <v>1.2678571428571428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400.5</v>
      </c>
      <c r="Y69" s="385">
        <f t="shared" si="11"/>
        <v>400.5</v>
      </c>
      <c r="Z69" s="36">
        <f>IFERROR(IF(Y69=0,"",ROUNDUP(Y69/H69,0)*0.00937),"")</f>
        <v>0.83392999999999995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421.86</v>
      </c>
      <c r="BN69" s="64">
        <f t="shared" si="13"/>
        <v>421.86</v>
      </c>
      <c r="BO69" s="64">
        <f t="shared" si="14"/>
        <v>0.7416666666666667</v>
      </c>
      <c r="BP69" s="64">
        <f t="shared" si="15"/>
        <v>0.7416666666666667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3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159.37037037037038</v>
      </c>
      <c r="Y72" s="386">
        <f>IFERROR(Y66/H66,"0")+IFERROR(Y67/H67,"0")+IFERROR(Y68/H68,"0")+IFERROR(Y69/H69,"0")+IFERROR(Y70/H70,"0")+IFERROR(Y71/H71,"0")</f>
        <v>160</v>
      </c>
      <c r="Z72" s="386">
        <f>IFERROR(IF(Z66="",0,Z66),"0")+IFERROR(IF(Z67="",0,Z67),"0")+IFERROR(IF(Z68="",0,Z68),"0")+IFERROR(IF(Z69="",0,Z69),"0")+IFERROR(IF(Z70="",0,Z70),"0")+IFERROR(IF(Z71="",0,Z71),"0")</f>
        <v>2.37818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1160.5</v>
      </c>
      <c r="Y73" s="386">
        <f>IFERROR(SUM(Y66:Y71),"0")</f>
        <v>1167.3000000000002</v>
      </c>
      <c r="Z73" s="37"/>
      <c r="AA73" s="387"/>
      <c r="AB73" s="387"/>
      <c r="AC73" s="387"/>
    </row>
    <row r="74" spans="1:68" ht="14.25" hidden="1" customHeight="1" x14ac:dyDescent="0.25">
      <c r="A74" s="403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640</v>
      </c>
      <c r="Y75" s="385">
        <f>IFERROR(IF(X75="",0,CEILING((X75/$H75),1)*$H75),"")</f>
        <v>648</v>
      </c>
      <c r="Z75" s="36">
        <f>IFERROR(IF(Y75=0,"",ROUNDUP(Y75/H75,0)*0.02175),"")</f>
        <v>1.3049999999999999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668.44444444444434</v>
      </c>
      <c r="BN75" s="64">
        <f>IFERROR(Y75*I75/H75,"0")</f>
        <v>676.8</v>
      </c>
      <c r="BO75" s="64">
        <f>IFERROR(1/J75*(X75/H75),"0")</f>
        <v>1.0582010582010579</v>
      </c>
      <c r="BP75" s="64">
        <f>IFERROR(1/J75*(Y75/H75),"0")</f>
        <v>1.0714285714285712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152.1</v>
      </c>
      <c r="Y76" s="385">
        <f>IFERROR(IF(X76="",0,CEILING((X76/$H76),1)*$H76),"")</f>
        <v>153.9</v>
      </c>
      <c r="Z76" s="36">
        <f>IFERROR(IF(Y76=0,"",ROUNDUP(Y76/H76,0)*0.00753),"")</f>
        <v>0.42921000000000004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163.36666666666665</v>
      </c>
      <c r="BN76" s="64">
        <f>IFERROR(Y76*I76/H76,"0")</f>
        <v>165.29999999999998</v>
      </c>
      <c r="BO76" s="64">
        <f>IFERROR(1/J76*(X76/H76),"0")</f>
        <v>0.36111111111111105</v>
      </c>
      <c r="BP76" s="64">
        <f>IFERROR(1/J76*(Y76/H76),"0")</f>
        <v>0.36538461538461536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115.59259259259258</v>
      </c>
      <c r="Y77" s="386">
        <f>IFERROR(Y75/H75,"0")+IFERROR(Y76/H76,"0")</f>
        <v>117</v>
      </c>
      <c r="Z77" s="386">
        <f>IFERROR(IF(Z75="",0,Z75),"0")+IFERROR(IF(Z76="",0,Z76),"0")</f>
        <v>1.73421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792.1</v>
      </c>
      <c r="Y78" s="386">
        <f>IFERROR(SUM(Y75:Y76),"0")</f>
        <v>801.9</v>
      </c>
      <c r="Z78" s="37"/>
      <c r="AA78" s="387"/>
      <c r="AB78" s="387"/>
      <c r="AC78" s="387"/>
    </row>
    <row r="79" spans="1:68" ht="14.25" hidden="1" customHeight="1" x14ac:dyDescent="0.25">
      <c r="A79" s="403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1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47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1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4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3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96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3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hidden="1" customHeight="1" x14ac:dyDescent="0.25">
      <c r="A100" s="403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120</v>
      </c>
      <c r="Y101" s="385">
        <f>IFERROR(IF(X101="",0,CEILING((X101/$H101),1)*$H101),"")</f>
        <v>129.60000000000002</v>
      </c>
      <c r="Z101" s="36">
        <f>IFERROR(IF(Y101=0,"",ROUNDUP(Y101/H101,0)*0.02175),"")</f>
        <v>0.26100000000000001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125.33333333333331</v>
      </c>
      <c r="BN101" s="64">
        <f>IFERROR(Y101*I101/H101,"0")</f>
        <v>135.36000000000001</v>
      </c>
      <c r="BO101" s="64">
        <f>IFERROR(1/J101*(X101/H101),"0")</f>
        <v>0.1984126984126984</v>
      </c>
      <c r="BP101" s="64">
        <f>IFERROR(1/J101*(Y101/H101),"0")</f>
        <v>0.2142857142857143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557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99</v>
      </c>
      <c r="Y103" s="385">
        <f>IFERROR(IF(X103="",0,CEILING((X103/$H103),1)*$H103),"")</f>
        <v>99</v>
      </c>
      <c r="Z103" s="36">
        <f>IFERROR(IF(Y103=0,"",ROUNDUP(Y103/H103,0)*0.00937),"")</f>
        <v>0.20613999999999999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103.62</v>
      </c>
      <c r="BN103" s="64">
        <f>IFERROR(Y103*I103/H103,"0")</f>
        <v>103.62</v>
      </c>
      <c r="BO103" s="64">
        <f>IFERROR(1/J103*(X103/H103),"0")</f>
        <v>0.18333333333333332</v>
      </c>
      <c r="BP103" s="64">
        <f>IFERROR(1/J103*(Y103/H103),"0")</f>
        <v>0.18333333333333332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33.111111111111114</v>
      </c>
      <c r="Y104" s="386">
        <f>IFERROR(Y101/H101,"0")+IFERROR(Y102/H102,"0")+IFERROR(Y103/H103,"0")</f>
        <v>34</v>
      </c>
      <c r="Z104" s="386">
        <f>IFERROR(IF(Z101="",0,Z101),"0")+IFERROR(IF(Z102="",0,Z102),"0")+IFERROR(IF(Z103="",0,Z103),"0")</f>
        <v>0.46714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219</v>
      </c>
      <c r="Y105" s="386">
        <f>IFERROR(SUM(Y101:Y103),"0")</f>
        <v>228.60000000000002</v>
      </c>
      <c r="Z105" s="37"/>
      <c r="AA105" s="387"/>
      <c r="AB105" s="387"/>
      <c r="AC105" s="387"/>
    </row>
    <row r="106" spans="1:68" ht="14.25" hidden="1" customHeight="1" x14ac:dyDescent="0.25">
      <c r="A106" s="403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58</v>
      </c>
      <c r="Y108" s="385">
        <f>IFERROR(IF(X108="",0,CEILING((X108/$H108),1)*$H108),"")</f>
        <v>58.800000000000004</v>
      </c>
      <c r="Z108" s="36">
        <f>IFERROR(IF(Y108=0,"",ROUNDUP(Y108/H108,0)*0.02175),"")</f>
        <v>0.15225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61.894285714285715</v>
      </c>
      <c r="BN108" s="64">
        <f>IFERROR(Y108*I108/H108,"0")</f>
        <v>62.748000000000005</v>
      </c>
      <c r="BO108" s="64">
        <f>IFERROR(1/J108*(X108/H108),"0")</f>
        <v>0.12329931972789114</v>
      </c>
      <c r="BP108" s="64">
        <f>IFERROR(1/J108*(Y108/H108),"0")</f>
        <v>0.125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7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23.4</v>
      </c>
      <c r="Y109" s="385">
        <f>IFERROR(IF(X109="",0,CEILING((X109/$H109),1)*$H109),"")</f>
        <v>24.3</v>
      </c>
      <c r="Z109" s="36">
        <f>IFERROR(IF(Y109=0,"",ROUNDUP(Y109/H109,0)*0.00753),"")</f>
        <v>6.7769999999999997E-2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25.757333333333328</v>
      </c>
      <c r="BN109" s="64">
        <f>IFERROR(Y109*I109/H109,"0")</f>
        <v>26.747999999999998</v>
      </c>
      <c r="BO109" s="64">
        <f>IFERROR(1/J109*(X109/H109),"0")</f>
        <v>5.5555555555555552E-2</v>
      </c>
      <c r="BP109" s="64">
        <f>IFERROR(1/J109*(Y109/H109),"0")</f>
        <v>5.7692307692307689E-2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15.571428571428569</v>
      </c>
      <c r="Y112" s="386">
        <f>IFERROR(Y107/H107,"0")+IFERROR(Y108/H108,"0")+IFERROR(Y109/H109,"0")+IFERROR(Y110/H110,"0")+IFERROR(Y111/H111,"0")</f>
        <v>16</v>
      </c>
      <c r="Z112" s="386">
        <f>IFERROR(IF(Z107="",0,Z107),"0")+IFERROR(IF(Z108="",0,Z108),"0")+IFERROR(IF(Z109="",0,Z109),"0")+IFERROR(IF(Z110="",0,Z110),"0")+IFERROR(IF(Z111="",0,Z111),"0")</f>
        <v>0.22001999999999999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81.400000000000006</v>
      </c>
      <c r="Y113" s="386">
        <f>IFERROR(SUM(Y107:Y111),"0")</f>
        <v>83.100000000000009</v>
      </c>
      <c r="Z113" s="37"/>
      <c r="AA113" s="387"/>
      <c r="AB113" s="387"/>
      <c r="AC113" s="387"/>
    </row>
    <row r="114" spans="1:68" ht="16.5" hidden="1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hidden="1" customHeight="1" x14ac:dyDescent="0.25">
      <c r="A115" s="403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15</v>
      </c>
      <c r="Y118" s="385">
        <f>IFERROR(IF(X118="",0,CEILING((X118/$H118),1)*$H118),"")</f>
        <v>15</v>
      </c>
      <c r="Z118" s="36">
        <f>IFERROR(IF(Y118=0,"",ROUNDUP(Y118/H118,0)*0.00937),"")</f>
        <v>3.7479999999999999E-2</v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15.84</v>
      </c>
      <c r="BN118" s="64">
        <f>IFERROR(Y118*I118/H118,"0")</f>
        <v>15.84</v>
      </c>
      <c r="BO118" s="64">
        <f>IFERROR(1/J118*(X118/H118),"0")</f>
        <v>3.3333333333333333E-2</v>
      </c>
      <c r="BP118" s="64">
        <f>IFERROR(1/J118*(Y118/H118),"0")</f>
        <v>3.3333333333333333E-2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13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4</v>
      </c>
      <c r="Y121" s="386">
        <f>IFERROR(Y116/H116,"0")+IFERROR(Y117/H117,"0")+IFERROR(Y118/H118,"0")+IFERROR(Y119/H119,"0")+IFERROR(Y120/H120,"0")</f>
        <v>4</v>
      </c>
      <c r="Z121" s="386">
        <f>IFERROR(IF(Z116="",0,Z116),"0")+IFERROR(IF(Z117="",0,Z117),"0")+IFERROR(IF(Z118="",0,Z118),"0")+IFERROR(IF(Z119="",0,Z119),"0")+IFERROR(IF(Z120="",0,Z120),"0")</f>
        <v>3.7479999999999999E-2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15</v>
      </c>
      <c r="Y122" s="386">
        <f>IFERROR(SUM(Y116:Y120),"0")</f>
        <v>15</v>
      </c>
      <c r="Z122" s="37"/>
      <c r="AA122" s="387"/>
      <c r="AB122" s="387"/>
      <c r="AC122" s="387"/>
    </row>
    <row r="123" spans="1:68" ht="14.25" hidden="1" customHeight="1" x14ac:dyDescent="0.25">
      <c r="A123" s="403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8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3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33</v>
      </c>
      <c r="Y131" s="385">
        <f t="shared" si="21"/>
        <v>33.6</v>
      </c>
      <c r="Z131" s="36">
        <f>IFERROR(IF(Y131=0,"",ROUNDUP(Y131/H131,0)*0.02175),"")</f>
        <v>8.6999999999999994E-2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35.192142857142862</v>
      </c>
      <c r="BN131" s="64">
        <f t="shared" si="23"/>
        <v>35.832000000000001</v>
      </c>
      <c r="BO131" s="64">
        <f t="shared" si="24"/>
        <v>7.0153061224489791E-2</v>
      </c>
      <c r="BP131" s="64">
        <f t="shared" si="25"/>
        <v>7.1428571428571425E-2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27.9</v>
      </c>
      <c r="Y133" s="385">
        <f t="shared" si="21"/>
        <v>29.700000000000003</v>
      </c>
      <c r="Z133" s="36">
        <f>IFERROR(IF(Y133=0,"",ROUNDUP(Y133/H133,0)*0.00753),"")</f>
        <v>8.2830000000000001E-2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30.710666666666661</v>
      </c>
      <c r="BN133" s="64">
        <f t="shared" si="23"/>
        <v>32.692</v>
      </c>
      <c r="BO133" s="64">
        <f t="shared" si="24"/>
        <v>6.6239316239316226E-2</v>
      </c>
      <c r="BP133" s="64">
        <f t="shared" si="25"/>
        <v>7.0512820512820512E-2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14.261904761904761</v>
      </c>
      <c r="Y136" s="386">
        <f>IFERROR(Y130/H130,"0")+IFERROR(Y131/H131,"0")+IFERROR(Y132/H132,"0")+IFERROR(Y133/H133,"0")+IFERROR(Y134/H134,"0")+IFERROR(Y135/H135,"0")</f>
        <v>15</v>
      </c>
      <c r="Z136" s="386">
        <f>IFERROR(IF(Z130="",0,Z130),"0")+IFERROR(IF(Z131="",0,Z131),"0")+IFERROR(IF(Z132="",0,Z132),"0")+IFERROR(IF(Z133="",0,Z133),"0")+IFERROR(IF(Z134="",0,Z134),"0")+IFERROR(IF(Z135="",0,Z135),"0")</f>
        <v>0.16982999999999998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60.9</v>
      </c>
      <c r="Y137" s="386">
        <f>IFERROR(SUM(Y130:Y135),"0")</f>
        <v>63.300000000000004</v>
      </c>
      <c r="Z137" s="37"/>
      <c r="AA137" s="387"/>
      <c r="AB137" s="387"/>
      <c r="AC137" s="387"/>
    </row>
    <row r="138" spans="1:68" ht="14.25" hidden="1" customHeight="1" x14ac:dyDescent="0.25">
      <c r="A138" s="403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hidden="1" customHeight="1" x14ac:dyDescent="0.25">
      <c r="A144" s="403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5.6000000000000014</v>
      </c>
      <c r="Y145" s="385">
        <f>IFERROR(IF(X145="",0,CEILING((X145/$H145),1)*$H145),"")</f>
        <v>6.4</v>
      </c>
      <c r="Z145" s="36">
        <f>IFERROR(IF(Y145=0,"",ROUNDUP(Y145/H145,0)*0.00753),"")</f>
        <v>1.506E-2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5.95</v>
      </c>
      <c r="BN145" s="64">
        <f>IFERROR(Y145*I145/H145,"0")</f>
        <v>6.8</v>
      </c>
      <c r="BO145" s="64">
        <f>IFERROR(1/J145*(X145/H145),"0")</f>
        <v>1.121794871794872E-2</v>
      </c>
      <c r="BP145" s="64">
        <f>IFERROR(1/J145*(Y145/H145),"0")</f>
        <v>1.282051282051282E-2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1.7500000000000004</v>
      </c>
      <c r="Y147" s="386">
        <f>IFERROR(Y145/H145,"0")+IFERROR(Y146/H146,"0")</f>
        <v>2</v>
      </c>
      <c r="Z147" s="386">
        <f>IFERROR(IF(Z145="",0,Z145),"0")+IFERROR(IF(Z146="",0,Z146),"0")</f>
        <v>1.506E-2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5.6000000000000014</v>
      </c>
      <c r="Y148" s="386">
        <f>IFERROR(SUM(Y145:Y146),"0")</f>
        <v>6.4</v>
      </c>
      <c r="Z148" s="37"/>
      <c r="AA148" s="387"/>
      <c r="AB148" s="387"/>
      <c r="AC148" s="387"/>
    </row>
    <row r="149" spans="1:68" ht="14.25" hidden="1" customHeight="1" x14ac:dyDescent="0.25">
      <c r="A149" s="403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7.6999999999999993</v>
      </c>
      <c r="Y151" s="385">
        <f>IFERROR(IF(X151="",0,CEILING((X151/$H151),1)*$H151),"")</f>
        <v>8.3999999999999986</v>
      </c>
      <c r="Z151" s="36">
        <f>IFERROR(IF(Y151=0,"",ROUNDUP(Y151/H151,0)*0.00753),"")</f>
        <v>2.2589999999999999E-2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8.4920000000000009</v>
      </c>
      <c r="BN151" s="64">
        <f>IFERROR(Y151*I151/H151,"0")</f>
        <v>9.2639999999999993</v>
      </c>
      <c r="BO151" s="64">
        <f>IFERROR(1/J151*(X151/H151),"0")</f>
        <v>1.7628205128205128E-2</v>
      </c>
      <c r="BP151" s="64">
        <f>IFERROR(1/J151*(Y151/H151),"0")</f>
        <v>1.9230769230769228E-2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2.75</v>
      </c>
      <c r="Y152" s="386">
        <f>IFERROR(Y150/H150,"0")+IFERROR(Y151/H151,"0")</f>
        <v>2.9999999999999996</v>
      </c>
      <c r="Z152" s="386">
        <f>IFERROR(IF(Z150="",0,Z150),"0")+IFERROR(IF(Z151="",0,Z151),"0")</f>
        <v>2.2589999999999999E-2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7.6999999999999993</v>
      </c>
      <c r="Y153" s="386">
        <f>IFERROR(SUM(Y150:Y151),"0")</f>
        <v>8.3999999999999986</v>
      </c>
      <c r="Z153" s="37"/>
      <c r="AA153" s="387"/>
      <c r="AB153" s="387"/>
      <c r="AC153" s="387"/>
    </row>
    <row r="154" spans="1:68" ht="14.25" hidden="1" customHeight="1" x14ac:dyDescent="0.25">
      <c r="A154" s="403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hidden="1" customHeight="1" x14ac:dyDescent="0.25">
      <c r="A160" s="403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8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3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25</v>
      </c>
      <c r="Y167" s="385">
        <f>IFERROR(IF(X167="",0,CEILING((X167/$H167),1)*$H167),"")</f>
        <v>27</v>
      </c>
      <c r="Z167" s="36">
        <f>IFERROR(IF(Y167=0,"",ROUNDUP(Y167/H167,0)*0.02175),"")</f>
        <v>6.5250000000000002E-2</v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26.750000000000004</v>
      </c>
      <c r="BN167" s="64">
        <f>IFERROR(Y167*I167/H167,"0")</f>
        <v>28.890000000000004</v>
      </c>
      <c r="BO167" s="64">
        <f>IFERROR(1/J167*(X167/H167),"0")</f>
        <v>4.96031746031746E-2</v>
      </c>
      <c r="BP167" s="64">
        <f>IFERROR(1/J167*(Y167/H167),"0")</f>
        <v>5.3571428571428568E-2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2.7777777777777777</v>
      </c>
      <c r="Y172" s="386">
        <f>IFERROR(Y167/H167,"0")+IFERROR(Y168/H168,"0")+IFERROR(Y169/H169,"0")+IFERROR(Y170/H170,"0")+IFERROR(Y171/H171,"0")</f>
        <v>3</v>
      </c>
      <c r="Z172" s="386">
        <f>IFERROR(IF(Z167="",0,Z167),"0")+IFERROR(IF(Z168="",0,Z168),"0")+IFERROR(IF(Z169="",0,Z169),"0")+IFERROR(IF(Z170="",0,Z170),"0")+IFERROR(IF(Z171="",0,Z171),"0")</f>
        <v>6.5250000000000002E-2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25</v>
      </c>
      <c r="Y173" s="386">
        <f>IFERROR(SUM(Y167:Y171),"0")</f>
        <v>27</v>
      </c>
      <c r="Z173" s="37"/>
      <c r="AA173" s="387"/>
      <c r="AB173" s="387"/>
      <c r="AC173" s="387"/>
    </row>
    <row r="174" spans="1:68" ht="14.25" hidden="1" customHeight="1" x14ac:dyDescent="0.25">
      <c r="A174" s="403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173</v>
      </c>
      <c r="Y175" s="385">
        <f>IFERROR(IF(X175="",0,CEILING((X175/$H175),1)*$H175),"")</f>
        <v>176.4</v>
      </c>
      <c r="Z175" s="36">
        <f>IFERROR(IF(Y175=0,"",ROUNDUP(Y175/H175,0)*0.02175),"")</f>
        <v>0.45674999999999999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184.61571428571429</v>
      </c>
      <c r="BN175" s="64">
        <f>IFERROR(Y175*I175/H175,"0")</f>
        <v>188.244</v>
      </c>
      <c r="BO175" s="64">
        <f>IFERROR(1/J175*(X175/H175),"0")</f>
        <v>0.36777210884353739</v>
      </c>
      <c r="BP175" s="64">
        <f>IFERROR(1/J175*(Y175/H175),"0")</f>
        <v>0.375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15</v>
      </c>
      <c r="Y177" s="385">
        <f>IFERROR(IF(X177="",0,CEILING((X177/$H177),1)*$H177),"")</f>
        <v>15</v>
      </c>
      <c r="Z177" s="36">
        <f>IFERROR(IF(Y177=0,"",ROUNDUP(Y177/H177,0)*0.00753),"")</f>
        <v>3.7650000000000003E-2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16.36</v>
      </c>
      <c r="BN177" s="64">
        <f>IFERROR(Y177*I177/H177,"0")</f>
        <v>16.36</v>
      </c>
      <c r="BO177" s="64">
        <f>IFERROR(1/J177*(X177/H177),"0")</f>
        <v>3.2051282051282048E-2</v>
      </c>
      <c r="BP177" s="64">
        <f>IFERROR(1/J177*(Y177/H177),"0")</f>
        <v>3.2051282051282048E-2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25.595238095238095</v>
      </c>
      <c r="Y178" s="386">
        <f>IFERROR(Y175/H175,"0")+IFERROR(Y176/H176,"0")+IFERROR(Y177/H177,"0")</f>
        <v>26</v>
      </c>
      <c r="Z178" s="386">
        <f>IFERROR(IF(Z175="",0,Z175),"0")+IFERROR(IF(Z176="",0,Z176),"0")+IFERROR(IF(Z177="",0,Z177),"0")</f>
        <v>0.49440000000000001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188</v>
      </c>
      <c r="Y179" s="386">
        <f>IFERROR(SUM(Y175:Y177),"0")</f>
        <v>191.4</v>
      </c>
      <c r="Z179" s="37"/>
      <c r="AA179" s="387"/>
      <c r="AB179" s="387"/>
      <c r="AC179" s="387"/>
    </row>
    <row r="180" spans="1:68" ht="27.75" hidden="1" customHeight="1" x14ac:dyDescent="0.2">
      <c r="A180" s="466" t="s">
        <v>257</v>
      </c>
      <c r="B180" s="467"/>
      <c r="C180" s="467"/>
      <c r="D180" s="467"/>
      <c r="E180" s="467"/>
      <c r="F180" s="467"/>
      <c r="G180" s="467"/>
      <c r="H180" s="467"/>
      <c r="I180" s="467"/>
      <c r="J180" s="467"/>
      <c r="K180" s="467"/>
      <c r="L180" s="467"/>
      <c r="M180" s="467"/>
      <c r="N180" s="467"/>
      <c r="O180" s="467"/>
      <c r="P180" s="467"/>
      <c r="Q180" s="467"/>
      <c r="R180" s="467"/>
      <c r="S180" s="467"/>
      <c r="T180" s="467"/>
      <c r="U180" s="467"/>
      <c r="V180" s="467"/>
      <c r="W180" s="467"/>
      <c r="X180" s="467"/>
      <c r="Y180" s="467"/>
      <c r="Z180" s="467"/>
      <c r="AA180" s="48"/>
      <c r="AB180" s="48"/>
      <c r="AC180" s="48"/>
    </row>
    <row r="181" spans="1:68" ht="16.5" hidden="1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hidden="1" customHeight="1" x14ac:dyDescent="0.25">
      <c r="A182" s="403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4</v>
      </c>
      <c r="Y183" s="385">
        <f t="shared" ref="Y183:Y190" si="26">IFERROR(IF(X183="",0,CEILING((X183/$H183),1)*$H183),"")</f>
        <v>4.2</v>
      </c>
      <c r="Z183" s="36">
        <f>IFERROR(IF(Y183=0,"",ROUNDUP(Y183/H183,0)*0.00753),"")</f>
        <v>7.5300000000000002E-3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4.2476190476190476</v>
      </c>
      <c r="BN183" s="64">
        <f t="shared" ref="BN183:BN190" si="28">IFERROR(Y183*I183/H183,"0")</f>
        <v>4.46</v>
      </c>
      <c r="BO183" s="64">
        <f t="shared" ref="BO183:BO190" si="29">IFERROR(1/J183*(X183/H183),"0")</f>
        <v>6.1050061050061041E-3</v>
      </c>
      <c r="BP183" s="64">
        <f t="shared" ref="BP183:BP190" si="30">IFERROR(1/J183*(Y183/H183),"0")</f>
        <v>6.41025641025641E-3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9.7999999999999989</v>
      </c>
      <c r="Y186" s="385">
        <f t="shared" si="26"/>
        <v>10.5</v>
      </c>
      <c r="Z186" s="36">
        <f>IFERROR(IF(Y186=0,"",ROUNDUP(Y186/H186,0)*0.00502),"")</f>
        <v>2.5100000000000001E-2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10.406666666666666</v>
      </c>
      <c r="BN186" s="64">
        <f t="shared" si="28"/>
        <v>11.149999999999999</v>
      </c>
      <c r="BO186" s="64">
        <f t="shared" si="29"/>
        <v>1.9943019943019943E-2</v>
      </c>
      <c r="BP186" s="64">
        <f t="shared" si="30"/>
        <v>2.1367521367521368E-2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5.6190476190476186</v>
      </c>
      <c r="Y191" s="386">
        <f>IFERROR(Y183/H183,"0")+IFERROR(Y184/H184,"0")+IFERROR(Y185/H185,"0")+IFERROR(Y186/H186,"0")+IFERROR(Y187/H187,"0")+IFERROR(Y188/H188,"0")+IFERROR(Y189/H189,"0")+IFERROR(Y190/H190,"0")</f>
        <v>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3.2629999999999999E-2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13.799999999999999</v>
      </c>
      <c r="Y192" s="386">
        <f>IFERROR(SUM(Y183:Y190),"0")</f>
        <v>14.7</v>
      </c>
      <c r="Z192" s="37"/>
      <c r="AA192" s="387"/>
      <c r="AB192" s="387"/>
      <c r="AC192" s="387"/>
    </row>
    <row r="193" spans="1:68" ht="16.5" hidden="1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hidden="1" customHeight="1" x14ac:dyDescent="0.25">
      <c r="A194" s="403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3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3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50</v>
      </c>
      <c r="Y205" s="385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25</v>
      </c>
      <c r="Y206" s="385">
        <f t="shared" si="31"/>
        <v>27</v>
      </c>
      <c r="Z206" s="36">
        <f>IFERROR(IF(Y206=0,"",ROUNDUP(Y206/H206,0)*0.00937),"")</f>
        <v>4.6850000000000003E-2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25.972222222222221</v>
      </c>
      <c r="BN206" s="64">
        <f t="shared" si="33"/>
        <v>28.049999999999997</v>
      </c>
      <c r="BO206" s="64">
        <f t="shared" si="34"/>
        <v>3.8580246913580245E-2</v>
      </c>
      <c r="BP206" s="64">
        <f t="shared" si="35"/>
        <v>4.1666666666666664E-2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35</v>
      </c>
      <c r="Y207" s="385">
        <f t="shared" si="31"/>
        <v>37.800000000000004</v>
      </c>
      <c r="Z207" s="36">
        <f>IFERROR(IF(Y207=0,"",ROUNDUP(Y207/H207,0)*0.00937),"")</f>
        <v>6.5589999999999996E-2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36.361111111111114</v>
      </c>
      <c r="BN207" s="64">
        <f t="shared" si="33"/>
        <v>39.270000000000003</v>
      </c>
      <c r="BO207" s="64">
        <f t="shared" si="34"/>
        <v>5.4012345679012343E-2</v>
      </c>
      <c r="BP207" s="64">
        <f t="shared" si="35"/>
        <v>5.8333333333333334E-2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25</v>
      </c>
      <c r="Y208" s="385">
        <f t="shared" si="31"/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25.972222222222221</v>
      </c>
      <c r="BN208" s="64">
        <f t="shared" si="33"/>
        <v>28.049999999999997</v>
      </c>
      <c r="BO208" s="64">
        <f t="shared" si="34"/>
        <v>3.8580246913580245E-2</v>
      </c>
      <c r="BP208" s="64">
        <f t="shared" si="35"/>
        <v>4.1666666666666664E-2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25</v>
      </c>
      <c r="Y213" s="386">
        <f>IFERROR(Y205/H205,"0")+IFERROR(Y206/H206,"0")+IFERROR(Y207/H207,"0")+IFERROR(Y208/H208,"0")+IFERROR(Y209/H209,"0")+IFERROR(Y210/H210,"0")+IFERROR(Y211/H211,"0")+IFERROR(Y212/H212,"0")</f>
        <v>27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0.25298999999999999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135</v>
      </c>
      <c r="Y214" s="386">
        <f>IFERROR(SUM(Y205:Y212),"0")</f>
        <v>145.80000000000001</v>
      </c>
      <c r="Z214" s="37"/>
      <c r="AA214" s="387"/>
      <c r="AB214" s="387"/>
      <c r="AC214" s="387"/>
    </row>
    <row r="215" spans="1:68" ht="14.25" hidden="1" customHeight="1" x14ac:dyDescent="0.25">
      <c r="A215" s="403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31</v>
      </c>
      <c r="Y217" s="385">
        <f t="shared" si="36"/>
        <v>31.2</v>
      </c>
      <c r="Z217" s="36">
        <f>IFERROR(IF(Y217=0,"",ROUNDUP(Y217/H217,0)*0.02175),"")</f>
        <v>8.6999999999999994E-2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33.241538461538468</v>
      </c>
      <c r="BN217" s="64">
        <f t="shared" si="38"/>
        <v>33.456000000000003</v>
      </c>
      <c r="BO217" s="64">
        <f t="shared" si="39"/>
        <v>7.0970695970695968E-2</v>
      </c>
      <c r="BP217" s="64">
        <f t="shared" si="40"/>
        <v>7.1428571428571425E-2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9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17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778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36.9</v>
      </c>
      <c r="Y222" s="385">
        <f t="shared" si="36"/>
        <v>38.4</v>
      </c>
      <c r="Z222" s="36">
        <f t="shared" si="41"/>
        <v>0.12048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41.082000000000001</v>
      </c>
      <c r="BN222" s="64">
        <f t="shared" si="38"/>
        <v>42.752000000000002</v>
      </c>
      <c r="BO222" s="64">
        <f t="shared" si="39"/>
        <v>9.8557692307692304E-2</v>
      </c>
      <c r="BP222" s="64">
        <f t="shared" si="40"/>
        <v>0.10256410256410256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4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13.5</v>
      </c>
      <c r="Y223" s="385">
        <f t="shared" si="36"/>
        <v>14.399999999999999</v>
      </c>
      <c r="Z223" s="36">
        <f t="shared" si="41"/>
        <v>4.5179999999999998E-2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15.030000000000001</v>
      </c>
      <c r="BN223" s="64">
        <f t="shared" si="38"/>
        <v>16.032</v>
      </c>
      <c r="BO223" s="64">
        <f t="shared" si="39"/>
        <v>3.6057692307692304E-2</v>
      </c>
      <c r="BP223" s="64">
        <f t="shared" si="40"/>
        <v>3.8461538461538464E-2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94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5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24.974358974358974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0.25266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81.400000000000006</v>
      </c>
      <c r="Y228" s="386">
        <f>IFERROR(SUM(Y216:Y226),"0")</f>
        <v>84</v>
      </c>
      <c r="Z228" s="37"/>
      <c r="AA228" s="387"/>
      <c r="AB228" s="387"/>
      <c r="AC228" s="387"/>
    </row>
    <row r="229" spans="1:68" ht="14.25" hidden="1" customHeight="1" x14ac:dyDescent="0.25">
      <c r="A229" s="403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30</v>
      </c>
      <c r="Y232" s="385">
        <f>IFERROR(IF(X232="",0,CEILING((X232/$H232),1)*$H232),"")</f>
        <v>32</v>
      </c>
      <c r="Z232" s="36">
        <f>IFERROR(IF(Y232=0,"",ROUNDUP(Y232/H232,0)*0.00937),"")</f>
        <v>9.3700000000000006E-2</v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32.493749999999999</v>
      </c>
      <c r="BN232" s="64">
        <f>IFERROR(Y232*I232/H232,"0")</f>
        <v>34.659999999999997</v>
      </c>
      <c r="BO232" s="64">
        <f>IFERROR(1/J232*(X232/H232),"0")</f>
        <v>7.8125E-2</v>
      </c>
      <c r="BP232" s="64">
        <f>IFERROR(1/J232*(Y232/H232),"0")</f>
        <v>8.3333333333333329E-2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39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9.375</v>
      </c>
      <c r="Y235" s="386">
        <f>IFERROR(Y230/H230,"0")+IFERROR(Y231/H231,"0")+IFERROR(Y232/H232,"0")+IFERROR(Y233/H233,"0")+IFERROR(Y234/H234,"0")</f>
        <v>10</v>
      </c>
      <c r="Z235" s="386">
        <f>IFERROR(IF(Z230="",0,Z230),"0")+IFERROR(IF(Z231="",0,Z231),"0")+IFERROR(IF(Z232="",0,Z232),"0")+IFERROR(IF(Z233="",0,Z233),"0")+IFERROR(IF(Z234="",0,Z234),"0")</f>
        <v>9.3700000000000006E-2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30</v>
      </c>
      <c r="Y236" s="386">
        <f>IFERROR(SUM(Y230:Y234),"0")</f>
        <v>32</v>
      </c>
      <c r="Z236" s="37"/>
      <c r="AA236" s="387"/>
      <c r="AB236" s="387"/>
      <c r="AC236" s="387"/>
    </row>
    <row r="237" spans="1:68" ht="16.5" hidden="1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hidden="1" customHeight="1" x14ac:dyDescent="0.25">
      <c r="A238" s="403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9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48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6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hidden="1" customHeight="1" x14ac:dyDescent="0.25">
      <c r="A250" s="403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0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0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hidden="1" customHeight="1" x14ac:dyDescent="0.25">
      <c r="A262" s="403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4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230</v>
      </c>
      <c r="Y263" s="385">
        <f>IFERROR(IF(X263="",0,CEILING((X263/$H263),1)*$H263),"")</f>
        <v>237.60000000000002</v>
      </c>
      <c r="Z263" s="36">
        <f>IFERROR(IF(Y263=0,"",ROUNDUP(Y263/H263,0)*0.02175),"")</f>
        <v>0.47849999999999998</v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240.22222222222217</v>
      </c>
      <c r="BN263" s="64">
        <f>IFERROR(Y263*I263/H263,"0")</f>
        <v>248.16</v>
      </c>
      <c r="BO263" s="64">
        <f>IFERROR(1/J263*(X263/H263),"0")</f>
        <v>0.38029100529100524</v>
      </c>
      <c r="BP263" s="64">
        <f>IFERROR(1/J263*(Y263/H263),"0")</f>
        <v>0.39285714285714285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2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30</v>
      </c>
      <c r="Y264" s="385">
        <f>IFERROR(IF(X264="",0,CEILING((X264/$H264),1)*$H264),"")</f>
        <v>32.400000000000006</v>
      </c>
      <c r="Z264" s="36">
        <f>IFERROR(IF(Y264=0,"",ROUNDUP(Y264/H264,0)*0.02175),"")</f>
        <v>6.5250000000000002E-2</v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31.333333333333329</v>
      </c>
      <c r="BN264" s="64">
        <f>IFERROR(Y264*I264/H264,"0")</f>
        <v>33.840000000000003</v>
      </c>
      <c r="BO264" s="64">
        <f>IFERROR(1/J264*(X264/H264),"0")</f>
        <v>4.96031746031746E-2</v>
      </c>
      <c r="BP264" s="64">
        <f>IFERROR(1/J264*(Y264/H264),"0")</f>
        <v>5.3571428571428575E-2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69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40</v>
      </c>
      <c r="Y265" s="385">
        <f>IFERROR(IF(X265="",0,CEILING((X265/$H265),1)*$H265),"")</f>
        <v>43.2</v>
      </c>
      <c r="Z265" s="36">
        <f>IFERROR(IF(Y265=0,"",ROUNDUP(Y265/H265,0)*0.02175),"")</f>
        <v>8.6999999999999994E-2</v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41.777777777777771</v>
      </c>
      <c r="BN265" s="64">
        <f>IFERROR(Y265*I265/H265,"0")</f>
        <v>45.12</v>
      </c>
      <c r="BO265" s="64">
        <f>IFERROR(1/J265*(X265/H265),"0")</f>
        <v>6.613756613756612E-2</v>
      </c>
      <c r="BP265" s="64">
        <f>IFERROR(1/J265*(Y265/H265),"0")</f>
        <v>7.1428571428571425E-2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1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68</v>
      </c>
      <c r="Y266" s="385">
        <f>IFERROR(IF(X266="",0,CEILING((X266/$H266),1)*$H266),"")</f>
        <v>68</v>
      </c>
      <c r="Z266" s="36">
        <f>IFERROR(IF(Y266=0,"",ROUNDUP(Y266/H266,0)*0.00937),"")</f>
        <v>0.15928999999999999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72.08</v>
      </c>
      <c r="BN266" s="64">
        <f>IFERROR(Y266*I266/H266,"0")</f>
        <v>72.08</v>
      </c>
      <c r="BO266" s="64">
        <f>IFERROR(1/J266*(X266/H266),"0")</f>
        <v>0.14166666666666666</v>
      </c>
      <c r="BP266" s="64">
        <f>IFERROR(1/J266*(Y266/H266),"0")</f>
        <v>0.14166666666666666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40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44.777777777777771</v>
      </c>
      <c r="Y268" s="386">
        <f>IFERROR(Y263/H263,"0")+IFERROR(Y264/H264,"0")+IFERROR(Y265/H265,"0")+IFERROR(Y266/H266,"0")+IFERROR(Y267/H267,"0")</f>
        <v>46</v>
      </c>
      <c r="Z268" s="386">
        <f>IFERROR(IF(Z263="",0,Z263),"0")+IFERROR(IF(Z264="",0,Z264),"0")+IFERROR(IF(Z265="",0,Z265),"0")+IFERROR(IF(Z266="",0,Z266),"0")+IFERROR(IF(Z267="",0,Z267),"0")</f>
        <v>0.79003999999999985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368</v>
      </c>
      <c r="Y269" s="386">
        <f>IFERROR(SUM(Y263:Y267),"0")</f>
        <v>381.2</v>
      </c>
      <c r="Z269" s="37"/>
      <c r="AA269" s="387"/>
      <c r="AB269" s="387"/>
      <c r="AC269" s="387"/>
    </row>
    <row r="270" spans="1:68" ht="16.5" hidden="1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hidden="1" customHeight="1" x14ac:dyDescent="0.25">
      <c r="A271" s="403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70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hidden="1" customHeight="1" x14ac:dyDescent="0.25">
      <c r="A276" s="403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1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hidden="1" customHeight="1" x14ac:dyDescent="0.25">
      <c r="A283" s="403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4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hidden="1" customHeight="1" x14ac:dyDescent="0.25">
      <c r="A292" s="403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hidden="1" customHeight="1" x14ac:dyDescent="0.25">
      <c r="A297" s="403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3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12.6</v>
      </c>
      <c r="Y302" s="385">
        <f>IFERROR(IF(X302="",0,CEILING((X302/$H302),1)*$H302),"")</f>
        <v>12.600000000000001</v>
      </c>
      <c r="Z302" s="36">
        <f>IFERROR(IF(Y302=0,"",ROUNDUP(Y302/H302,0)*0.00502),"")</f>
        <v>3.0120000000000001E-2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13.200000000000001</v>
      </c>
      <c r="BN302" s="64">
        <f>IFERROR(Y302*I302/H302,"0")</f>
        <v>13.200000000000003</v>
      </c>
      <c r="BO302" s="64">
        <f>IFERROR(1/J302*(X302/H302),"0")</f>
        <v>2.5641025641025644E-2</v>
      </c>
      <c r="BP302" s="64">
        <f>IFERROR(1/J302*(Y302/H302),"0")</f>
        <v>2.5641025641025644E-2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6</v>
      </c>
      <c r="Y304" s="386">
        <f>IFERROR(Y302/H302,"0")+IFERROR(Y303/H303,"0")</f>
        <v>6</v>
      </c>
      <c r="Z304" s="386">
        <f>IFERROR(IF(Z302="",0,Z302),"0")+IFERROR(IF(Z303="",0,Z303),"0")</f>
        <v>3.0120000000000001E-2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12.6</v>
      </c>
      <c r="Y305" s="386">
        <f>IFERROR(SUM(Y302:Y303),"0")</f>
        <v>12.600000000000001</v>
      </c>
      <c r="Z305" s="37"/>
      <c r="AA305" s="387"/>
      <c r="AB305" s="387"/>
      <c r="AC305" s="387"/>
    </row>
    <row r="306" spans="1:68" ht="16.5" hidden="1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hidden="1" customHeight="1" x14ac:dyDescent="0.25">
      <c r="A307" s="403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71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550</v>
      </c>
      <c r="Y308" s="385">
        <f t="shared" ref="Y308:Y314" si="52">IFERROR(IF(X308="",0,CEILING((X308/$H308),1)*$H308),"")</f>
        <v>550.80000000000007</v>
      </c>
      <c r="Z308" s="36">
        <f>IFERROR(IF(Y308=0,"",ROUNDUP(Y308/H308,0)*0.02175),"")</f>
        <v>1.1092499999999998</v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574.44444444444446</v>
      </c>
      <c r="BN308" s="64">
        <f t="shared" ref="BN308:BN314" si="54">IFERROR(Y308*I308/H308,"0")</f>
        <v>575.28</v>
      </c>
      <c r="BO308" s="64">
        <f t="shared" ref="BO308:BO314" si="55">IFERROR(1/J308*(X308/H308),"0")</f>
        <v>0.90939153439153431</v>
      </c>
      <c r="BP308" s="64">
        <f t="shared" ref="BP308:BP314" si="56">IFERROR(1/J308*(Y308/H308),"0")</f>
        <v>0.9107142857142857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597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110</v>
      </c>
      <c r="Y309" s="385">
        <f t="shared" si="52"/>
        <v>118.80000000000001</v>
      </c>
      <c r="Z309" s="36">
        <f>IFERROR(IF(Y309=0,"",ROUNDUP(Y309/H309,0)*0.02175),"")</f>
        <v>0.23924999999999999</v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114.88888888888887</v>
      </c>
      <c r="BN309" s="64">
        <f t="shared" si="54"/>
        <v>124.08</v>
      </c>
      <c r="BO309" s="64">
        <f t="shared" si="55"/>
        <v>0.18187830687830686</v>
      </c>
      <c r="BP309" s="64">
        <f t="shared" si="56"/>
        <v>0.19642857142857142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80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180</v>
      </c>
      <c r="Y310" s="385">
        <f t="shared" si="52"/>
        <v>183.60000000000002</v>
      </c>
      <c r="Z310" s="36">
        <f>IFERROR(IF(Y310=0,"",ROUNDUP(Y310/H310,0)*0.02175),"")</f>
        <v>0.36974999999999997</v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187.99999999999997</v>
      </c>
      <c r="BN310" s="64">
        <f t="shared" si="54"/>
        <v>191.76000000000002</v>
      </c>
      <c r="BO310" s="64">
        <f t="shared" si="55"/>
        <v>0.29761904761904756</v>
      </c>
      <c r="BP310" s="64">
        <f t="shared" si="56"/>
        <v>0.30357142857142855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6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90</v>
      </c>
      <c r="Y311" s="385">
        <f t="shared" si="52"/>
        <v>92</v>
      </c>
      <c r="Z311" s="36">
        <f>IFERROR(IF(Y311=0,"",ROUNDUP(Y311/H311,0)*0.00937),"")</f>
        <v>0.21551000000000001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95.4</v>
      </c>
      <c r="BN311" s="64">
        <f t="shared" si="54"/>
        <v>97.52000000000001</v>
      </c>
      <c r="BO311" s="64">
        <f t="shared" si="55"/>
        <v>0.1875</v>
      </c>
      <c r="BP311" s="64">
        <f t="shared" si="56"/>
        <v>0.19166666666666665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404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32</v>
      </c>
      <c r="Y312" s="385">
        <f t="shared" si="52"/>
        <v>32</v>
      </c>
      <c r="Z312" s="36">
        <f>IFERROR(IF(Y312=0,"",ROUNDUP(Y312/H312,0)*0.00937),"")</f>
        <v>7.4959999999999999E-2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33.92</v>
      </c>
      <c r="BN312" s="64">
        <f t="shared" si="54"/>
        <v>33.92</v>
      </c>
      <c r="BO312" s="64">
        <f t="shared" si="55"/>
        <v>6.6666666666666666E-2</v>
      </c>
      <c r="BP312" s="64">
        <f t="shared" si="56"/>
        <v>6.6666666666666666E-2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108.27777777777777</v>
      </c>
      <c r="Y315" s="386">
        <f>IFERROR(Y308/H308,"0")+IFERROR(Y309/H309,"0")+IFERROR(Y310/H310,"0")+IFERROR(Y311/H311,"0")+IFERROR(Y312/H312,"0")+IFERROR(Y313/H313,"0")+IFERROR(Y314/H314,"0")</f>
        <v>110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2.0087199999999998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962</v>
      </c>
      <c r="Y316" s="386">
        <f>IFERROR(SUM(Y308:Y314),"0")</f>
        <v>977.20000000000016</v>
      </c>
      <c r="Z316" s="37"/>
      <c r="AA316" s="387"/>
      <c r="AB316" s="387"/>
      <c r="AC316" s="387"/>
    </row>
    <row r="317" spans="1:68" ht="14.25" hidden="1" customHeight="1" x14ac:dyDescent="0.25">
      <c r="A317" s="403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204</v>
      </c>
      <c r="Y318" s="385">
        <f>IFERROR(IF(X318="",0,CEILING((X318/$H318),1)*$H318),"")</f>
        <v>205.8</v>
      </c>
      <c r="Z318" s="36">
        <f>IFERROR(IF(Y318=0,"",ROUNDUP(Y318/H318,0)*0.00753),"")</f>
        <v>0.36897000000000002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216.62857142857143</v>
      </c>
      <c r="BN318" s="64">
        <f>IFERROR(Y318*I318/H318,"0")</f>
        <v>218.54</v>
      </c>
      <c r="BO318" s="64">
        <f>IFERROR(1/J318*(X318/H318),"0")</f>
        <v>0.3113553113553113</v>
      </c>
      <c r="BP318" s="64">
        <f>IFERROR(1/J318*(Y318/H318),"0")</f>
        <v>0.3141025641025641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342</v>
      </c>
      <c r="Y319" s="385">
        <f>IFERROR(IF(X319="",0,CEILING((X319/$H319),1)*$H319),"")</f>
        <v>344.40000000000003</v>
      </c>
      <c r="Z319" s="36">
        <f>IFERROR(IF(Y319=0,"",ROUNDUP(Y319/H319,0)*0.00753),"")</f>
        <v>0.61746000000000001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363.17142857142852</v>
      </c>
      <c r="BN319" s="64">
        <f>IFERROR(Y319*I319/H319,"0")</f>
        <v>365.72</v>
      </c>
      <c r="BO319" s="64">
        <f>IFERROR(1/J319*(X319/H319),"0")</f>
        <v>0.52197802197802201</v>
      </c>
      <c r="BP319" s="64">
        <f>IFERROR(1/J319*(Y319/H319),"0")</f>
        <v>0.52564102564102566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79.8</v>
      </c>
      <c r="Y321" s="385">
        <f>IFERROR(IF(X321="",0,CEILING((X321/$H321),1)*$H321),"")</f>
        <v>79.8</v>
      </c>
      <c r="Z321" s="36">
        <f>IFERROR(IF(Y321=0,"",ROUNDUP(Y321/H321,0)*0.00502),"")</f>
        <v>0.19076000000000001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84.739999999999981</v>
      </c>
      <c r="BN321" s="64">
        <f>IFERROR(Y321*I321/H321,"0")</f>
        <v>84.739999999999981</v>
      </c>
      <c r="BO321" s="64">
        <f>IFERROR(1/J321*(X321/H321),"0")</f>
        <v>0.1623931623931624</v>
      </c>
      <c r="BP321" s="64">
        <f>IFERROR(1/J321*(Y321/H321),"0")</f>
        <v>0.1623931623931624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168</v>
      </c>
      <c r="Y322" s="386">
        <f>IFERROR(Y318/H318,"0")+IFERROR(Y319/H319,"0")+IFERROR(Y320/H320,"0")+IFERROR(Y321/H321,"0")</f>
        <v>169</v>
      </c>
      <c r="Z322" s="386">
        <f>IFERROR(IF(Z318="",0,Z318),"0")+IFERROR(IF(Z319="",0,Z319),"0")+IFERROR(IF(Z320="",0,Z320),"0")+IFERROR(IF(Z321="",0,Z321),"0")</f>
        <v>1.17719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625.79999999999995</v>
      </c>
      <c r="Y323" s="386">
        <f>IFERROR(SUM(Y318:Y321),"0")</f>
        <v>630</v>
      </c>
      <c r="Z323" s="37"/>
      <c r="AA323" s="387"/>
      <c r="AB323" s="387"/>
      <c r="AC323" s="387"/>
    </row>
    <row r="324" spans="1:68" ht="14.25" hidden="1" customHeight="1" x14ac:dyDescent="0.25">
      <c r="A324" s="403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4050</v>
      </c>
      <c r="Y325" s="385">
        <f t="shared" ref="Y325:Y330" si="57">IFERROR(IF(X325="",0,CEILING((X325/$H325),1)*$H325),"")</f>
        <v>4056</v>
      </c>
      <c r="Z325" s="36">
        <f>IFERROR(IF(Y325=0,"",ROUNDUP(Y325/H325,0)*0.02175),"")</f>
        <v>11.309999999999999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4339.7307692307695</v>
      </c>
      <c r="BN325" s="64">
        <f t="shared" ref="BN325:BN330" si="59">IFERROR(Y325*I325/H325,"0")</f>
        <v>4346.1600000000008</v>
      </c>
      <c r="BO325" s="64">
        <f t="shared" ref="BO325:BO330" si="60">IFERROR(1/J325*(X325/H325),"0")</f>
        <v>9.2719780219780219</v>
      </c>
      <c r="BP325" s="64">
        <f t="shared" ref="BP325:BP330" si="61">IFERROR(1/J325*(Y325/H325),"0")</f>
        <v>9.2857142857142847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36</v>
      </c>
      <c r="Y328" s="385">
        <f t="shared" si="57"/>
        <v>36</v>
      </c>
      <c r="Z328" s="36">
        <f>IFERROR(IF(Y328=0,"",ROUNDUP(Y328/H328,0)*0.00753),"")</f>
        <v>9.0359999999999996E-2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39.192</v>
      </c>
      <c r="BN328" s="64">
        <f t="shared" si="59"/>
        <v>39.192</v>
      </c>
      <c r="BO328" s="64">
        <f t="shared" si="60"/>
        <v>7.6923076923076927E-2</v>
      </c>
      <c r="BP328" s="64">
        <f t="shared" si="61"/>
        <v>7.6923076923076927E-2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531.23076923076928</v>
      </c>
      <c r="Y331" s="386">
        <f>IFERROR(Y325/H325,"0")+IFERROR(Y326/H326,"0")+IFERROR(Y327/H327,"0")+IFERROR(Y328/H328,"0")+IFERROR(Y329/H329,"0")+IFERROR(Y330/H330,"0")</f>
        <v>532</v>
      </c>
      <c r="Z331" s="386">
        <f>IFERROR(IF(Z325="",0,Z325),"0")+IFERROR(IF(Z326="",0,Z326),"0")+IFERROR(IF(Z327="",0,Z327),"0")+IFERROR(IF(Z328="",0,Z328),"0")+IFERROR(IF(Z329="",0,Z329),"0")+IFERROR(IF(Z330="",0,Z330),"0")</f>
        <v>11.400359999999999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4086</v>
      </c>
      <c r="Y332" s="386">
        <f>IFERROR(SUM(Y325:Y330),"0")</f>
        <v>4092</v>
      </c>
      <c r="Z332" s="37"/>
      <c r="AA332" s="387"/>
      <c r="AB332" s="387"/>
      <c r="AC332" s="387"/>
    </row>
    <row r="333" spans="1:68" ht="14.25" hidden="1" customHeight="1" x14ac:dyDescent="0.25">
      <c r="A333" s="403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0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216</v>
      </c>
      <c r="Y335" s="385">
        <f>IFERROR(IF(X335="",0,CEILING((X335/$H335),1)*$H335),"")</f>
        <v>218.4</v>
      </c>
      <c r="Z335" s="36">
        <f>IFERROR(IF(Y335=0,"",ROUNDUP(Y335/H335,0)*0.02175),"")</f>
        <v>0.60899999999999999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231.61846153846159</v>
      </c>
      <c r="BN335" s="64">
        <f>IFERROR(Y335*I335/H335,"0")</f>
        <v>234.19200000000004</v>
      </c>
      <c r="BO335" s="64">
        <f>IFERROR(1/J335*(X335/H335),"0")</f>
        <v>0.49450549450549453</v>
      </c>
      <c r="BP335" s="64">
        <f>IFERROR(1/J335*(Y335/H335),"0")</f>
        <v>0.5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98</v>
      </c>
      <c r="Y336" s="385">
        <f>IFERROR(IF(X336="",0,CEILING((X336/$H336),1)*$H336),"")</f>
        <v>100.80000000000001</v>
      </c>
      <c r="Z336" s="36">
        <f>IFERROR(IF(Y336=0,"",ROUNDUP(Y336/H336,0)*0.02175),"")</f>
        <v>0.26100000000000001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104.58000000000001</v>
      </c>
      <c r="BN336" s="64">
        <f>IFERROR(Y336*I336/H336,"0")</f>
        <v>107.56800000000001</v>
      </c>
      <c r="BO336" s="64">
        <f>IFERROR(1/J336*(X336/H336),"0")</f>
        <v>0.20833333333333331</v>
      </c>
      <c r="BP336" s="64">
        <f>IFERROR(1/J336*(Y336/H336),"0")</f>
        <v>0.21428571428571427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39.358974358974358</v>
      </c>
      <c r="Y337" s="386">
        <f>IFERROR(Y334/H334,"0")+IFERROR(Y335/H335,"0")+IFERROR(Y336/H336,"0")</f>
        <v>40</v>
      </c>
      <c r="Z337" s="386">
        <f>IFERROR(IF(Z334="",0,Z334),"0")+IFERROR(IF(Z335="",0,Z335),"0")+IFERROR(IF(Z336="",0,Z336),"0")</f>
        <v>0.87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314</v>
      </c>
      <c r="Y338" s="386">
        <f>IFERROR(SUM(Y334:Y336),"0")</f>
        <v>319.20000000000005</v>
      </c>
      <c r="Z338" s="37"/>
      <c r="AA338" s="387"/>
      <c r="AB338" s="387"/>
      <c r="AC338" s="387"/>
    </row>
    <row r="339" spans="1:68" ht="14.25" hidden="1" customHeight="1" x14ac:dyDescent="0.25">
      <c r="A339" s="403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1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699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3.91</v>
      </c>
      <c r="Y343" s="385">
        <f>IFERROR(IF(X343="",0,CEILING((X343/$H343),1)*$H343),"")</f>
        <v>5.0999999999999996</v>
      </c>
      <c r="Z343" s="36">
        <f>IFERROR(IF(Y343=0,"",ROUNDUP(Y343/H343,0)*0.00753),"")</f>
        <v>1.506E-2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4.4466666666666672</v>
      </c>
      <c r="BN343" s="64">
        <f>IFERROR(Y343*I343/H343,"0")</f>
        <v>5.8</v>
      </c>
      <c r="BO343" s="64">
        <f>IFERROR(1/J343*(X343/H343),"0")</f>
        <v>9.8290598290598288E-3</v>
      </c>
      <c r="BP343" s="64">
        <f>IFERROR(1/J343*(Y343/H343),"0")</f>
        <v>1.282051282051282E-2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1.5333333333333334</v>
      </c>
      <c r="Y344" s="386">
        <f>IFERROR(Y340/H340,"0")+IFERROR(Y341/H341,"0")+IFERROR(Y342/H342,"0")+IFERROR(Y343/H343,"0")</f>
        <v>2</v>
      </c>
      <c r="Z344" s="386">
        <f>IFERROR(IF(Z340="",0,Z340),"0")+IFERROR(IF(Z341="",0,Z341),"0")+IFERROR(IF(Z342="",0,Z342),"0")+IFERROR(IF(Z343="",0,Z343),"0")</f>
        <v>1.506E-2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3.91</v>
      </c>
      <c r="Y345" s="386">
        <f>IFERROR(SUM(Y340:Y343),"0")</f>
        <v>5.0999999999999996</v>
      </c>
      <c r="Z345" s="37"/>
      <c r="AA345" s="387"/>
      <c r="AB345" s="387"/>
      <c r="AC345" s="387"/>
    </row>
    <row r="346" spans="1:68" ht="14.25" hidden="1" customHeight="1" x14ac:dyDescent="0.25">
      <c r="A346" s="403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hidden="1" customHeight="1" x14ac:dyDescent="0.25">
      <c r="A353" s="403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3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165</v>
      </c>
      <c r="Y358" s="385">
        <f>IFERROR(IF(X358="",0,CEILING((X358/$H358),1)*$H358),"")</f>
        <v>170.1</v>
      </c>
      <c r="Z358" s="36">
        <f>IFERROR(IF(Y358=0,"",ROUNDUP(Y358/H358,0)*0.02175),"")</f>
        <v>0.45674999999999999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176.48888888888888</v>
      </c>
      <c r="BN358" s="64">
        <f>IFERROR(Y358*I358/H358,"0")</f>
        <v>181.94400000000002</v>
      </c>
      <c r="BO358" s="64">
        <f>IFERROR(1/J358*(X358/H358),"0")</f>
        <v>0.36375661375661372</v>
      </c>
      <c r="BP358" s="64">
        <f>IFERROR(1/J358*(Y358/H358),"0")</f>
        <v>0.375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6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173.95</v>
      </c>
      <c r="Y359" s="385">
        <f>IFERROR(IF(X359="",0,CEILING((X359/$H359),1)*$H359),"")</f>
        <v>174.3</v>
      </c>
      <c r="Z359" s="36">
        <f>IFERROR(IF(Y359=0,"",ROUNDUP(Y359/H359,0)*0.00753),"")</f>
        <v>0.62499000000000005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196.48066666666662</v>
      </c>
      <c r="BN359" s="64">
        <f>IFERROR(Y359*I359/H359,"0")</f>
        <v>196.87599999999998</v>
      </c>
      <c r="BO359" s="64">
        <f>IFERROR(1/J359*(X359/H359),"0")</f>
        <v>0.53098290598290598</v>
      </c>
      <c r="BP359" s="64">
        <f>IFERROR(1/J359*(Y359/H359),"0")</f>
        <v>0.53205128205128205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74.899999999999991</v>
      </c>
      <c r="Y360" s="385">
        <f>IFERROR(IF(X360="",0,CEILING((X360/$H360),1)*$H360),"")</f>
        <v>75.600000000000009</v>
      </c>
      <c r="Z360" s="36">
        <f>IFERROR(IF(Y360=0,"",ROUNDUP(Y360/H360,0)*0.00753),"")</f>
        <v>0.27107999999999999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84.173333333333318</v>
      </c>
      <c r="BN360" s="64">
        <f>IFERROR(Y360*I360/H360,"0")</f>
        <v>84.96</v>
      </c>
      <c r="BO360" s="64">
        <f>IFERROR(1/J360*(X360/H360),"0")</f>
        <v>0.2286324786324786</v>
      </c>
      <c r="BP360" s="64">
        <f>IFERROR(1/J360*(Y360/H360),"0")</f>
        <v>0.23076923076923075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138.87037037037035</v>
      </c>
      <c r="Y361" s="386">
        <f>IFERROR(Y358/H358,"0")+IFERROR(Y359/H359,"0")+IFERROR(Y360/H360,"0")</f>
        <v>140</v>
      </c>
      <c r="Z361" s="386">
        <f>IFERROR(IF(Z358="",0,Z358),"0")+IFERROR(IF(Z359="",0,Z359),"0")+IFERROR(IF(Z360="",0,Z360),"0")</f>
        <v>1.3528199999999999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413.84999999999997</v>
      </c>
      <c r="Y362" s="386">
        <f>IFERROR(SUM(Y358:Y360),"0")</f>
        <v>420</v>
      </c>
      <c r="Z362" s="37"/>
      <c r="AA362" s="387"/>
      <c r="AB362" s="387"/>
      <c r="AC362" s="387"/>
    </row>
    <row r="363" spans="1:68" ht="27.75" hidden="1" customHeight="1" x14ac:dyDescent="0.2">
      <c r="A363" s="466" t="s">
        <v>501</v>
      </c>
      <c r="B363" s="467"/>
      <c r="C363" s="467"/>
      <c r="D363" s="467"/>
      <c r="E363" s="467"/>
      <c r="F363" s="467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/>
      <c r="Q363" s="467"/>
      <c r="R363" s="467"/>
      <c r="S363" s="467"/>
      <c r="T363" s="467"/>
      <c r="U363" s="467"/>
      <c r="V363" s="467"/>
      <c r="W363" s="467"/>
      <c r="X363" s="467"/>
      <c r="Y363" s="467"/>
      <c r="Z363" s="467"/>
      <c r="AA363" s="48"/>
      <c r="AB363" s="48"/>
      <c r="AC363" s="48"/>
    </row>
    <row r="364" spans="1:68" ht="16.5" hidden="1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hidden="1" customHeight="1" x14ac:dyDescent="0.25">
      <c r="A365" s="403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2530</v>
      </c>
      <c r="Y367" s="385">
        <f t="shared" si="62"/>
        <v>2535</v>
      </c>
      <c r="Z367" s="36">
        <f>IFERROR(IF(Y367=0,"",ROUNDUP(Y367/H367,0)*0.02175),"")</f>
        <v>3.6757499999999999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2610.96</v>
      </c>
      <c r="BN367" s="64">
        <f t="shared" si="64"/>
        <v>2616.1200000000003</v>
      </c>
      <c r="BO367" s="64">
        <f t="shared" si="65"/>
        <v>3.5138888888888884</v>
      </c>
      <c r="BP367" s="64">
        <f t="shared" si="66"/>
        <v>3.520833333333333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260</v>
      </c>
      <c r="Y369" s="385">
        <f t="shared" si="62"/>
        <v>270</v>
      </c>
      <c r="Z369" s="36">
        <f>IFERROR(IF(Y369=0,"",ROUNDUP(Y369/H369,0)*0.02175),"")</f>
        <v>0.39149999999999996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268.32</v>
      </c>
      <c r="BN369" s="64">
        <f t="shared" si="64"/>
        <v>278.64000000000004</v>
      </c>
      <c r="BO369" s="64">
        <f t="shared" si="65"/>
        <v>0.36111111111111105</v>
      </c>
      <c r="BP369" s="64">
        <f t="shared" si="66"/>
        <v>0.375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580</v>
      </c>
      <c r="Y371" s="385">
        <f t="shared" si="62"/>
        <v>585</v>
      </c>
      <c r="Z371" s="36">
        <f>IFERROR(IF(Y371=0,"",ROUNDUP(Y371/H371,0)*0.02175),"")</f>
        <v>0.84824999999999995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598.55999999999995</v>
      </c>
      <c r="BN371" s="64">
        <f t="shared" si="64"/>
        <v>603.72</v>
      </c>
      <c r="BO371" s="64">
        <f t="shared" si="65"/>
        <v>0.80555555555555547</v>
      </c>
      <c r="BP371" s="64">
        <f t="shared" si="66"/>
        <v>0.8125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20</v>
      </c>
      <c r="Y372" s="385">
        <f t="shared" si="62"/>
        <v>20</v>
      </c>
      <c r="Z372" s="36">
        <f>IFERROR(IF(Y372=0,"",ROUNDUP(Y372/H372,0)*0.00937),"")</f>
        <v>3.7479999999999999E-2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20.84</v>
      </c>
      <c r="BN372" s="64">
        <f t="shared" si="64"/>
        <v>20.84</v>
      </c>
      <c r="BO372" s="64">
        <f t="shared" si="65"/>
        <v>3.3333333333333333E-2</v>
      </c>
      <c r="BP372" s="64">
        <f t="shared" si="66"/>
        <v>3.3333333333333333E-2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10</v>
      </c>
      <c r="Y373" s="385">
        <f t="shared" si="62"/>
        <v>10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10.42</v>
      </c>
      <c r="BN373" s="64">
        <f t="shared" si="64"/>
        <v>10.42</v>
      </c>
      <c r="BO373" s="64">
        <f t="shared" si="65"/>
        <v>1.6666666666666666E-2</v>
      </c>
      <c r="BP373" s="64">
        <f t="shared" si="66"/>
        <v>1.6666666666666666E-2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230.66666666666666</v>
      </c>
      <c r="Y375" s="386">
        <f>IFERROR(Y366/H366,"0")+IFERROR(Y367/H367,"0")+IFERROR(Y368/H368,"0")+IFERROR(Y369/H369,"0")+IFERROR(Y370/H370,"0")+IFERROR(Y371/H371,"0")+IFERROR(Y372/H372,"0")+IFERROR(Y373/H373,"0")+IFERROR(Y374/H374,"0")</f>
        <v>232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4.9717200000000004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3400</v>
      </c>
      <c r="Y376" s="386">
        <f>IFERROR(SUM(Y366:Y374),"0")</f>
        <v>3420</v>
      </c>
      <c r="Z376" s="37"/>
      <c r="AA376" s="387"/>
      <c r="AB376" s="387"/>
      <c r="AC376" s="387"/>
    </row>
    <row r="377" spans="1:68" ht="14.25" hidden="1" customHeight="1" x14ac:dyDescent="0.25">
      <c r="A377" s="403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1800</v>
      </c>
      <c r="Y378" s="385">
        <f>IFERROR(IF(X378="",0,CEILING((X378/$H378),1)*$H378),"")</f>
        <v>1800</v>
      </c>
      <c r="Z378" s="36">
        <f>IFERROR(IF(Y378=0,"",ROUNDUP(Y378/H378,0)*0.02175),"")</f>
        <v>2.61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1857.6</v>
      </c>
      <c r="BN378" s="64">
        <f>IFERROR(Y378*I378/H378,"0")</f>
        <v>1857.6</v>
      </c>
      <c r="BO378" s="64">
        <f>IFERROR(1/J378*(X378/H378),"0")</f>
        <v>2.5</v>
      </c>
      <c r="BP378" s="64">
        <f>IFERROR(1/J378*(Y378/H378),"0")</f>
        <v>2.5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4</v>
      </c>
      <c r="Y379" s="385">
        <f>IFERROR(IF(X379="",0,CEILING((X379/$H379),1)*$H379),"")</f>
        <v>4</v>
      </c>
      <c r="Z379" s="36">
        <f>IFERROR(IF(Y379=0,"",ROUNDUP(Y379/H379,0)*0.00937),"")</f>
        <v>9.3699999999999999E-3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4.24</v>
      </c>
      <c r="BN379" s="64">
        <f>IFERROR(Y379*I379/H379,"0")</f>
        <v>4.24</v>
      </c>
      <c r="BO379" s="64">
        <f>IFERROR(1/J379*(X379/H379),"0")</f>
        <v>8.3333333333333332E-3</v>
      </c>
      <c r="BP379" s="64">
        <f>IFERROR(1/J379*(Y379/H379),"0")</f>
        <v>8.3333333333333332E-3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121</v>
      </c>
      <c r="Y380" s="386">
        <f>IFERROR(Y378/H378,"0")+IFERROR(Y379/H379,"0")</f>
        <v>121</v>
      </c>
      <c r="Z380" s="386">
        <f>IFERROR(IF(Z378="",0,Z378),"0")+IFERROR(IF(Z379="",0,Z379),"0")</f>
        <v>2.61937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1804</v>
      </c>
      <c r="Y381" s="386">
        <f>IFERROR(SUM(Y378:Y379),"0")</f>
        <v>1804</v>
      </c>
      <c r="Z381" s="37"/>
      <c r="AA381" s="387"/>
      <c r="AB381" s="387"/>
      <c r="AC381" s="387"/>
    </row>
    <row r="382" spans="1:68" ht="14.25" hidden="1" customHeight="1" x14ac:dyDescent="0.25">
      <c r="A382" s="403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3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hidden="1" customHeight="1" x14ac:dyDescent="0.25">
      <c r="A394" s="403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8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3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2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3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3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66" t="s">
        <v>557</v>
      </c>
      <c r="B420" s="467"/>
      <c r="C420" s="467"/>
      <c r="D420" s="467"/>
      <c r="E420" s="467"/>
      <c r="F420" s="467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/>
      <c r="Q420" s="467"/>
      <c r="R420" s="467"/>
      <c r="S420" s="467"/>
      <c r="T420" s="467"/>
      <c r="U420" s="467"/>
      <c r="V420" s="467"/>
      <c r="W420" s="467"/>
      <c r="X420" s="467"/>
      <c r="Y420" s="467"/>
      <c r="Z420" s="467"/>
      <c r="AA420" s="48"/>
      <c r="AB420" s="48"/>
      <c r="AC420" s="48"/>
    </row>
    <row r="421" spans="1:68" ht="16.5" hidden="1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hidden="1" customHeight="1" x14ac:dyDescent="0.25">
      <c r="A422" s="403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3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15</v>
      </c>
      <c r="Y427" s="385">
        <f t="shared" ref="Y427:Y450" si="67">IFERROR(IF(X427="",0,CEILING((X427/$H427),1)*$H427),"")</f>
        <v>16.8</v>
      </c>
      <c r="Z427" s="36">
        <f t="shared" ref="Z427:Z434" si="68">IFERROR(IF(Y427=0,"",ROUNDUP(Y427/H427,0)*0.00753),"")</f>
        <v>3.0120000000000001E-2</v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15.821428571428568</v>
      </c>
      <c r="BN427" s="64">
        <f t="shared" ref="BN427:BN450" si="70">IFERROR(Y427*I427/H427,"0")</f>
        <v>17.72</v>
      </c>
      <c r="BO427" s="64">
        <f t="shared" ref="BO427:BO450" si="71">IFERROR(1/J427*(X427/H427),"0")</f>
        <v>2.2893772893772892E-2</v>
      </c>
      <c r="BP427" s="64">
        <f t="shared" ref="BP427:BP450" si="72">IFERROR(1/J427*(Y427/H427),"0")</f>
        <v>2.564102564102564E-2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53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5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20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4.1999999999999993</v>
      </c>
      <c r="Y437" s="385">
        <f t="shared" si="67"/>
        <v>4.2</v>
      </c>
      <c r="Z437" s="36">
        <f t="shared" si="73"/>
        <v>1.004E-2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4.4599999999999991</v>
      </c>
      <c r="BN437" s="64">
        <f t="shared" si="70"/>
        <v>4.46</v>
      </c>
      <c r="BO437" s="64">
        <f t="shared" si="71"/>
        <v>8.5470085470085461E-3</v>
      </c>
      <c r="BP437" s="64">
        <f t="shared" si="72"/>
        <v>8.5470085470085479E-3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39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8.3999999999999986</v>
      </c>
      <c r="Y441" s="385">
        <f t="shared" si="67"/>
        <v>8.4</v>
      </c>
      <c r="Z441" s="36">
        <f t="shared" si="73"/>
        <v>2.0080000000000001E-2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8.9199999999999982</v>
      </c>
      <c r="BN441" s="64">
        <f t="shared" si="70"/>
        <v>8.92</v>
      </c>
      <c r="BO441" s="64">
        <f t="shared" si="71"/>
        <v>1.7094017094017092E-2</v>
      </c>
      <c r="BP441" s="64">
        <f t="shared" si="72"/>
        <v>1.7094017094017096E-2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12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0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8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6.3</v>
      </c>
      <c r="Y445" s="385">
        <f t="shared" si="67"/>
        <v>6.3000000000000007</v>
      </c>
      <c r="Z445" s="36">
        <f t="shared" si="73"/>
        <v>1.506E-2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6.6899999999999995</v>
      </c>
      <c r="BN445" s="64">
        <f t="shared" si="70"/>
        <v>6.69</v>
      </c>
      <c r="BO445" s="64">
        <f t="shared" si="71"/>
        <v>1.2820512820512822E-2</v>
      </c>
      <c r="BP445" s="64">
        <f t="shared" si="72"/>
        <v>1.2820512820512822E-2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8.3999999999999986</v>
      </c>
      <c r="Y446" s="385">
        <f t="shared" si="67"/>
        <v>8.4</v>
      </c>
      <c r="Z446" s="36">
        <f t="shared" si="73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8.9199999999999982</v>
      </c>
      <c r="BN446" s="64">
        <f t="shared" si="70"/>
        <v>8.92</v>
      </c>
      <c r="BO446" s="64">
        <f t="shared" si="71"/>
        <v>1.7094017094017092E-2</v>
      </c>
      <c r="BP446" s="64">
        <f t="shared" si="72"/>
        <v>1.7094017094017096E-2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7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37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16.571428571428569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9.5380000000000006E-2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42.3</v>
      </c>
      <c r="Y452" s="386">
        <f>IFERROR(SUM(Y427:Y450),"0")</f>
        <v>44.1</v>
      </c>
      <c r="Z452" s="37"/>
      <c r="AA452" s="387"/>
      <c r="AB452" s="387"/>
      <c r="AC452" s="387"/>
    </row>
    <row r="453" spans="1:68" ht="14.25" hidden="1" customHeight="1" x14ac:dyDescent="0.25">
      <c r="A453" s="403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3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hidden="1" customHeight="1" x14ac:dyDescent="0.25">
      <c r="A465" s="403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8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3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556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2.1</v>
      </c>
      <c r="Y475" s="385">
        <f t="shared" si="74"/>
        <v>2.1</v>
      </c>
      <c r="Z475" s="36">
        <f>IFERROR(IF(Y475=0,"",ROUNDUP(Y475/H475,0)*0.00502),"")</f>
        <v>5.0200000000000002E-3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2.23</v>
      </c>
      <c r="BN475" s="64">
        <f t="shared" si="76"/>
        <v>2.23</v>
      </c>
      <c r="BO475" s="64">
        <f t="shared" si="77"/>
        <v>4.2735042735042739E-3</v>
      </c>
      <c r="BP475" s="64">
        <f t="shared" si="78"/>
        <v>4.2735042735042739E-3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1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</v>
      </c>
      <c r="Y477" s="386">
        <f>IFERROR(Y470/H470,"0")+IFERROR(Y471/H471,"0")+IFERROR(Y472/H472,"0")+IFERROR(Y473/H473,"0")+IFERROR(Y474/H474,"0")+IFERROR(Y475/H475,"0")+IFERROR(Y476/H476,"0")</f>
        <v>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5.0200000000000002E-3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2.1</v>
      </c>
      <c r="Y478" s="386">
        <f>IFERROR(SUM(Y470:Y476),"0")</f>
        <v>2.1</v>
      </c>
      <c r="Z478" s="37"/>
      <c r="AA478" s="387"/>
      <c r="AB478" s="387"/>
      <c r="AC478" s="387"/>
    </row>
    <row r="479" spans="1:68" ht="14.25" hidden="1" customHeight="1" x14ac:dyDescent="0.25">
      <c r="A479" s="403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4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3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3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6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hidden="1" customHeight="1" x14ac:dyDescent="0.25">
      <c r="A493" s="403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9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hidden="1" customHeight="1" x14ac:dyDescent="0.25">
      <c r="A500" s="403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89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3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66" t="s">
        <v>665</v>
      </c>
      <c r="B509" s="467"/>
      <c r="C509" s="467"/>
      <c r="D509" s="467"/>
      <c r="E509" s="467"/>
      <c r="F509" s="467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/>
      <c r="Q509" s="467"/>
      <c r="R509" s="467"/>
      <c r="S509" s="467"/>
      <c r="T509" s="467"/>
      <c r="U509" s="467"/>
      <c r="V509" s="467"/>
      <c r="W509" s="467"/>
      <c r="X509" s="467"/>
      <c r="Y509" s="467"/>
      <c r="Z509" s="467"/>
      <c r="AA509" s="48"/>
      <c r="AB509" s="48"/>
      <c r="AC509" s="48"/>
    </row>
    <row r="510" spans="1:68" ht="16.5" hidden="1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hidden="1" customHeight="1" x14ac:dyDescent="0.25">
      <c r="A511" s="403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100</v>
      </c>
      <c r="Y512" s="385">
        <f t="shared" ref="Y512:Y520" si="79">IFERROR(IF(X512="",0,CEILING((X512/$H512),1)*$H512),"")</f>
        <v>100.32000000000001</v>
      </c>
      <c r="Z512" s="36">
        <f t="shared" ref="Z512:Z517" si="80"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106.81818181818181</v>
      </c>
      <c r="BN512" s="64">
        <f t="shared" ref="BN512:BN520" si="82">IFERROR(Y512*I512/H512,"0")</f>
        <v>107.16</v>
      </c>
      <c r="BO512" s="64">
        <f t="shared" ref="BO512:BO520" si="83">IFERROR(1/J512*(X512/H512),"0")</f>
        <v>0.18210955710955709</v>
      </c>
      <c r="BP512" s="64">
        <f t="shared" ref="BP512:BP520" si="84">IFERROR(1/J512*(Y512/H512),"0")</f>
        <v>0.18269230769230771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20</v>
      </c>
      <c r="Y513" s="385">
        <f t="shared" si="79"/>
        <v>21.12</v>
      </c>
      <c r="Z513" s="36">
        <f t="shared" si="80"/>
        <v>4.7840000000000001E-2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21.363636363636363</v>
      </c>
      <c r="BN513" s="64">
        <f t="shared" si="82"/>
        <v>22.56</v>
      </c>
      <c r="BO513" s="64">
        <f t="shared" si="83"/>
        <v>3.6421911421911424E-2</v>
      </c>
      <c r="BP513" s="64">
        <f t="shared" si="84"/>
        <v>3.8461538461538464E-2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9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5</v>
      </c>
      <c r="Y514" s="385">
        <f t="shared" si="79"/>
        <v>5.28</v>
      </c>
      <c r="Z514" s="36">
        <f t="shared" si="80"/>
        <v>1.196E-2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5.3409090909090908</v>
      </c>
      <c r="BN514" s="64">
        <f t="shared" si="82"/>
        <v>5.64</v>
      </c>
      <c r="BO514" s="64">
        <f t="shared" si="83"/>
        <v>9.1054778554778559E-3</v>
      </c>
      <c r="BP514" s="64">
        <f t="shared" si="84"/>
        <v>9.6153846153846159E-3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6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6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20</v>
      </c>
      <c r="Y516" s="385">
        <f t="shared" si="79"/>
        <v>21.12</v>
      </c>
      <c r="Z516" s="36">
        <f t="shared" si="80"/>
        <v>4.7840000000000001E-2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21.363636363636363</v>
      </c>
      <c r="BN516" s="64">
        <f t="shared" si="82"/>
        <v>22.56</v>
      </c>
      <c r="BO516" s="64">
        <f t="shared" si="83"/>
        <v>3.6421911421911424E-2</v>
      </c>
      <c r="BP516" s="64">
        <f t="shared" si="84"/>
        <v>3.8461538461538464E-2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27.462121212121211</v>
      </c>
      <c r="Y521" s="386">
        <f>IFERROR(Y512/H512,"0")+IFERROR(Y513/H513,"0")+IFERROR(Y514/H514,"0")+IFERROR(Y515/H515,"0")+IFERROR(Y516/H516,"0")+IFERROR(Y517/H517,"0")+IFERROR(Y518/H518,"0")+IFERROR(Y519/H519,"0")+IFERROR(Y520/H520,"0")</f>
        <v>28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0.33488000000000001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145</v>
      </c>
      <c r="Y522" s="386">
        <f>IFERROR(SUM(Y512:Y520),"0")</f>
        <v>147.84</v>
      </c>
      <c r="Z522" s="37"/>
      <c r="AA522" s="387"/>
      <c r="AB522" s="387"/>
      <c r="AC522" s="387"/>
    </row>
    <row r="523" spans="1:68" ht="14.25" hidden="1" customHeight="1" x14ac:dyDescent="0.25">
      <c r="A523" s="403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115</v>
      </c>
      <c r="Y524" s="385">
        <f>IFERROR(IF(X524="",0,CEILING((X524/$H524),1)*$H524),"")</f>
        <v>116.16000000000001</v>
      </c>
      <c r="Z524" s="36">
        <f>IFERROR(IF(Y524=0,"",ROUNDUP(Y524/H524,0)*0.01196),"")</f>
        <v>0.26312000000000002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122.84090909090907</v>
      </c>
      <c r="BN524" s="64">
        <f>IFERROR(Y524*I524/H524,"0")</f>
        <v>124.08000000000001</v>
      </c>
      <c r="BO524" s="64">
        <f>IFERROR(1/J524*(X524/H524),"0")</f>
        <v>0.20942599067599066</v>
      </c>
      <c r="BP524" s="64">
        <f>IFERROR(1/J524*(Y524/H524),"0")</f>
        <v>0.21153846153846156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21.780303030303028</v>
      </c>
      <c r="Y526" s="386">
        <f>IFERROR(Y524/H524,"0")+IFERROR(Y525/H525,"0")</f>
        <v>22</v>
      </c>
      <c r="Z526" s="386">
        <f>IFERROR(IF(Z524="",0,Z524),"0")+IFERROR(IF(Z525="",0,Z525),"0")</f>
        <v>0.26312000000000002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115</v>
      </c>
      <c r="Y527" s="386">
        <f>IFERROR(SUM(Y524:Y525),"0")</f>
        <v>116.16000000000001</v>
      </c>
      <c r="Z527" s="37"/>
      <c r="AA527" s="387"/>
      <c r="AB527" s="387"/>
      <c r="AC527" s="387"/>
    </row>
    <row r="528" spans="1:68" ht="14.25" hidden="1" customHeight="1" x14ac:dyDescent="0.25">
      <c r="A528" s="403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25</v>
      </c>
      <c r="Y529" s="385">
        <f t="shared" ref="Y529:Y534" si="8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26.704545454545453</v>
      </c>
      <c r="BN529" s="64">
        <f t="shared" ref="BN529:BN534" si="87">IFERROR(Y529*I529/H529,"0")</f>
        <v>28.200000000000003</v>
      </c>
      <c r="BO529" s="64">
        <f t="shared" ref="BO529:BO534" si="88">IFERROR(1/J529*(X529/H529),"0")</f>
        <v>4.5527389277389273E-2</v>
      </c>
      <c r="BP529" s="64">
        <f t="shared" ref="BP529:BP534" si="89">IFERROR(1/J529*(Y529/H529),"0")</f>
        <v>4.807692307692308E-2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30</v>
      </c>
      <c r="Y530" s="385">
        <f t="shared" si="85"/>
        <v>31.68</v>
      </c>
      <c r="Z530" s="36">
        <f>IFERROR(IF(Y530=0,"",ROUNDUP(Y530/H530,0)*0.01196),"")</f>
        <v>7.1760000000000004E-2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32.04545454545454</v>
      </c>
      <c r="BN530" s="64">
        <f t="shared" si="87"/>
        <v>33.839999999999996</v>
      </c>
      <c r="BO530" s="64">
        <f t="shared" si="88"/>
        <v>5.4632867132867136E-2</v>
      </c>
      <c r="BP530" s="64">
        <f t="shared" si="89"/>
        <v>5.7692307692307696E-2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45</v>
      </c>
      <c r="Y531" s="385">
        <f t="shared" si="85"/>
        <v>47.52</v>
      </c>
      <c r="Z531" s="36">
        <f>IFERROR(IF(Y531=0,"",ROUNDUP(Y531/H531,0)*0.01196),"")</f>
        <v>0.10764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48.068181818181813</v>
      </c>
      <c r="BN531" s="64">
        <f t="shared" si="87"/>
        <v>50.760000000000005</v>
      </c>
      <c r="BO531" s="64">
        <f t="shared" si="88"/>
        <v>8.1949300699300689E-2</v>
      </c>
      <c r="BP531" s="64">
        <f t="shared" si="89"/>
        <v>8.6538461538461536E-2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18.939393939393938</v>
      </c>
      <c r="Y535" s="386">
        <f>IFERROR(Y529/H529,"0")+IFERROR(Y530/H530,"0")+IFERROR(Y531/H531,"0")+IFERROR(Y532/H532,"0")+IFERROR(Y533/H533,"0")+IFERROR(Y534/H534,"0")</f>
        <v>20</v>
      </c>
      <c r="Z535" s="386">
        <f>IFERROR(IF(Z529="",0,Z529),"0")+IFERROR(IF(Z530="",0,Z530),"0")+IFERROR(IF(Z531="",0,Z531),"0")+IFERROR(IF(Z532="",0,Z532),"0")+IFERROR(IF(Z533="",0,Z533),"0")+IFERROR(IF(Z534="",0,Z534),"0")</f>
        <v>0.23920000000000002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100</v>
      </c>
      <c r="Y536" s="386">
        <f>IFERROR(SUM(Y529:Y534),"0")</f>
        <v>105.6</v>
      </c>
      <c r="Z536" s="37"/>
      <c r="AA536" s="387"/>
      <c r="AB536" s="387"/>
      <c r="AC536" s="387"/>
    </row>
    <row r="537" spans="1:68" ht="14.25" hidden="1" customHeight="1" x14ac:dyDescent="0.25">
      <c r="A537" s="403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3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66" t="s">
        <v>709</v>
      </c>
      <c r="B547" s="467"/>
      <c r="C547" s="467"/>
      <c r="D547" s="467"/>
      <c r="E547" s="467"/>
      <c r="F547" s="467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/>
      <c r="Q547" s="467"/>
      <c r="R547" s="467"/>
      <c r="S547" s="467"/>
      <c r="T547" s="467"/>
      <c r="U547" s="467"/>
      <c r="V547" s="467"/>
      <c r="W547" s="467"/>
      <c r="X547" s="467"/>
      <c r="Y547" s="467"/>
      <c r="Z547" s="467"/>
      <c r="AA547" s="48"/>
      <c r="AB547" s="48"/>
      <c r="AC547" s="48"/>
    </row>
    <row r="548" spans="1:68" ht="16.5" hidden="1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hidden="1" customHeight="1" x14ac:dyDescent="0.25">
      <c r="A549" s="403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57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2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36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160</v>
      </c>
      <c r="Y552" s="385">
        <f t="shared" si="90"/>
        <v>168</v>
      </c>
      <c r="Z552" s="36">
        <f>IFERROR(IF(Y552=0,"",ROUNDUP(Y552/H552,0)*0.02175),"")</f>
        <v>0.30449999999999999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166.4</v>
      </c>
      <c r="BN552" s="64">
        <f t="shared" si="92"/>
        <v>174.72</v>
      </c>
      <c r="BO552" s="64">
        <f t="shared" si="93"/>
        <v>0.23809523809523808</v>
      </c>
      <c r="BP552" s="64">
        <f t="shared" si="94"/>
        <v>0.25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7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765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88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50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13.333333333333334</v>
      </c>
      <c r="Y557" s="386">
        <f>IFERROR(Y550/H550,"0")+IFERROR(Y551/H551,"0")+IFERROR(Y552/H552,"0")+IFERROR(Y553/H553,"0")+IFERROR(Y554/H554,"0")+IFERROR(Y555/H555,"0")+IFERROR(Y556/H556,"0")</f>
        <v>14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0.30449999999999999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160</v>
      </c>
      <c r="Y558" s="386">
        <f>IFERROR(SUM(Y550:Y556),"0")</f>
        <v>168</v>
      </c>
      <c r="Z558" s="37"/>
      <c r="AA558" s="387"/>
      <c r="AB558" s="387"/>
      <c r="AC558" s="387"/>
    </row>
    <row r="559" spans="1:68" ht="14.25" hidden="1" customHeight="1" x14ac:dyDescent="0.25">
      <c r="A559" s="403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693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64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591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3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3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05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3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1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179</v>
      </c>
      <c r="Y570" s="385">
        <f t="shared" si="95"/>
        <v>180.6</v>
      </c>
      <c r="Z570" s="36">
        <f>IFERROR(IF(Y570=0,"",ROUNDUP(Y570/H570,0)*0.00753),"")</f>
        <v>0.32379000000000002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190.08095238095237</v>
      </c>
      <c r="BN570" s="64">
        <f t="shared" si="97"/>
        <v>191.78</v>
      </c>
      <c r="BO570" s="64">
        <f t="shared" si="98"/>
        <v>0.27319902319902317</v>
      </c>
      <c r="BP570" s="64">
        <f t="shared" si="99"/>
        <v>0.27564102564102561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87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195</v>
      </c>
      <c r="Y571" s="385">
        <f t="shared" si="95"/>
        <v>197.4</v>
      </c>
      <c r="Z571" s="36">
        <f>IFERROR(IF(Y571=0,"",ROUNDUP(Y571/H571,0)*0.00753),"")</f>
        <v>0.35391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207.07142857142858</v>
      </c>
      <c r="BN571" s="64">
        <f t="shared" si="97"/>
        <v>209.61999999999998</v>
      </c>
      <c r="BO571" s="64">
        <f t="shared" si="98"/>
        <v>0.29761904761904756</v>
      </c>
      <c r="BP571" s="64">
        <f t="shared" si="99"/>
        <v>0.30128205128205127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558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89.047619047619037</v>
      </c>
      <c r="Y573" s="386">
        <f>IFERROR(Y567/H567,"0")+IFERROR(Y568/H568,"0")+IFERROR(Y569/H569,"0")+IFERROR(Y570/H570,"0")+IFERROR(Y571/H571,"0")+IFERROR(Y572/H572,"0")</f>
        <v>90</v>
      </c>
      <c r="Z573" s="386">
        <f>IFERROR(IF(Z567="",0,Z567),"0")+IFERROR(IF(Z568="",0,Z568),"0")+IFERROR(IF(Z569="",0,Z569),"0")+IFERROR(IF(Z570="",0,Z570),"0")+IFERROR(IF(Z571="",0,Z571),"0")+IFERROR(IF(Z572="",0,Z572),"0")</f>
        <v>0.67769999999999997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374</v>
      </c>
      <c r="Y574" s="386">
        <f>IFERROR(SUM(Y567:Y572),"0")</f>
        <v>378</v>
      </c>
      <c r="Z574" s="37"/>
      <c r="AA574" s="387"/>
      <c r="AB574" s="387"/>
      <c r="AC574" s="387"/>
    </row>
    <row r="575" spans="1:68" ht="14.25" hidden="1" customHeight="1" x14ac:dyDescent="0.25">
      <c r="A575" s="403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2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80</v>
      </c>
      <c r="Y576" s="385">
        <f>IFERROR(IF(X576="",0,CEILING((X576/$H576),1)*$H576),"")</f>
        <v>85.8</v>
      </c>
      <c r="Z576" s="36">
        <f>IFERROR(IF(Y576=0,"",ROUNDUP(Y576/H576,0)*0.02175),"")</f>
        <v>0.23924999999999999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85.784615384615407</v>
      </c>
      <c r="BN576" s="64">
        <f>IFERROR(Y576*I576/H576,"0")</f>
        <v>92.004000000000005</v>
      </c>
      <c r="BO576" s="64">
        <f>IFERROR(1/J576*(X576/H576),"0")</f>
        <v>0.18315018315018317</v>
      </c>
      <c r="BP576" s="64">
        <f>IFERROR(1/J576*(Y576/H576),"0")</f>
        <v>0.19642857142857142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0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10.256410256410257</v>
      </c>
      <c r="Y578" s="386">
        <f>IFERROR(Y576/H576,"0")+IFERROR(Y577/H577,"0")</f>
        <v>11</v>
      </c>
      <c r="Z578" s="386">
        <f>IFERROR(IF(Z576="",0,Z576),"0")+IFERROR(IF(Z577="",0,Z577),"0")</f>
        <v>0.23924999999999999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80</v>
      </c>
      <c r="Y579" s="386">
        <f>IFERROR(SUM(Y576:Y577),"0")</f>
        <v>85.8</v>
      </c>
      <c r="Z579" s="37"/>
      <c r="AA579" s="387"/>
      <c r="AB579" s="387"/>
      <c r="AC579" s="387"/>
    </row>
    <row r="580" spans="1:68" ht="14.25" hidden="1" customHeight="1" x14ac:dyDescent="0.25">
      <c r="A580" s="403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85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593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2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hidden="1" customHeight="1" x14ac:dyDescent="0.25">
      <c r="A588" s="403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0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41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3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590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3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620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3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8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9"/>
      <c r="P605" s="405" t="s">
        <v>793</v>
      </c>
      <c r="Q605" s="406"/>
      <c r="R605" s="406"/>
      <c r="S605" s="406"/>
      <c r="T605" s="406"/>
      <c r="U605" s="406"/>
      <c r="V605" s="407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15897.96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16054.2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9"/>
      <c r="P606" s="405" t="s">
        <v>794</v>
      </c>
      <c r="Q606" s="406"/>
      <c r="R606" s="406"/>
      <c r="S606" s="406"/>
      <c r="T606" s="406"/>
      <c r="U606" s="406"/>
      <c r="V606" s="407"/>
      <c r="W606" s="37" t="s">
        <v>68</v>
      </c>
      <c r="X606" s="386">
        <f>IFERROR(SUM(BM22:BM602),"0")</f>
        <v>16741.070605033856</v>
      </c>
      <c r="Y606" s="386">
        <f>IFERROR(SUM(BN22:BN602),"0")</f>
        <v>16905.793999999998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9"/>
      <c r="P607" s="405" t="s">
        <v>795</v>
      </c>
      <c r="Q607" s="406"/>
      <c r="R607" s="406"/>
      <c r="S607" s="406"/>
      <c r="T607" s="406"/>
      <c r="U607" s="406"/>
      <c r="V607" s="407"/>
      <c r="W607" s="37" t="s">
        <v>796</v>
      </c>
      <c r="X607" s="38">
        <f>ROUNDUP(SUM(BO22:BO602),0)</f>
        <v>29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9"/>
      <c r="P608" s="405" t="s">
        <v>797</v>
      </c>
      <c r="Q608" s="406"/>
      <c r="R608" s="406"/>
      <c r="S608" s="406"/>
      <c r="T608" s="406"/>
      <c r="U608" s="406"/>
      <c r="V608" s="407"/>
      <c r="W608" s="37" t="s">
        <v>68</v>
      </c>
      <c r="X608" s="386">
        <f>GrossWeightTotal+PalletQtyTotal*25</f>
        <v>17466.070605033856</v>
      </c>
      <c r="Y608" s="386">
        <f>GrossWeightTotalR+PalletQtyTotalR*25</f>
        <v>17655.793999999998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9"/>
      <c r="P609" s="405" t="s">
        <v>798</v>
      </c>
      <c r="Q609" s="406"/>
      <c r="R609" s="406"/>
      <c r="S609" s="406"/>
      <c r="T609" s="406"/>
      <c r="U609" s="406"/>
      <c r="V609" s="407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2041.6328865578866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2064</v>
      </c>
      <c r="Z609" s="37"/>
      <c r="AA609" s="387"/>
      <c r="AB609" s="387"/>
      <c r="AC609" s="387"/>
    </row>
    <row r="610" spans="1:32" ht="14.25" hidden="1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9"/>
      <c r="P610" s="405" t="s">
        <v>799</v>
      </c>
      <c r="Q610" s="406"/>
      <c r="R610" s="406"/>
      <c r="S610" s="406"/>
      <c r="T610" s="406"/>
      <c r="U610" s="406"/>
      <c r="V610" s="407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33.798909999999992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4" t="s">
        <v>102</v>
      </c>
      <c r="D612" s="582"/>
      <c r="E612" s="582"/>
      <c r="F612" s="582"/>
      <c r="G612" s="582"/>
      <c r="H612" s="583"/>
      <c r="I612" s="424" t="s">
        <v>257</v>
      </c>
      <c r="J612" s="582"/>
      <c r="K612" s="582"/>
      <c r="L612" s="582"/>
      <c r="M612" s="582"/>
      <c r="N612" s="582"/>
      <c r="O612" s="582"/>
      <c r="P612" s="582"/>
      <c r="Q612" s="582"/>
      <c r="R612" s="582"/>
      <c r="S612" s="582"/>
      <c r="T612" s="582"/>
      <c r="U612" s="582"/>
      <c r="V612" s="583"/>
      <c r="W612" s="424" t="s">
        <v>501</v>
      </c>
      <c r="X612" s="583"/>
      <c r="Y612" s="424" t="s">
        <v>557</v>
      </c>
      <c r="Z612" s="582"/>
      <c r="AA612" s="582"/>
      <c r="AB612" s="583"/>
      <c r="AC612" s="381" t="s">
        <v>665</v>
      </c>
      <c r="AD612" s="424" t="s">
        <v>709</v>
      </c>
      <c r="AE612" s="583"/>
      <c r="AF612" s="382"/>
    </row>
    <row r="613" spans="1:32" ht="14.25" customHeight="1" thickTop="1" x14ac:dyDescent="0.2">
      <c r="A613" s="737" t="s">
        <v>802</v>
      </c>
      <c r="B613" s="424" t="s">
        <v>62</v>
      </c>
      <c r="C613" s="424" t="s">
        <v>103</v>
      </c>
      <c r="D613" s="424" t="s">
        <v>125</v>
      </c>
      <c r="E613" s="424" t="s">
        <v>176</v>
      </c>
      <c r="F613" s="424" t="s">
        <v>193</v>
      </c>
      <c r="G613" s="424" t="s">
        <v>225</v>
      </c>
      <c r="H613" s="424" t="s">
        <v>102</v>
      </c>
      <c r="I613" s="424" t="s">
        <v>258</v>
      </c>
      <c r="J613" s="424" t="s">
        <v>275</v>
      </c>
      <c r="K613" s="424" t="s">
        <v>341</v>
      </c>
      <c r="L613" s="382"/>
      <c r="M613" s="424" t="s">
        <v>358</v>
      </c>
      <c r="N613" s="382"/>
      <c r="O613" s="424" t="s">
        <v>376</v>
      </c>
      <c r="P613" s="424" t="s">
        <v>392</v>
      </c>
      <c r="Q613" s="424" t="s">
        <v>396</v>
      </c>
      <c r="R613" s="424" t="s">
        <v>405</v>
      </c>
      <c r="S613" s="424" t="s">
        <v>416</v>
      </c>
      <c r="T613" s="424" t="s">
        <v>419</v>
      </c>
      <c r="U613" s="424" t="s">
        <v>426</v>
      </c>
      <c r="V613" s="424" t="s">
        <v>492</v>
      </c>
      <c r="W613" s="424" t="s">
        <v>502</v>
      </c>
      <c r="X613" s="424" t="s">
        <v>530</v>
      </c>
      <c r="Y613" s="424" t="s">
        <v>558</v>
      </c>
      <c r="Z613" s="424" t="s">
        <v>621</v>
      </c>
      <c r="AA613" s="424" t="s">
        <v>649</v>
      </c>
      <c r="AB613" s="424" t="s">
        <v>656</v>
      </c>
      <c r="AC613" s="424" t="s">
        <v>665</v>
      </c>
      <c r="AD613" s="424" t="s">
        <v>709</v>
      </c>
      <c r="AE613" s="424" t="s">
        <v>777</v>
      </c>
      <c r="AF613" s="382"/>
    </row>
    <row r="614" spans="1:32" ht="13.5" customHeight="1" thickBot="1" x14ac:dyDescent="0.25">
      <c r="A614" s="738"/>
      <c r="B614" s="425"/>
      <c r="C614" s="425"/>
      <c r="D614" s="425"/>
      <c r="E614" s="425"/>
      <c r="F614" s="425"/>
      <c r="G614" s="425"/>
      <c r="H614" s="425"/>
      <c r="I614" s="425"/>
      <c r="J614" s="425"/>
      <c r="K614" s="425"/>
      <c r="L614" s="382"/>
      <c r="M614" s="425"/>
      <c r="N614" s="382"/>
      <c r="O614" s="425"/>
      <c r="P614" s="425"/>
      <c r="Q614" s="425"/>
      <c r="R614" s="425"/>
      <c r="S614" s="425"/>
      <c r="T614" s="425"/>
      <c r="U614" s="425"/>
      <c r="V614" s="425"/>
      <c r="W614" s="425"/>
      <c r="X614" s="425"/>
      <c r="Y614" s="425"/>
      <c r="Z614" s="425"/>
      <c r="AA614" s="425"/>
      <c r="AB614" s="425"/>
      <c r="AC614" s="425"/>
      <c r="AD614" s="425"/>
      <c r="AE614" s="425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76.400000000000006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1969.2000000000003</v>
      </c>
      <c r="E615" s="46">
        <f>IFERROR(Y101*1,"0")+IFERROR(Y102*1,"0")+IFERROR(Y103*1,"0")+IFERROR(Y107*1,"0")+IFERROR(Y108*1,"0")+IFERROR(Y109*1,"0")+IFERROR(Y110*1,"0")+IFERROR(Y111*1,"0")</f>
        <v>311.70000000000005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78.300000000000011</v>
      </c>
      <c r="G615" s="46">
        <f>IFERROR(Y145*1,"0")+IFERROR(Y146*1,"0")+IFERROR(Y150*1,"0")+IFERROR(Y151*1,"0")+IFERROR(Y155*1,"0")+IFERROR(Y156*1,"0")</f>
        <v>14.799999999999999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218.4</v>
      </c>
      <c r="I615" s="46">
        <f>IFERROR(Y183*1,"0")+IFERROR(Y184*1,"0")+IFERROR(Y185*1,"0")+IFERROR(Y186*1,"0")+IFERROR(Y187*1,"0")+IFERROR(Y188*1,"0")+IFERROR(Y189*1,"0")+IFERROR(Y190*1,"0")</f>
        <v>14.7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261.8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381.2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12.600000000000001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6023.5000000000009</v>
      </c>
      <c r="V615" s="46">
        <f>IFERROR(Y354*1,"0")+IFERROR(Y358*1,"0")+IFERROR(Y359*1,"0")+IFERROR(Y360*1,"0")</f>
        <v>420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5224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44.1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2.1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369.59999999999997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631.79999999999995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60,50"/>
        <filter val="1 800,00"/>
        <filter val="1 804,00"/>
        <filter val="1,00"/>
        <filter val="1,53"/>
        <filter val="1,75"/>
        <filter val="10,00"/>
        <filter val="10,26"/>
        <filter val="100,00"/>
        <filter val="108,28"/>
        <filter val="110,00"/>
        <filter val="115,00"/>
        <filter val="115,59"/>
        <filter val="12,60"/>
        <filter val="120,00"/>
        <filter val="121,00"/>
        <filter val="13,33"/>
        <filter val="13,50"/>
        <filter val="13,78"/>
        <filter val="13,80"/>
        <filter val="135,00"/>
        <filter val="138,87"/>
        <filter val="14,26"/>
        <filter val="145,00"/>
        <filter val="15 897,96"/>
        <filter val="15,00"/>
        <filter val="15,57"/>
        <filter val="152,10"/>
        <filter val="159,37"/>
        <filter val="16 741,07"/>
        <filter val="16,57"/>
        <filter val="160,00"/>
        <filter val="165,00"/>
        <filter val="168,00"/>
        <filter val="17 466,07"/>
        <filter val="173,00"/>
        <filter val="173,95"/>
        <filter val="179,00"/>
        <filter val="18,94"/>
        <filter val="180,00"/>
        <filter val="188,00"/>
        <filter val="195,00"/>
        <filter val="2 041,63"/>
        <filter val="2 530,00"/>
        <filter val="2,10"/>
        <filter val="2,75"/>
        <filter val="2,78"/>
        <filter val="20,00"/>
        <filter val="204,00"/>
        <filter val="21,78"/>
        <filter val="216,00"/>
        <filter val="219,00"/>
        <filter val="23,40"/>
        <filter val="230,00"/>
        <filter val="230,67"/>
        <filter val="24,97"/>
        <filter val="25,00"/>
        <filter val="25,60"/>
        <filter val="260,00"/>
        <filter val="27,46"/>
        <filter val="27,90"/>
        <filter val="29"/>
        <filter val="3 400,00"/>
        <filter val="3,91"/>
        <filter val="30,00"/>
        <filter val="31,00"/>
        <filter val="314,00"/>
        <filter val="32,00"/>
        <filter val="33,00"/>
        <filter val="33,11"/>
        <filter val="342,00"/>
        <filter val="35,00"/>
        <filter val="36,00"/>
        <filter val="36,90"/>
        <filter val="368,00"/>
        <filter val="374,00"/>
        <filter val="39,36"/>
        <filter val="4 050,00"/>
        <filter val="4 086,00"/>
        <filter val="4,00"/>
        <filter val="4,20"/>
        <filter val="40,00"/>
        <filter val="400,50"/>
        <filter val="413,85"/>
        <filter val="42,30"/>
        <filter val="44,00"/>
        <filter val="44,78"/>
        <filter val="45,00"/>
        <filter val="5,00"/>
        <filter val="5,60"/>
        <filter val="5,62"/>
        <filter val="50,00"/>
        <filter val="531,23"/>
        <filter val="550,00"/>
        <filter val="58,00"/>
        <filter val="580,00"/>
        <filter val="6,00"/>
        <filter val="6,30"/>
        <filter val="60,90"/>
        <filter val="625,80"/>
        <filter val="640,00"/>
        <filter val="68,00"/>
        <filter val="7,70"/>
        <filter val="74,00"/>
        <filter val="74,90"/>
        <filter val="760,00"/>
        <filter val="79,80"/>
        <filter val="792,10"/>
        <filter val="8,40"/>
        <filter val="80,00"/>
        <filter val="81,40"/>
        <filter val="89,05"/>
        <filter val="9,38"/>
        <filter val="9,80"/>
        <filter val="90,00"/>
        <filter val="962,00"/>
        <filter val="98,00"/>
        <filter val="99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391:O392"/>
    <mergeCell ref="P222:T222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226:E226"/>
    <mergeCell ref="P183:T18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D217:E217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A59:Z59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Z613:Z614"/>
    <mergeCell ref="D348:E348"/>
    <mergeCell ref="D56:E56"/>
    <mergeCell ref="P206:T206"/>
    <mergeCell ref="A462:O463"/>
    <mergeCell ref="P84:T84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486:O487"/>
    <mergeCell ref="A315:O316"/>
    <mergeCell ref="A557:O558"/>
    <mergeCell ref="P598:T598"/>
    <mergeCell ref="P316:V316"/>
    <mergeCell ref="P212:T212"/>
    <mergeCell ref="P320:T320"/>
    <mergeCell ref="A580:Z580"/>
    <mergeCell ref="P314:T314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P448:T448"/>
    <mergeCell ref="P233:T233"/>
    <mergeCell ref="D347:E347"/>
    <mergeCell ref="D176:E176"/>
    <mergeCell ref="D285:E285"/>
    <mergeCell ref="P22:T22"/>
    <mergeCell ref="D428:E428"/>
    <mergeCell ref="P236:V236"/>
    <mergeCell ref="P92:V92"/>
    <mergeCell ref="A88:Z88"/>
    <mergeCell ref="A178:O179"/>
    <mergeCell ref="D436:E436"/>
    <mergeCell ref="D534:E534"/>
    <mergeCell ref="P516:T516"/>
    <mergeCell ref="D188:E188"/>
    <mergeCell ref="D220:E220"/>
    <mergeCell ref="D245:E245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A324:Z324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P72:V72"/>
    <mergeCell ref="P497:V497"/>
    <mergeCell ref="D328:E328"/>
    <mergeCell ref="P285:T285"/>
    <mergeCell ref="P136:V136"/>
    <mergeCell ref="P501:T501"/>
    <mergeCell ref="D251:E251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116:T116"/>
    <mergeCell ref="P474:T474"/>
    <mergeCell ref="D224:E224"/>
    <mergeCell ref="P103:T103"/>
    <mergeCell ref="A227:O228"/>
    <mergeCell ref="P572:T572"/>
    <mergeCell ref="P230:T230"/>
    <mergeCell ref="D473:E473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  <mergeCell ref="P105:V105"/>
    <mergeCell ref="P468:V468"/>
    <mergeCell ref="A464:Z464"/>
    <mergeCell ref="A160:Z160"/>
    <mergeCell ref="A426:Z4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2024-08-05T11:19:32Z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