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79B46D-6CD1-400B-8078-484472885D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заказа'!$X$605:$X$605</definedName>
    <definedName name="GrossWeightTotalR">'Бланк заказа'!$Y$605:$Y$605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заказа'!$X$606:$X$606</definedName>
    <definedName name="PalletQtyTotalR">'Бланк заказа'!$Y$606:$Y$606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заказа'!$B$480:$B$480</definedName>
    <definedName name="ProductId251">'Бланк заказа'!$B$484:$B$484</definedName>
    <definedName name="ProductId252">'Бланк заказа'!$B$488:$B$488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заказа'!$B$500:$B$500</definedName>
    <definedName name="ProductId257">'Бланк заказа'!$B$501:$B$501</definedName>
    <definedName name="ProductId258">'Бланк заказа'!$B$505:$B$505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заказа'!$B$523:$B$523</definedName>
    <definedName name="ProductId269">'Бланк заказа'!$B$524:$B$524</definedName>
    <definedName name="ProductId27">'Бланк заказа'!$B$75:$B$75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заказа'!$B$537:$B$537</definedName>
    <definedName name="ProductId277">'Бланк заказа'!$B$538:$B$538</definedName>
    <definedName name="ProductId278">'Бланк заказа'!$B$539:$B$539</definedName>
    <definedName name="ProductId279">'Бланк заказа'!$B$543:$B$543</definedName>
    <definedName name="ProductId28">'Бланк заказа'!$B$76:$B$76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заказа'!$B$575:$B$575</definedName>
    <definedName name="ProductId298">'Бланк заказа'!$B$576:$B$576</definedName>
    <definedName name="ProductId299">'Бланк заказа'!$B$580:$B$580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заказа'!$B$588:$B$588</definedName>
    <definedName name="ProductId304">'Бланк заказа'!$B$589:$B$589</definedName>
    <definedName name="ProductId305">'Бланк заказа'!$B$593:$B$593</definedName>
    <definedName name="ProductId306">'Бланк заказа'!$B$597:$B$597</definedName>
    <definedName name="ProductId307">'Бланк заказа'!$B$601:$B$601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заказа'!$X$480:$X$480</definedName>
    <definedName name="SalesQty251">'Бланк заказа'!$X$484:$X$484</definedName>
    <definedName name="SalesQty252">'Бланк заказа'!$X$488:$X$488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заказа'!$X$500:$X$500</definedName>
    <definedName name="SalesQty257">'Бланк заказа'!$X$501:$X$501</definedName>
    <definedName name="SalesQty258">'Бланк заказа'!$X$505:$X$505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заказа'!$X$523:$X$523</definedName>
    <definedName name="SalesQty269">'Бланк заказа'!$X$524:$X$524</definedName>
    <definedName name="SalesQty27">'Бланк заказа'!$X$75:$X$75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заказа'!$X$537:$X$537</definedName>
    <definedName name="SalesQty277">'Бланк заказа'!$X$538:$X$538</definedName>
    <definedName name="SalesQty278">'Бланк заказа'!$X$539:$X$539</definedName>
    <definedName name="SalesQty279">'Бланк заказа'!$X$543:$X$543</definedName>
    <definedName name="SalesQty28">'Бланк заказа'!$X$76:$X$76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заказа'!$X$575:$X$575</definedName>
    <definedName name="SalesQty298">'Бланк заказа'!$X$576:$X$576</definedName>
    <definedName name="SalesQty299">'Бланк заказа'!$X$580:$X$580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заказа'!$X$588:$X$588</definedName>
    <definedName name="SalesQty304">'Бланк заказа'!$X$589:$X$589</definedName>
    <definedName name="SalesQty305">'Бланк заказа'!$X$593:$X$593</definedName>
    <definedName name="SalesQty306">'Бланк заказа'!$X$597:$X$597</definedName>
    <definedName name="SalesQty307">'Бланк заказа'!$X$601:$X$601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заказа'!$Y$480:$Y$480</definedName>
    <definedName name="SalesRoundBox251">'Бланк заказа'!$Y$484:$Y$484</definedName>
    <definedName name="SalesRoundBox252">'Бланк заказа'!$Y$488:$Y$488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заказа'!$Y$500:$Y$500</definedName>
    <definedName name="SalesRoundBox257">'Бланк заказа'!$Y$501:$Y$501</definedName>
    <definedName name="SalesRoundBox258">'Бланк заказа'!$Y$505:$Y$505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заказа'!$Y$523:$Y$523</definedName>
    <definedName name="SalesRoundBox269">'Бланк заказа'!$Y$524:$Y$524</definedName>
    <definedName name="SalesRoundBox27">'Бланк заказа'!$Y$75:$Y$75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заказа'!$Y$537:$Y$537</definedName>
    <definedName name="SalesRoundBox277">'Бланк заказа'!$Y$538:$Y$538</definedName>
    <definedName name="SalesRoundBox278">'Бланк заказа'!$Y$539:$Y$539</definedName>
    <definedName name="SalesRoundBox279">'Бланк заказа'!$Y$543:$Y$543</definedName>
    <definedName name="SalesRoundBox28">'Бланк заказа'!$Y$76:$Y$76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заказа'!$Y$575:$Y$575</definedName>
    <definedName name="SalesRoundBox298">'Бланк заказа'!$Y$576:$Y$576</definedName>
    <definedName name="SalesRoundBox299">'Бланк заказа'!$Y$580:$Y$580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заказа'!$Y$588:$Y$588</definedName>
    <definedName name="SalesRoundBox304">'Бланк заказа'!$Y$589:$Y$589</definedName>
    <definedName name="SalesRoundBox305">'Бланк заказа'!$Y$593:$Y$593</definedName>
    <definedName name="SalesRoundBox306">'Бланк заказа'!$Y$597:$Y$597</definedName>
    <definedName name="SalesRoundBox307">'Бланк заказа'!$Y$601:$Y$601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заказа'!$W$480:$W$480</definedName>
    <definedName name="UnitOfMeasure251">'Бланк заказа'!$W$484:$W$484</definedName>
    <definedName name="UnitOfMeasure252">'Бланк заказа'!$W$488:$W$488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заказа'!$W$500:$W$500</definedName>
    <definedName name="UnitOfMeasure257">'Бланк заказа'!$W$501:$W$501</definedName>
    <definedName name="UnitOfMeasure258">'Бланк заказа'!$W$505:$W$505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заказа'!$W$523:$W$523</definedName>
    <definedName name="UnitOfMeasure269">'Бланк заказа'!$W$524:$W$524</definedName>
    <definedName name="UnitOfMeasure27">'Бланк заказа'!$W$75:$W$75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заказа'!$W$537:$W$537</definedName>
    <definedName name="UnitOfMeasure277">'Бланк заказа'!$W$538:$W$538</definedName>
    <definedName name="UnitOfMeasure278">'Бланк заказа'!$W$539:$W$539</definedName>
    <definedName name="UnitOfMeasure279">'Бланк заказа'!$W$543:$W$543</definedName>
    <definedName name="UnitOfMeasure28">'Бланк заказа'!$W$76:$W$76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заказа'!$W$575:$W$575</definedName>
    <definedName name="UnitOfMeasure298">'Бланк заказа'!$W$576:$W$576</definedName>
    <definedName name="UnitOfMeasure299">'Бланк заказа'!$W$580:$W$580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заказа'!$W$588:$W$588</definedName>
    <definedName name="UnitOfMeasure304">'Бланк заказа'!$W$589:$W$589</definedName>
    <definedName name="UnitOfMeasure305">'Бланк заказа'!$W$593:$W$593</definedName>
    <definedName name="UnitOfMeasure306">'Бланк заказа'!$W$597:$W$597</definedName>
    <definedName name="UnitOfMeasure307">'Бланк заказа'!$W$601:$W$601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3" i="1" l="1"/>
  <c r="X602" i="1"/>
  <c r="BO601" i="1"/>
  <c r="BM601" i="1"/>
  <c r="Y601" i="1"/>
  <c r="X599" i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BO588" i="1"/>
  <c r="BM588" i="1"/>
  <c r="Y588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X545" i="1"/>
  <c r="X544" i="1"/>
  <c r="BO543" i="1"/>
  <c r="BM543" i="1"/>
  <c r="Y543" i="1"/>
  <c r="P543" i="1"/>
  <c r="X541" i="1"/>
  <c r="X540" i="1"/>
  <c r="BO539" i="1"/>
  <c r="BM539" i="1"/>
  <c r="Y539" i="1"/>
  <c r="BP539" i="1" s="1"/>
  <c r="P539" i="1"/>
  <c r="BO538" i="1"/>
  <c r="BM538" i="1"/>
  <c r="Y538" i="1"/>
  <c r="P538" i="1"/>
  <c r="BO537" i="1"/>
  <c r="BM537" i="1"/>
  <c r="Y537" i="1"/>
  <c r="P537" i="1"/>
  <c r="X535" i="1"/>
  <c r="X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X503" i="1"/>
  <c r="X502" i="1"/>
  <c r="BO501" i="1"/>
  <c r="BM501" i="1"/>
  <c r="Y501" i="1"/>
  <c r="P501" i="1"/>
  <c r="BO500" i="1"/>
  <c r="BM500" i="1"/>
  <c r="Y500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Y496" i="1" s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BO469" i="1"/>
  <c r="BM469" i="1"/>
  <c r="Y469" i="1"/>
  <c r="BP469" i="1" s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Y455" i="1" s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J614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BP146" i="1" s="1"/>
  <c r="P146" i="1"/>
  <c r="BO145" i="1"/>
  <c r="BM145" i="1"/>
  <c r="Y145" i="1"/>
  <c r="G614" i="1" s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55" i="1" l="1"/>
  <c r="BN55" i="1"/>
  <c r="Z60" i="1"/>
  <c r="BN60" i="1"/>
  <c r="BP60" i="1"/>
  <c r="Z61" i="1"/>
  <c r="BN61" i="1"/>
  <c r="Y62" i="1"/>
  <c r="Z66" i="1"/>
  <c r="BN66" i="1"/>
  <c r="Y72" i="1"/>
  <c r="Y87" i="1"/>
  <c r="Z102" i="1"/>
  <c r="BN102" i="1"/>
  <c r="Z103" i="1"/>
  <c r="BN103" i="1"/>
  <c r="Z139" i="1"/>
  <c r="BN139" i="1"/>
  <c r="Y142" i="1"/>
  <c r="Z177" i="1"/>
  <c r="BN177" i="1"/>
  <c r="Z208" i="1"/>
  <c r="BN208" i="1"/>
  <c r="Z329" i="1"/>
  <c r="BN329" i="1"/>
  <c r="Z334" i="1"/>
  <c r="BN334" i="1"/>
  <c r="Z379" i="1"/>
  <c r="BN379" i="1"/>
  <c r="Z411" i="1"/>
  <c r="BN411" i="1"/>
  <c r="Z469" i="1"/>
  <c r="BN469" i="1"/>
  <c r="Z480" i="1"/>
  <c r="BN480" i="1"/>
  <c r="Z515" i="1"/>
  <c r="BN515" i="1"/>
  <c r="Z539" i="1"/>
  <c r="BN539" i="1"/>
  <c r="BP171" i="1"/>
  <c r="BN171" i="1"/>
  <c r="Z171" i="1"/>
  <c r="BP200" i="1"/>
  <c r="BN200" i="1"/>
  <c r="Z200" i="1"/>
  <c r="BP241" i="1"/>
  <c r="BN241" i="1"/>
  <c r="Z241" i="1"/>
  <c r="BP303" i="1"/>
  <c r="BN303" i="1"/>
  <c r="Z303" i="1"/>
  <c r="BP325" i="1"/>
  <c r="BN325" i="1"/>
  <c r="Z325" i="1"/>
  <c r="BP371" i="1"/>
  <c r="BN371" i="1"/>
  <c r="Z371" i="1"/>
  <c r="BP403" i="1"/>
  <c r="BN403" i="1"/>
  <c r="Z403" i="1"/>
  <c r="BP434" i="1"/>
  <c r="BN434" i="1"/>
  <c r="Z434" i="1"/>
  <c r="BP454" i="1"/>
  <c r="BN454" i="1"/>
  <c r="Z454" i="1"/>
  <c r="BP458" i="1"/>
  <c r="BN458" i="1"/>
  <c r="Z458" i="1"/>
  <c r="BP533" i="1"/>
  <c r="BN533" i="1"/>
  <c r="Z533" i="1"/>
  <c r="BP576" i="1"/>
  <c r="BN576" i="1"/>
  <c r="Z576" i="1"/>
  <c r="B614" i="1"/>
  <c r="X606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70" i="1"/>
  <c r="BN70" i="1"/>
  <c r="Z71" i="1"/>
  <c r="BN71" i="1"/>
  <c r="Z109" i="1"/>
  <c r="BN109" i="1"/>
  <c r="Z133" i="1"/>
  <c r="BN133" i="1"/>
  <c r="Z150" i="1"/>
  <c r="BN150" i="1"/>
  <c r="Y153" i="1"/>
  <c r="BP161" i="1"/>
  <c r="BN161" i="1"/>
  <c r="Z161" i="1"/>
  <c r="BP185" i="1"/>
  <c r="BN185" i="1"/>
  <c r="Z185" i="1"/>
  <c r="BP212" i="1"/>
  <c r="BN212" i="1"/>
  <c r="Z212" i="1"/>
  <c r="BP242" i="1"/>
  <c r="BN242" i="1"/>
  <c r="Z242" i="1"/>
  <c r="BP348" i="1"/>
  <c r="BN348" i="1"/>
  <c r="Z348" i="1"/>
  <c r="BP385" i="1"/>
  <c r="BN385" i="1"/>
  <c r="Z385" i="1"/>
  <c r="BP389" i="1"/>
  <c r="BN389" i="1"/>
  <c r="Z389" i="1"/>
  <c r="Y424" i="1"/>
  <c r="BP423" i="1"/>
  <c r="BN423" i="1"/>
  <c r="Z423" i="1"/>
  <c r="Z424" i="1" s="1"/>
  <c r="BP433" i="1"/>
  <c r="BN433" i="1"/>
  <c r="Z433" i="1"/>
  <c r="BP437" i="1"/>
  <c r="BN437" i="1"/>
  <c r="Z437" i="1"/>
  <c r="BP495" i="1"/>
  <c r="BN495" i="1"/>
  <c r="Z495" i="1"/>
  <c r="BP519" i="1"/>
  <c r="BN519" i="1"/>
  <c r="Z519" i="1"/>
  <c r="Y578" i="1"/>
  <c r="Y577" i="1"/>
  <c r="BP575" i="1"/>
  <c r="BN575" i="1"/>
  <c r="Z575" i="1"/>
  <c r="Y164" i="1"/>
  <c r="Y203" i="1"/>
  <c r="Y213" i="1"/>
  <c r="Y236" i="1"/>
  <c r="X605" i="1"/>
  <c r="X607" i="1" s="1"/>
  <c r="X608" i="1"/>
  <c r="Z27" i="1"/>
  <c r="BN27" i="1"/>
  <c r="Z33" i="1"/>
  <c r="BN33" i="1"/>
  <c r="Z53" i="1"/>
  <c r="BN53" i="1"/>
  <c r="Z68" i="1"/>
  <c r="BN68" i="1"/>
  <c r="Z75" i="1"/>
  <c r="BN75" i="1"/>
  <c r="BP75" i="1"/>
  <c r="Y78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2" i="1"/>
  <c r="Z95" i="1"/>
  <c r="BN95" i="1"/>
  <c r="E614" i="1"/>
  <c r="Z107" i="1"/>
  <c r="BN107" i="1"/>
  <c r="BP107" i="1"/>
  <c r="Y112" i="1"/>
  <c r="Z111" i="1"/>
  <c r="BN111" i="1"/>
  <c r="Z118" i="1"/>
  <c r="BN118" i="1"/>
  <c r="Z119" i="1"/>
  <c r="BN119" i="1"/>
  <c r="Y128" i="1"/>
  <c r="Z131" i="1"/>
  <c r="BN131" i="1"/>
  <c r="Z135" i="1"/>
  <c r="BN135" i="1"/>
  <c r="Y141" i="1"/>
  <c r="Z146" i="1"/>
  <c r="BN146" i="1"/>
  <c r="Y152" i="1"/>
  <c r="Z156" i="1"/>
  <c r="BN156" i="1"/>
  <c r="Z163" i="1"/>
  <c r="BN163" i="1"/>
  <c r="Y173" i="1"/>
  <c r="Z169" i="1"/>
  <c r="BN169" i="1"/>
  <c r="Z175" i="1"/>
  <c r="BN175" i="1"/>
  <c r="BP175" i="1"/>
  <c r="Y178" i="1"/>
  <c r="Z183" i="1"/>
  <c r="BN183" i="1"/>
  <c r="Z187" i="1"/>
  <c r="BN187" i="1"/>
  <c r="Z196" i="1"/>
  <c r="BN196" i="1"/>
  <c r="Y202" i="1"/>
  <c r="Z206" i="1"/>
  <c r="BN206" i="1"/>
  <c r="Z210" i="1"/>
  <c r="BN210" i="1"/>
  <c r="Z216" i="1"/>
  <c r="BN216" i="1"/>
  <c r="Z217" i="1"/>
  <c r="BN217" i="1"/>
  <c r="Z220" i="1"/>
  <c r="BN220" i="1"/>
  <c r="Z226" i="1"/>
  <c r="BN226" i="1"/>
  <c r="Z231" i="1"/>
  <c r="BN231" i="1"/>
  <c r="BP239" i="1"/>
  <c r="BN239" i="1"/>
  <c r="Z239" i="1"/>
  <c r="BP254" i="1"/>
  <c r="BN254" i="1"/>
  <c r="Z254" i="1"/>
  <c r="O614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1" i="1"/>
  <c r="BN321" i="1"/>
  <c r="Z321" i="1"/>
  <c r="BP336" i="1"/>
  <c r="BN336" i="1"/>
  <c r="Z336" i="1"/>
  <c r="BP342" i="1"/>
  <c r="BN342" i="1"/>
  <c r="Z342" i="1"/>
  <c r="BP369" i="1"/>
  <c r="BN369" i="1"/>
  <c r="Z369" i="1"/>
  <c r="Y387" i="1"/>
  <c r="BP383" i="1"/>
  <c r="BN383" i="1"/>
  <c r="Z383" i="1"/>
  <c r="BP397" i="1"/>
  <c r="BN397" i="1"/>
  <c r="Z397" i="1"/>
  <c r="BP417" i="1"/>
  <c r="BN417" i="1"/>
  <c r="Z417" i="1"/>
  <c r="BP429" i="1"/>
  <c r="BN429" i="1"/>
  <c r="Z429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13" i="1"/>
  <c r="BN313" i="1"/>
  <c r="Z313" i="1"/>
  <c r="BP327" i="1"/>
  <c r="BN327" i="1"/>
  <c r="Z327" i="1"/>
  <c r="BP359" i="1"/>
  <c r="BN359" i="1"/>
  <c r="Z359" i="1"/>
  <c r="BP373" i="1"/>
  <c r="BN373" i="1"/>
  <c r="Z373" i="1"/>
  <c r="BP396" i="1"/>
  <c r="BN396" i="1"/>
  <c r="Z396" i="1"/>
  <c r="BP409" i="1"/>
  <c r="BN409" i="1"/>
  <c r="Z409" i="1"/>
  <c r="BP428" i="1"/>
  <c r="BN428" i="1"/>
  <c r="Z428" i="1"/>
  <c r="BP441" i="1"/>
  <c r="BN441" i="1"/>
  <c r="Z441" i="1"/>
  <c r="BP447" i="1"/>
  <c r="BN447" i="1"/>
  <c r="Z447" i="1"/>
  <c r="BP460" i="1"/>
  <c r="BN460" i="1"/>
  <c r="Z460" i="1"/>
  <c r="BP474" i="1"/>
  <c r="BN474" i="1"/>
  <c r="Z474" i="1"/>
  <c r="BP501" i="1"/>
  <c r="BN501" i="1"/>
  <c r="Z501" i="1"/>
  <c r="BP513" i="1"/>
  <c r="BN513" i="1"/>
  <c r="Z513" i="1"/>
  <c r="Y525" i="1"/>
  <c r="BP523" i="1"/>
  <c r="BN523" i="1"/>
  <c r="Z523" i="1"/>
  <c r="BP537" i="1"/>
  <c r="BN537" i="1"/>
  <c r="Z537" i="1"/>
  <c r="BP560" i="1"/>
  <c r="BN560" i="1"/>
  <c r="Z560" i="1"/>
  <c r="BP562" i="1"/>
  <c r="BN562" i="1"/>
  <c r="Z562" i="1"/>
  <c r="AE614" i="1"/>
  <c r="Y590" i="1"/>
  <c r="BP588" i="1"/>
  <c r="BN588" i="1"/>
  <c r="Z588" i="1"/>
  <c r="Y331" i="1"/>
  <c r="Y338" i="1"/>
  <c r="Y337" i="1"/>
  <c r="BP438" i="1"/>
  <c r="BN438" i="1"/>
  <c r="Z438" i="1"/>
  <c r="BP442" i="1"/>
  <c r="BN442" i="1"/>
  <c r="Z442" i="1"/>
  <c r="BP448" i="1"/>
  <c r="BN448" i="1"/>
  <c r="Z448" i="1"/>
  <c r="BP473" i="1"/>
  <c r="BN473" i="1"/>
  <c r="Z473" i="1"/>
  <c r="Y486" i="1"/>
  <c r="Y485" i="1"/>
  <c r="BP484" i="1"/>
  <c r="BN484" i="1"/>
  <c r="Z484" i="1"/>
  <c r="Z485" i="1" s="1"/>
  <c r="Y490" i="1"/>
  <c r="Y489" i="1"/>
  <c r="BP488" i="1"/>
  <c r="BN488" i="1"/>
  <c r="Z488" i="1"/>
  <c r="Z489" i="1" s="1"/>
  <c r="BP493" i="1"/>
  <c r="BN493" i="1"/>
  <c r="Z493" i="1"/>
  <c r="BP512" i="1"/>
  <c r="BN512" i="1"/>
  <c r="Z512" i="1"/>
  <c r="BP517" i="1"/>
  <c r="BN517" i="1"/>
  <c r="Z517" i="1"/>
  <c r="BP531" i="1"/>
  <c r="BN531" i="1"/>
  <c r="Z531" i="1"/>
  <c r="Y545" i="1"/>
  <c r="Y544" i="1"/>
  <c r="BP543" i="1"/>
  <c r="BN543" i="1"/>
  <c r="Z543" i="1"/>
  <c r="Z544" i="1" s="1"/>
  <c r="Y564" i="1"/>
  <c r="Y563" i="1"/>
  <c r="BP559" i="1"/>
  <c r="BN559" i="1"/>
  <c r="Z559" i="1"/>
  <c r="BP561" i="1"/>
  <c r="BN561" i="1"/>
  <c r="Z561" i="1"/>
  <c r="BP589" i="1"/>
  <c r="BN589" i="1"/>
  <c r="Z589" i="1"/>
  <c r="Y599" i="1"/>
  <c r="Y598" i="1"/>
  <c r="BP597" i="1"/>
  <c r="BN597" i="1"/>
  <c r="Z597" i="1"/>
  <c r="Z598" i="1" s="1"/>
  <c r="Y476" i="1"/>
  <c r="F9" i="1"/>
  <c r="J9" i="1"/>
  <c r="F10" i="1"/>
  <c r="Z22" i="1"/>
  <c r="Z23" i="1" s="1"/>
  <c r="BN22" i="1"/>
  <c r="BP22" i="1"/>
  <c r="Y23" i="1"/>
  <c r="X604" i="1"/>
  <c r="Z26" i="1"/>
  <c r="BN26" i="1"/>
  <c r="BP26" i="1"/>
  <c r="Z28" i="1"/>
  <c r="BN28" i="1"/>
  <c r="Z32" i="1"/>
  <c r="BN32" i="1"/>
  <c r="Y35" i="1"/>
  <c r="C614" i="1"/>
  <c r="Z52" i="1"/>
  <c r="BN52" i="1"/>
  <c r="BP52" i="1"/>
  <c r="Z54" i="1"/>
  <c r="BN54" i="1"/>
  <c r="Z56" i="1"/>
  <c r="BN56" i="1"/>
  <c r="Y57" i="1"/>
  <c r="D614" i="1"/>
  <c r="Z67" i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Z104" i="1" s="1"/>
  <c r="BN101" i="1"/>
  <c r="BP101" i="1"/>
  <c r="Y105" i="1"/>
  <c r="Z108" i="1"/>
  <c r="BN108" i="1"/>
  <c r="BP108" i="1"/>
  <c r="Z110" i="1"/>
  <c r="BN110" i="1"/>
  <c r="F614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BN151" i="1"/>
  <c r="BP151" i="1"/>
  <c r="Z155" i="1"/>
  <c r="Z157" i="1" s="1"/>
  <c r="BN155" i="1"/>
  <c r="BP155" i="1"/>
  <c r="Y158" i="1"/>
  <c r="H614" i="1"/>
  <c r="Z162" i="1"/>
  <c r="BN162" i="1"/>
  <c r="BP162" i="1"/>
  <c r="Y165" i="1"/>
  <c r="Z168" i="1"/>
  <c r="BN168" i="1"/>
  <c r="BP168" i="1"/>
  <c r="Z170" i="1"/>
  <c r="BN170" i="1"/>
  <c r="Z176" i="1"/>
  <c r="BN176" i="1"/>
  <c r="BP176" i="1"/>
  <c r="I614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Z219" i="1"/>
  <c r="BN219" i="1"/>
  <c r="BP221" i="1"/>
  <c r="BN221" i="1"/>
  <c r="Z221" i="1"/>
  <c r="BP223" i="1"/>
  <c r="BN223" i="1"/>
  <c r="Z223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4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Y351" i="1"/>
  <c r="BP360" i="1"/>
  <c r="BN360" i="1"/>
  <c r="Z360" i="1"/>
  <c r="Y362" i="1"/>
  <c r="W614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0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9" i="1"/>
  <c r="BN459" i="1"/>
  <c r="Z459" i="1"/>
  <c r="Z461" i="1" s="1"/>
  <c r="Y461" i="1"/>
  <c r="BP550" i="1"/>
  <c r="BN550" i="1"/>
  <c r="Z550" i="1"/>
  <c r="H9" i="1"/>
  <c r="Y24" i="1"/>
  <c r="Y104" i="1"/>
  <c r="Y147" i="1"/>
  <c r="Y192" i="1"/>
  <c r="Y197" i="1"/>
  <c r="BP222" i="1"/>
  <c r="BN222" i="1"/>
  <c r="Z222" i="1"/>
  <c r="BP224" i="1"/>
  <c r="BN224" i="1"/>
  <c r="Z224" i="1"/>
  <c r="Y227" i="1"/>
  <c r="Y235" i="1"/>
  <c r="BP230" i="1"/>
  <c r="BN230" i="1"/>
  <c r="Z230" i="1"/>
  <c r="BP233" i="1"/>
  <c r="BN233" i="1"/>
  <c r="Z233" i="1"/>
  <c r="BP243" i="1"/>
  <c r="BN243" i="1"/>
  <c r="Z243" i="1"/>
  <c r="Y247" i="1"/>
  <c r="M614" i="1"/>
  <c r="Y259" i="1"/>
  <c r="BP251" i="1"/>
  <c r="BN251" i="1"/>
  <c r="Z251" i="1"/>
  <c r="BP255" i="1"/>
  <c r="BN255" i="1"/>
  <c r="Z255" i="1"/>
  <c r="BP258" i="1"/>
  <c r="BN258" i="1"/>
  <c r="Z258" i="1"/>
  <c r="Y260" i="1"/>
  <c r="P614" i="1"/>
  <c r="Y273" i="1"/>
  <c r="BP272" i="1"/>
  <c r="BN272" i="1"/>
  <c r="Z272" i="1"/>
  <c r="Z273" i="1" s="1"/>
  <c r="Y274" i="1"/>
  <c r="Q614" i="1"/>
  <c r="Y280" i="1"/>
  <c r="BP277" i="1"/>
  <c r="BN277" i="1"/>
  <c r="Z277" i="1"/>
  <c r="BP279" i="1"/>
  <c r="BN279" i="1"/>
  <c r="Z279" i="1"/>
  <c r="Y281" i="1"/>
  <c r="R614" i="1"/>
  <c r="Y289" i="1"/>
  <c r="BP284" i="1"/>
  <c r="BN284" i="1"/>
  <c r="Z284" i="1"/>
  <c r="BP288" i="1"/>
  <c r="BN288" i="1"/>
  <c r="Z288" i="1"/>
  <c r="Y290" i="1"/>
  <c r="S614" i="1"/>
  <c r="Y294" i="1"/>
  <c r="BP293" i="1"/>
  <c r="BN293" i="1"/>
  <c r="Z293" i="1"/>
  <c r="Z294" i="1" s="1"/>
  <c r="Y295" i="1"/>
  <c r="T614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90" i="1"/>
  <c r="BN390" i="1"/>
  <c r="Z390" i="1"/>
  <c r="Z391" i="1" s="1"/>
  <c r="Y392" i="1"/>
  <c r="X614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Y418" i="1"/>
  <c r="BP471" i="1"/>
  <c r="BN471" i="1"/>
  <c r="Z471" i="1"/>
  <c r="Z614" i="1"/>
  <c r="BP475" i="1"/>
  <c r="BN475" i="1"/>
  <c r="Z475" i="1"/>
  <c r="Y477" i="1"/>
  <c r="Y482" i="1"/>
  <c r="BP479" i="1"/>
  <c r="BN479" i="1"/>
  <c r="Z479" i="1"/>
  <c r="Y481" i="1"/>
  <c r="BP514" i="1"/>
  <c r="BN514" i="1"/>
  <c r="Z514" i="1"/>
  <c r="BP518" i="1"/>
  <c r="BN518" i="1"/>
  <c r="Z518" i="1"/>
  <c r="K614" i="1"/>
  <c r="Y248" i="1"/>
  <c r="Y269" i="1"/>
  <c r="BP349" i="1"/>
  <c r="BN349" i="1"/>
  <c r="Z349" i="1"/>
  <c r="V614" i="1"/>
  <c r="Y355" i="1"/>
  <c r="BP354" i="1"/>
  <c r="BN354" i="1"/>
  <c r="Z354" i="1"/>
  <c r="Z355" i="1" s="1"/>
  <c r="Y356" i="1"/>
  <c r="Y361" i="1"/>
  <c r="BP358" i="1"/>
  <c r="BN358" i="1"/>
  <c r="Z358" i="1"/>
  <c r="BP368" i="1"/>
  <c r="BN368" i="1"/>
  <c r="Z368" i="1"/>
  <c r="BP372" i="1"/>
  <c r="BN372" i="1"/>
  <c r="Z372" i="1"/>
  <c r="BP384" i="1"/>
  <c r="BN384" i="1"/>
  <c r="Z384" i="1"/>
  <c r="Y391" i="1"/>
  <c r="BP398" i="1"/>
  <c r="BN398" i="1"/>
  <c r="Z398" i="1"/>
  <c r="Y405" i="1"/>
  <c r="BP402" i="1"/>
  <c r="BN402" i="1"/>
  <c r="Z402" i="1"/>
  <c r="BP410" i="1"/>
  <c r="BN410" i="1"/>
  <c r="Z410" i="1"/>
  <c r="Y450" i="1"/>
  <c r="BP427" i="1"/>
  <c r="BN427" i="1"/>
  <c r="Z427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Y462" i="1"/>
  <c r="Y466" i="1"/>
  <c r="BP465" i="1"/>
  <c r="BN465" i="1"/>
  <c r="Z465" i="1"/>
  <c r="Z466" i="1" s="1"/>
  <c r="Y467" i="1"/>
  <c r="BP470" i="1"/>
  <c r="BN470" i="1"/>
  <c r="Z470" i="1"/>
  <c r="BP472" i="1"/>
  <c r="BN472" i="1"/>
  <c r="Z472" i="1"/>
  <c r="AB614" i="1"/>
  <c r="Y503" i="1"/>
  <c r="BP500" i="1"/>
  <c r="BN500" i="1"/>
  <c r="Z500" i="1"/>
  <c r="Z502" i="1" s="1"/>
  <c r="Y502" i="1"/>
  <c r="BP530" i="1"/>
  <c r="BN530" i="1"/>
  <c r="Z530" i="1"/>
  <c r="Y534" i="1"/>
  <c r="BP538" i="1"/>
  <c r="BN538" i="1"/>
  <c r="Z538" i="1"/>
  <c r="Z540" i="1" s="1"/>
  <c r="Y540" i="1"/>
  <c r="BP552" i="1"/>
  <c r="BN552" i="1"/>
  <c r="Z552" i="1"/>
  <c r="BP554" i="1"/>
  <c r="BN554" i="1"/>
  <c r="Z554" i="1"/>
  <c r="BP567" i="1"/>
  <c r="BN567" i="1"/>
  <c r="Z567" i="1"/>
  <c r="BP569" i="1"/>
  <c r="BN569" i="1"/>
  <c r="Z569" i="1"/>
  <c r="BP571" i="1"/>
  <c r="BN571" i="1"/>
  <c r="Z571" i="1"/>
  <c r="Y573" i="1"/>
  <c r="Y584" i="1"/>
  <c r="BP580" i="1"/>
  <c r="BN580" i="1"/>
  <c r="Z580" i="1"/>
  <c r="Y585" i="1"/>
  <c r="BP582" i="1"/>
  <c r="BN582" i="1"/>
  <c r="Z582" i="1"/>
  <c r="Y614" i="1"/>
  <c r="Y425" i="1"/>
  <c r="BP494" i="1"/>
  <c r="BN494" i="1"/>
  <c r="Z494" i="1"/>
  <c r="Y506" i="1"/>
  <c r="BP505" i="1"/>
  <c r="BN505" i="1"/>
  <c r="Z505" i="1"/>
  <c r="Z506" i="1" s="1"/>
  <c r="Y507" i="1"/>
  <c r="AC614" i="1"/>
  <c r="Y521" i="1"/>
  <c r="BP511" i="1"/>
  <c r="BN511" i="1"/>
  <c r="Z511" i="1"/>
  <c r="BP516" i="1"/>
  <c r="BN516" i="1"/>
  <c r="Z516" i="1"/>
  <c r="Y520" i="1"/>
  <c r="BP524" i="1"/>
  <c r="BN524" i="1"/>
  <c r="Z524" i="1"/>
  <c r="Z525" i="1" s="1"/>
  <c r="Y526" i="1"/>
  <c r="Y535" i="1"/>
  <c r="BP528" i="1"/>
  <c r="BN528" i="1"/>
  <c r="Z528" i="1"/>
  <c r="BP532" i="1"/>
  <c r="BN532" i="1"/>
  <c r="Z532" i="1"/>
  <c r="Y541" i="1"/>
  <c r="Y556" i="1"/>
  <c r="Y557" i="1"/>
  <c r="BP549" i="1"/>
  <c r="BN549" i="1"/>
  <c r="Z549" i="1"/>
  <c r="AD614" i="1"/>
  <c r="AA614" i="1"/>
  <c r="Y497" i="1"/>
  <c r="BP551" i="1"/>
  <c r="BN551" i="1"/>
  <c r="Z551" i="1"/>
  <c r="BP553" i="1"/>
  <c r="BN553" i="1"/>
  <c r="Z553" i="1"/>
  <c r="BP555" i="1"/>
  <c r="BN555" i="1"/>
  <c r="Z555" i="1"/>
  <c r="Y572" i="1"/>
  <c r="BP566" i="1"/>
  <c r="BN566" i="1"/>
  <c r="Z566" i="1"/>
  <c r="BP568" i="1"/>
  <c r="BN568" i="1"/>
  <c r="Z568" i="1"/>
  <c r="BP570" i="1"/>
  <c r="BN570" i="1"/>
  <c r="Z570" i="1"/>
  <c r="BP581" i="1"/>
  <c r="BN581" i="1"/>
  <c r="Z581" i="1"/>
  <c r="BP583" i="1"/>
  <c r="BN583" i="1"/>
  <c r="Z583" i="1"/>
  <c r="Y594" i="1"/>
  <c r="BP593" i="1"/>
  <c r="BN593" i="1"/>
  <c r="Z593" i="1"/>
  <c r="Z594" i="1" s="1"/>
  <c r="Y595" i="1"/>
  <c r="Y602" i="1"/>
  <c r="BP601" i="1"/>
  <c r="BN601" i="1"/>
  <c r="Z601" i="1"/>
  <c r="Z602" i="1" s="1"/>
  <c r="Y603" i="1"/>
  <c r="Y591" i="1"/>
  <c r="Z455" i="1" l="1"/>
  <c r="Z405" i="1"/>
  <c r="Z386" i="1"/>
  <c r="Z481" i="1"/>
  <c r="Z337" i="1"/>
  <c r="Z247" i="1"/>
  <c r="Z380" i="1"/>
  <c r="Z164" i="1"/>
  <c r="Z152" i="1"/>
  <c r="Z86" i="1"/>
  <c r="Z62" i="1"/>
  <c r="Z496" i="1"/>
  <c r="Z361" i="1"/>
  <c r="Z418" i="1"/>
  <c r="Z322" i="1"/>
  <c r="Z304" i="1"/>
  <c r="Z213" i="1"/>
  <c r="Z178" i="1"/>
  <c r="Z136" i="1"/>
  <c r="Z127" i="1"/>
  <c r="Z121" i="1"/>
  <c r="Z112" i="1"/>
  <c r="Z577" i="1"/>
  <c r="Z331" i="1"/>
  <c r="Z289" i="1"/>
  <c r="Z227" i="1"/>
  <c r="Z191" i="1"/>
  <c r="Z97" i="1"/>
  <c r="Z91" i="1"/>
  <c r="Z57" i="1"/>
  <c r="Z563" i="1"/>
  <c r="Z268" i="1"/>
  <c r="Z172" i="1"/>
  <c r="Z72" i="1"/>
  <c r="Z590" i="1"/>
  <c r="Z572" i="1"/>
  <c r="Z556" i="1"/>
  <c r="Z399" i="1"/>
  <c r="Y606" i="1"/>
  <c r="Z534" i="1"/>
  <c r="Z520" i="1"/>
  <c r="Z584" i="1"/>
  <c r="Z476" i="1"/>
  <c r="Z450" i="1"/>
  <c r="Z413" i="1"/>
  <c r="Z280" i="1"/>
  <c r="Z259" i="1"/>
  <c r="Z235" i="1"/>
  <c r="Y604" i="1"/>
  <c r="Z375" i="1"/>
  <c r="Z350" i="1"/>
  <c r="Z344" i="1"/>
  <c r="Z315" i="1"/>
  <c r="Z34" i="1"/>
  <c r="Y608" i="1"/>
  <c r="Y605" i="1"/>
  <c r="Y607" i="1" l="1"/>
  <c r="Z609" i="1"/>
</calcChain>
</file>

<file path=xl/sharedStrings.xml><?xml version="1.0" encoding="utf-8"?>
<sst xmlns="http://schemas.openxmlformats.org/spreadsheetml/2006/main" count="2520" uniqueCount="819">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</sst>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6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43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4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9" customFormat="1" ht="45" customHeight="1" x14ac:dyDescent="0.2">
      <c r="A1" s="41"/>
      <c r="B1" s="41"/>
      <c r="C1" s="41"/>
      <c r="D1" s="469" t="s">
        <v>0</v>
      </c>
      <c r="E1" s="426"/>
      <c r="F1" s="426"/>
      <c r="G1" s="12" t="s">
        <v>1</v>
      </c>
      <c r="H1" s="469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425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8"/>
      <c r="R2" s="388"/>
      <c r="S2" s="388"/>
      <c r="T2" s="388"/>
      <c r="U2" s="388"/>
      <c r="V2" s="388"/>
      <c r="W2" s="388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8"/>
      <c r="Q3" s="388"/>
      <c r="R3" s="388"/>
      <c r="S3" s="388"/>
      <c r="T3" s="388"/>
      <c r="U3" s="388"/>
      <c r="V3" s="388"/>
      <c r="W3" s="388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4" t="s">
        <v>8</v>
      </c>
      <c r="B5" s="421"/>
      <c r="C5" s="422"/>
      <c r="D5" s="474"/>
      <c r="E5" s="475"/>
      <c r="F5" s="729" t="s">
        <v>9</v>
      </c>
      <c r="G5" s="422"/>
      <c r="H5" s="474" t="s">
        <v>818</v>
      </c>
      <c r="I5" s="655"/>
      <c r="J5" s="655"/>
      <c r="K5" s="655"/>
      <c r="L5" s="655"/>
      <c r="M5" s="475"/>
      <c r="N5" s="58"/>
      <c r="P5" s="24" t="s">
        <v>10</v>
      </c>
      <c r="Q5" s="739">
        <v>45513</v>
      </c>
      <c r="R5" s="521"/>
      <c r="T5" s="578" t="s">
        <v>11</v>
      </c>
      <c r="U5" s="441"/>
      <c r="V5" s="580" t="s">
        <v>12</v>
      </c>
      <c r="W5" s="521"/>
      <c r="AB5" s="51"/>
      <c r="AC5" s="51"/>
      <c r="AD5" s="51"/>
      <c r="AE5" s="51"/>
    </row>
    <row r="6" spans="1:32" s="379" customFormat="1" ht="24" customHeight="1" x14ac:dyDescent="0.2">
      <c r="A6" s="524" t="s">
        <v>13</v>
      </c>
      <c r="B6" s="421"/>
      <c r="C6" s="422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1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Пятница</v>
      </c>
      <c r="R6" s="390"/>
      <c r="T6" s="587" t="s">
        <v>16</v>
      </c>
      <c r="U6" s="441"/>
      <c r="V6" s="750" t="s">
        <v>17</v>
      </c>
      <c r="W6" s="43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88"/>
      <c r="U7" s="441"/>
      <c r="V7" s="751"/>
      <c r="W7" s="752"/>
      <c r="AB7" s="51"/>
      <c r="AC7" s="51"/>
      <c r="AD7" s="51"/>
      <c r="AE7" s="51"/>
    </row>
    <row r="8" spans="1:32" s="379" customFormat="1" ht="25.5" customHeight="1" x14ac:dyDescent="0.2">
      <c r="A8" s="744" t="s">
        <v>18</v>
      </c>
      <c r="B8" s="400"/>
      <c r="C8" s="401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4">
        <v>0.375</v>
      </c>
      <c r="R8" s="452"/>
      <c r="T8" s="388"/>
      <c r="U8" s="441"/>
      <c r="V8" s="751"/>
      <c r="W8" s="752"/>
      <c r="AB8" s="51"/>
      <c r="AC8" s="51"/>
      <c r="AD8" s="51"/>
      <c r="AE8" s="51"/>
    </row>
    <row r="9" spans="1:32" s="379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1"/>
      <c r="P9" s="26" t="s">
        <v>21</v>
      </c>
      <c r="Q9" s="517"/>
      <c r="R9" s="518"/>
      <c r="T9" s="388"/>
      <c r="U9" s="441"/>
      <c r="V9" s="753"/>
      <c r="W9" s="75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638" t="str">
        <f>IFERROR(VLOOKUP($D$10,Proxy,2,FALSE),"")</f>
        <v/>
      </c>
      <c r="I10" s="388"/>
      <c r="J10" s="388"/>
      <c r="K10" s="388"/>
      <c r="L10" s="388"/>
      <c r="M10" s="388"/>
      <c r="N10" s="378"/>
      <c r="P10" s="26" t="s">
        <v>22</v>
      </c>
      <c r="Q10" s="588"/>
      <c r="R10" s="589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89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1" t="s">
        <v>29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2"/>
      <c r="N12" s="62"/>
      <c r="P12" s="24" t="s">
        <v>30</v>
      </c>
      <c r="Q12" s="534"/>
      <c r="R12" s="452"/>
      <c r="S12" s="23"/>
      <c r="U12" s="24"/>
      <c r="V12" s="426"/>
      <c r="W12" s="388"/>
      <c r="AB12" s="51"/>
      <c r="AC12" s="51"/>
      <c r="AD12" s="51"/>
      <c r="AE12" s="51"/>
    </row>
    <row r="13" spans="1:32" s="379" customFormat="1" ht="23.25" customHeight="1" x14ac:dyDescent="0.2">
      <c r="A13" s="571" t="s">
        <v>31</v>
      </c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2"/>
      <c r="N13" s="62"/>
      <c r="O13" s="26"/>
      <c r="P13" s="26" t="s">
        <v>32</v>
      </c>
      <c r="Q13" s="689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1" t="s">
        <v>33</v>
      </c>
      <c r="B14" s="421"/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40" t="s">
        <v>34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2"/>
      <c r="N15" s="63"/>
      <c r="P15" s="558" t="s">
        <v>35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8" t="s">
        <v>36</v>
      </c>
      <c r="B17" s="418" t="s">
        <v>37</v>
      </c>
      <c r="C17" s="537" t="s">
        <v>38</v>
      </c>
      <c r="D17" s="418" t="s">
        <v>39</v>
      </c>
      <c r="E17" s="501"/>
      <c r="F17" s="418" t="s">
        <v>40</v>
      </c>
      <c r="G17" s="418" t="s">
        <v>41</v>
      </c>
      <c r="H17" s="418" t="s">
        <v>42</v>
      </c>
      <c r="I17" s="418" t="s">
        <v>43</v>
      </c>
      <c r="J17" s="418" t="s">
        <v>44</v>
      </c>
      <c r="K17" s="418" t="s">
        <v>45</v>
      </c>
      <c r="L17" s="418" t="s">
        <v>46</v>
      </c>
      <c r="M17" s="418" t="s">
        <v>47</v>
      </c>
      <c r="N17" s="418" t="s">
        <v>48</v>
      </c>
      <c r="O17" s="418" t="s">
        <v>49</v>
      </c>
      <c r="P17" s="418" t="s">
        <v>50</v>
      </c>
      <c r="Q17" s="500"/>
      <c r="R17" s="500"/>
      <c r="S17" s="500"/>
      <c r="T17" s="501"/>
      <c r="U17" s="774" t="s">
        <v>51</v>
      </c>
      <c r="V17" s="422"/>
      <c r="W17" s="418" t="s">
        <v>52</v>
      </c>
      <c r="X17" s="418" t="s">
        <v>53</v>
      </c>
      <c r="Y17" s="775" t="s">
        <v>54</v>
      </c>
      <c r="Z17" s="418" t="s">
        <v>55</v>
      </c>
      <c r="AA17" s="625" t="s">
        <v>56</v>
      </c>
      <c r="AB17" s="625" t="s">
        <v>57</v>
      </c>
      <c r="AC17" s="625" t="s">
        <v>58</v>
      </c>
      <c r="AD17" s="625" t="s">
        <v>59</v>
      </c>
      <c r="AE17" s="724"/>
      <c r="AF17" s="725"/>
      <c r="AG17" s="506"/>
      <c r="BD17" s="611" t="s">
        <v>60</v>
      </c>
    </row>
    <row r="18" spans="1:68" ht="14.25" customHeight="1" x14ac:dyDescent="0.2">
      <c r="A18" s="419"/>
      <c r="B18" s="419"/>
      <c r="C18" s="419"/>
      <c r="D18" s="502"/>
      <c r="E18" s="504"/>
      <c r="F18" s="419"/>
      <c r="G18" s="419"/>
      <c r="H18" s="419"/>
      <c r="I18" s="419"/>
      <c r="J18" s="419"/>
      <c r="K18" s="419"/>
      <c r="L18" s="419"/>
      <c r="M18" s="419"/>
      <c r="N18" s="419"/>
      <c r="O18" s="419"/>
      <c r="P18" s="502"/>
      <c r="Q18" s="503"/>
      <c r="R18" s="503"/>
      <c r="S18" s="503"/>
      <c r="T18" s="504"/>
      <c r="U18" s="380" t="s">
        <v>61</v>
      </c>
      <c r="V18" s="380" t="s">
        <v>62</v>
      </c>
      <c r="W18" s="419"/>
      <c r="X18" s="419"/>
      <c r="Y18" s="776"/>
      <c r="Z18" s="419"/>
      <c r="AA18" s="626"/>
      <c r="AB18" s="626"/>
      <c r="AC18" s="626"/>
      <c r="AD18" s="726"/>
      <c r="AE18" s="727"/>
      <c r="AF18" s="728"/>
      <c r="AG18" s="507"/>
      <c r="BD18" s="388"/>
    </row>
    <row r="19" spans="1:68" ht="27.75" hidden="1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hidden="1" customHeight="1" x14ac:dyDescent="0.25">
      <c r="A20" s="402" t="s">
        <v>63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77"/>
      <c r="AB20" s="377"/>
      <c r="AC20" s="377"/>
    </row>
    <row r="21" spans="1:68" ht="14.25" hidden="1" customHeight="1" x14ac:dyDescent="0.25">
      <c r="A21" s="387" t="s">
        <v>64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76"/>
      <c r="AB21" s="376"/>
      <c r="AC21" s="3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9">
        <v>4680115885004</v>
      </c>
      <c r="E22" s="390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96"/>
      <c r="P23" s="399" t="s">
        <v>70</v>
      </c>
      <c r="Q23" s="400"/>
      <c r="R23" s="400"/>
      <c r="S23" s="400"/>
      <c r="T23" s="400"/>
      <c r="U23" s="400"/>
      <c r="V23" s="401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396"/>
      <c r="P24" s="399" t="s">
        <v>70</v>
      </c>
      <c r="Q24" s="400"/>
      <c r="R24" s="400"/>
      <c r="S24" s="400"/>
      <c r="T24" s="400"/>
      <c r="U24" s="400"/>
      <c r="V24" s="401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87" t="s">
        <v>72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376"/>
      <c r="AB25" s="376"/>
      <c r="AC25" s="376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89">
        <v>4607091383881</v>
      </c>
      <c r="E26" s="390"/>
      <c r="F26" s="382">
        <v>0.33</v>
      </c>
      <c r="G26" s="32">
        <v>6</v>
      </c>
      <c r="H26" s="382">
        <v>1.98</v>
      </c>
      <c r="I26" s="382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2"/>
      <c r="R26" s="392"/>
      <c r="S26" s="392"/>
      <c r="T26" s="393"/>
      <c r="U26" s="34"/>
      <c r="V26" s="34"/>
      <c r="W26" s="35" t="s">
        <v>69</v>
      </c>
      <c r="X26" s="383">
        <v>0</v>
      </c>
      <c r="Y26" s="384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89">
        <v>4607091388237</v>
      </c>
      <c r="E27" s="390"/>
      <c r="F27" s="382">
        <v>0.42</v>
      </c>
      <c r="G27" s="32">
        <v>6</v>
      </c>
      <c r="H27" s="382">
        <v>2.52</v>
      </c>
      <c r="I27" s="382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4301051692</v>
      </c>
      <c r="D28" s="389">
        <v>4607091383935</v>
      </c>
      <c r="E28" s="390"/>
      <c r="F28" s="382">
        <v>0.33</v>
      </c>
      <c r="G28" s="32">
        <v>6</v>
      </c>
      <c r="H28" s="382">
        <v>1.98</v>
      </c>
      <c r="I28" s="382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2"/>
      <c r="R28" s="392"/>
      <c r="S28" s="392"/>
      <c r="T28" s="393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4301051180</v>
      </c>
      <c r="D29" s="389">
        <v>4607091383935</v>
      </c>
      <c r="E29" s="390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89">
        <v>4680115881990</v>
      </c>
      <c r="E30" s="390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2"/>
      <c r="R30" s="392"/>
      <c r="S30" s="392"/>
      <c r="T30" s="393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89">
        <v>4680115881853</v>
      </c>
      <c r="E31" s="390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4" t="s">
        <v>86</v>
      </c>
      <c r="Q31" s="392"/>
      <c r="R31" s="392"/>
      <c r="S31" s="392"/>
      <c r="T31" s="393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89">
        <v>4607091383911</v>
      </c>
      <c r="E32" s="390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2"/>
      <c r="R32" s="392"/>
      <c r="S32" s="392"/>
      <c r="T32" s="393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89">
        <v>4607091388244</v>
      </c>
      <c r="E33" s="390"/>
      <c r="F33" s="382">
        <v>0.42</v>
      </c>
      <c r="G33" s="32">
        <v>6</v>
      </c>
      <c r="H33" s="382">
        <v>2.52</v>
      </c>
      <c r="I33" s="382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2"/>
      <c r="R33" s="392"/>
      <c r="S33" s="392"/>
      <c r="T33" s="393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8"/>
      <c r="O34" s="396"/>
      <c r="P34" s="399" t="s">
        <v>70</v>
      </c>
      <c r="Q34" s="400"/>
      <c r="R34" s="400"/>
      <c r="S34" s="400"/>
      <c r="T34" s="400"/>
      <c r="U34" s="400"/>
      <c r="V34" s="401"/>
      <c r="W34" s="37" t="s">
        <v>71</v>
      </c>
      <c r="X34" s="385">
        <f>IFERROR(X26/H26,"0")+IFERROR(X27/H27,"0")+IFERROR(X28/H28,"0")+IFERROR(X29/H29,"0")+IFERROR(X30/H30,"0")+IFERROR(X31/H31,"0")+IFERROR(X32/H32,"0")+IFERROR(X33/H33,"0")</f>
        <v>0</v>
      </c>
      <c r="Y34" s="385">
        <f>IFERROR(Y26/H26,"0")+IFERROR(Y27/H27,"0")+IFERROR(Y28/H28,"0")+IFERROR(Y29/H29,"0")+IFERROR(Y30/H30,"0")+IFERROR(Y31/H31,"0")+IFERROR(Y32/H32,"0")+IFERROR(Y33/H33,"0")</f>
        <v>0</v>
      </c>
      <c r="Z34" s="38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6"/>
      <c r="AB34" s="386"/>
      <c r="AC34" s="386"/>
    </row>
    <row r="35" spans="1:68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96"/>
      <c r="P35" s="399" t="s">
        <v>70</v>
      </c>
      <c r="Q35" s="400"/>
      <c r="R35" s="400"/>
      <c r="S35" s="400"/>
      <c r="T35" s="400"/>
      <c r="U35" s="400"/>
      <c r="V35" s="401"/>
      <c r="W35" s="37" t="s">
        <v>69</v>
      </c>
      <c r="X35" s="385">
        <f>IFERROR(SUM(X26:X33),"0")</f>
        <v>0</v>
      </c>
      <c r="Y35" s="385">
        <f>IFERROR(SUM(Y26:Y33),"0")</f>
        <v>0</v>
      </c>
      <c r="Z35" s="37"/>
      <c r="AA35" s="386"/>
      <c r="AB35" s="386"/>
      <c r="AC35" s="386"/>
    </row>
    <row r="36" spans="1:68" ht="14.25" hidden="1" customHeight="1" x14ac:dyDescent="0.25">
      <c r="A36" s="387" t="s">
        <v>91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88"/>
      <c r="AA36" s="376"/>
      <c r="AB36" s="376"/>
      <c r="AC36" s="376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89">
        <v>4607091388503</v>
      </c>
      <c r="E37" s="390"/>
      <c r="F37" s="382">
        <v>0.05</v>
      </c>
      <c r="G37" s="32">
        <v>12</v>
      </c>
      <c r="H37" s="382">
        <v>0.6</v>
      </c>
      <c r="I37" s="382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2"/>
      <c r="R37" s="392"/>
      <c r="S37" s="392"/>
      <c r="T37" s="393"/>
      <c r="U37" s="34"/>
      <c r="V37" s="34"/>
      <c r="W37" s="35" t="s">
        <v>69</v>
      </c>
      <c r="X37" s="383">
        <v>0</v>
      </c>
      <c r="Y37" s="384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96"/>
      <c r="P38" s="399" t="s">
        <v>70</v>
      </c>
      <c r="Q38" s="400"/>
      <c r="R38" s="400"/>
      <c r="S38" s="400"/>
      <c r="T38" s="400"/>
      <c r="U38" s="400"/>
      <c r="V38" s="401"/>
      <c r="W38" s="37" t="s">
        <v>71</v>
      </c>
      <c r="X38" s="385">
        <f>IFERROR(X37/H37,"0")</f>
        <v>0</v>
      </c>
      <c r="Y38" s="385">
        <f>IFERROR(Y37/H37,"0")</f>
        <v>0</v>
      </c>
      <c r="Z38" s="385">
        <f>IFERROR(IF(Z37="",0,Z37),"0")</f>
        <v>0</v>
      </c>
      <c r="AA38" s="386"/>
      <c r="AB38" s="386"/>
      <c r="AC38" s="386"/>
    </row>
    <row r="39" spans="1:68" hidden="1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8"/>
      <c r="O39" s="396"/>
      <c r="P39" s="399" t="s">
        <v>70</v>
      </c>
      <c r="Q39" s="400"/>
      <c r="R39" s="400"/>
      <c r="S39" s="400"/>
      <c r="T39" s="400"/>
      <c r="U39" s="400"/>
      <c r="V39" s="401"/>
      <c r="W39" s="37" t="s">
        <v>69</v>
      </c>
      <c r="X39" s="385">
        <f>IFERROR(SUM(X37:X37),"0")</f>
        <v>0</v>
      </c>
      <c r="Y39" s="385">
        <f>IFERROR(SUM(Y37:Y37),"0")</f>
        <v>0</v>
      </c>
      <c r="Z39" s="37"/>
      <c r="AA39" s="386"/>
      <c r="AB39" s="386"/>
      <c r="AC39" s="386"/>
    </row>
    <row r="40" spans="1:68" ht="14.25" hidden="1" customHeight="1" x14ac:dyDescent="0.25">
      <c r="A40" s="387" t="s">
        <v>96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88"/>
      <c r="AA40" s="376"/>
      <c r="AB40" s="376"/>
      <c r="AC40" s="376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89">
        <v>4607091388282</v>
      </c>
      <c r="E41" s="390"/>
      <c r="F41" s="382">
        <v>0.3</v>
      </c>
      <c r="G41" s="32">
        <v>6</v>
      </c>
      <c r="H41" s="382">
        <v>1.8</v>
      </c>
      <c r="I41" s="382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6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2"/>
      <c r="R41" s="392"/>
      <c r="S41" s="392"/>
      <c r="T41" s="393"/>
      <c r="U41" s="34"/>
      <c r="V41" s="34"/>
      <c r="W41" s="35" t="s">
        <v>69</v>
      </c>
      <c r="X41" s="383">
        <v>0</v>
      </c>
      <c r="Y41" s="384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96"/>
      <c r="P42" s="399" t="s">
        <v>70</v>
      </c>
      <c r="Q42" s="400"/>
      <c r="R42" s="400"/>
      <c r="S42" s="400"/>
      <c r="T42" s="400"/>
      <c r="U42" s="400"/>
      <c r="V42" s="401"/>
      <c r="W42" s="37" t="s">
        <v>71</v>
      </c>
      <c r="X42" s="385">
        <f>IFERROR(X41/H41,"0")</f>
        <v>0</v>
      </c>
      <c r="Y42" s="385">
        <f>IFERROR(Y41/H41,"0")</f>
        <v>0</v>
      </c>
      <c r="Z42" s="385">
        <f>IFERROR(IF(Z41="",0,Z41),"0")</f>
        <v>0</v>
      </c>
      <c r="AA42" s="386"/>
      <c r="AB42" s="386"/>
      <c r="AC42" s="386"/>
    </row>
    <row r="43" spans="1:68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8"/>
      <c r="O43" s="396"/>
      <c r="P43" s="399" t="s">
        <v>70</v>
      </c>
      <c r="Q43" s="400"/>
      <c r="R43" s="400"/>
      <c r="S43" s="400"/>
      <c r="T43" s="400"/>
      <c r="U43" s="400"/>
      <c r="V43" s="401"/>
      <c r="W43" s="37" t="s">
        <v>69</v>
      </c>
      <c r="X43" s="385">
        <f>IFERROR(SUM(X41:X41),"0")</f>
        <v>0</v>
      </c>
      <c r="Y43" s="385">
        <f>IFERROR(SUM(Y41:Y41),"0")</f>
        <v>0</v>
      </c>
      <c r="Z43" s="37"/>
      <c r="AA43" s="386"/>
      <c r="AB43" s="386"/>
      <c r="AC43" s="386"/>
    </row>
    <row r="44" spans="1:68" ht="14.25" hidden="1" customHeight="1" x14ac:dyDescent="0.25">
      <c r="A44" s="387" t="s">
        <v>100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88"/>
      <c r="AA44" s="376"/>
      <c r="AB44" s="376"/>
      <c r="AC44" s="376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89">
        <v>4607091389111</v>
      </c>
      <c r="E45" s="390"/>
      <c r="F45" s="382">
        <v>2.5000000000000001E-2</v>
      </c>
      <c r="G45" s="32">
        <v>10</v>
      </c>
      <c r="H45" s="382">
        <v>0.25</v>
      </c>
      <c r="I45" s="382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2"/>
      <c r="R45" s="392"/>
      <c r="S45" s="392"/>
      <c r="T45" s="393"/>
      <c r="U45" s="34"/>
      <c r="V45" s="34"/>
      <c r="W45" s="35" t="s">
        <v>69</v>
      </c>
      <c r="X45" s="383">
        <v>0</v>
      </c>
      <c r="Y45" s="3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96"/>
      <c r="P46" s="399" t="s">
        <v>70</v>
      </c>
      <c r="Q46" s="400"/>
      <c r="R46" s="400"/>
      <c r="S46" s="400"/>
      <c r="T46" s="400"/>
      <c r="U46" s="400"/>
      <c r="V46" s="401"/>
      <c r="W46" s="37" t="s">
        <v>71</v>
      </c>
      <c r="X46" s="385">
        <f>IFERROR(X45/H45,"0")</f>
        <v>0</v>
      </c>
      <c r="Y46" s="385">
        <f>IFERROR(Y45/H45,"0")</f>
        <v>0</v>
      </c>
      <c r="Z46" s="385">
        <f>IFERROR(IF(Z45="",0,Z45),"0")</f>
        <v>0</v>
      </c>
      <c r="AA46" s="386"/>
      <c r="AB46" s="386"/>
      <c r="AC46" s="386"/>
    </row>
    <row r="47" spans="1:68" hidden="1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96"/>
      <c r="P47" s="399" t="s">
        <v>70</v>
      </c>
      <c r="Q47" s="400"/>
      <c r="R47" s="400"/>
      <c r="S47" s="400"/>
      <c r="T47" s="400"/>
      <c r="U47" s="400"/>
      <c r="V47" s="401"/>
      <c r="W47" s="37" t="s">
        <v>69</v>
      </c>
      <c r="X47" s="385">
        <f>IFERROR(SUM(X45:X45),"0")</f>
        <v>0</v>
      </c>
      <c r="Y47" s="385">
        <f>IFERROR(SUM(Y45:Y45),"0")</f>
        <v>0</v>
      </c>
      <c r="Z47" s="37"/>
      <c r="AA47" s="386"/>
      <c r="AB47" s="386"/>
      <c r="AC47" s="386"/>
    </row>
    <row r="48" spans="1:68" ht="27.75" hidden="1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hidden="1" customHeight="1" x14ac:dyDescent="0.25">
      <c r="A49" s="402" t="s">
        <v>104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88"/>
      <c r="AA49" s="377"/>
      <c r="AB49" s="377"/>
      <c r="AC49" s="377"/>
    </row>
    <row r="50" spans="1:68" ht="14.25" hidden="1" customHeight="1" x14ac:dyDescent="0.25">
      <c r="A50" s="387" t="s">
        <v>105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88"/>
      <c r="AA50" s="376"/>
      <c r="AB50" s="376"/>
      <c r="AC50" s="376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9">
        <v>4607091385670</v>
      </c>
      <c r="E51" s="390"/>
      <c r="F51" s="382">
        <v>1.35</v>
      </c>
      <c r="G51" s="32">
        <v>8</v>
      </c>
      <c r="H51" s="382">
        <v>10.8</v>
      </c>
      <c r="I51" s="382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2"/>
      <c r="R51" s="392"/>
      <c r="S51" s="392"/>
      <c r="T51" s="393"/>
      <c r="U51" s="34"/>
      <c r="V51" s="34"/>
      <c r="W51" s="35" t="s">
        <v>69</v>
      </c>
      <c r="X51" s="383">
        <v>40</v>
      </c>
      <c r="Y51" s="384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89">
        <v>4607091385670</v>
      </c>
      <c r="E52" s="390"/>
      <c r="F52" s="382">
        <v>1.4</v>
      </c>
      <c r="G52" s="32">
        <v>8</v>
      </c>
      <c r="H52" s="382">
        <v>11.2</v>
      </c>
      <c r="I52" s="382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49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2"/>
      <c r="R52" s="392"/>
      <c r="S52" s="392"/>
      <c r="T52" s="393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89">
        <v>4680115883956</v>
      </c>
      <c r="E53" s="390"/>
      <c r="F53" s="382">
        <v>1.4</v>
      </c>
      <c r="G53" s="32">
        <v>8</v>
      </c>
      <c r="H53" s="382">
        <v>11.2</v>
      </c>
      <c r="I53" s="382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2"/>
      <c r="R53" s="392"/>
      <c r="S53" s="392"/>
      <c r="T53" s="393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114</v>
      </c>
      <c r="B54" s="54" t="s">
        <v>115</v>
      </c>
      <c r="C54" s="31">
        <v>4301011565</v>
      </c>
      <c r="D54" s="389">
        <v>4680115882539</v>
      </c>
      <c r="E54" s="390"/>
      <c r="F54" s="382">
        <v>0.37</v>
      </c>
      <c r="G54" s="32">
        <v>10</v>
      </c>
      <c r="H54" s="382">
        <v>3.7</v>
      </c>
      <c r="I54" s="382">
        <v>3.91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3">
        <v>0</v>
      </c>
      <c r="Y54" s="384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116</v>
      </c>
      <c r="B55" s="54" t="s">
        <v>117</v>
      </c>
      <c r="C55" s="31">
        <v>4301011382</v>
      </c>
      <c r="D55" s="389">
        <v>4607091385687</v>
      </c>
      <c r="E55" s="390"/>
      <c r="F55" s="382">
        <v>0.4</v>
      </c>
      <c r="G55" s="32">
        <v>10</v>
      </c>
      <c r="H55" s="382">
        <v>4</v>
      </c>
      <c r="I55" s="382">
        <v>4.24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2"/>
      <c r="R55" s="392"/>
      <c r="S55" s="392"/>
      <c r="T55" s="393"/>
      <c r="U55" s="34"/>
      <c r="V55" s="34"/>
      <c r="W55" s="35" t="s">
        <v>69</v>
      </c>
      <c r="X55" s="383">
        <v>464</v>
      </c>
      <c r="Y55" s="384">
        <f t="shared" si="6"/>
        <v>464</v>
      </c>
      <c r="Z55" s="36">
        <f>IFERROR(IF(Y55=0,"",ROUNDUP(Y55/H55,0)*0.00937),"")</f>
        <v>1.0869199999999999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491.84000000000003</v>
      </c>
      <c r="BN55" s="64">
        <f t="shared" si="8"/>
        <v>491.84000000000003</v>
      </c>
      <c r="BO55" s="64">
        <f t="shared" si="9"/>
        <v>0.96666666666666667</v>
      </c>
      <c r="BP55" s="64">
        <f t="shared" si="10"/>
        <v>0.96666666666666667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89">
        <v>4680115883949</v>
      </c>
      <c r="E56" s="390"/>
      <c r="F56" s="382">
        <v>0.37</v>
      </c>
      <c r="G56" s="32">
        <v>10</v>
      </c>
      <c r="H56" s="382">
        <v>3.7</v>
      </c>
      <c r="I56" s="382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2"/>
      <c r="R56" s="392"/>
      <c r="S56" s="392"/>
      <c r="T56" s="393"/>
      <c r="U56" s="34"/>
      <c r="V56" s="34"/>
      <c r="W56" s="35" t="s">
        <v>69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88"/>
      <c r="C57" s="388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96"/>
      <c r="P57" s="399" t="s">
        <v>70</v>
      </c>
      <c r="Q57" s="400"/>
      <c r="R57" s="400"/>
      <c r="S57" s="400"/>
      <c r="T57" s="400"/>
      <c r="U57" s="400"/>
      <c r="V57" s="401"/>
      <c r="W57" s="37" t="s">
        <v>71</v>
      </c>
      <c r="X57" s="385">
        <f>IFERROR(X51/H51,"0")+IFERROR(X52/H52,"0")+IFERROR(X53/H53,"0")+IFERROR(X54/H54,"0")+IFERROR(X55/H55,"0")+IFERROR(X56/H56,"0")</f>
        <v>119.70370370370371</v>
      </c>
      <c r="Y57" s="385">
        <f>IFERROR(Y51/H51,"0")+IFERROR(Y52/H52,"0")+IFERROR(Y53/H53,"0")+IFERROR(Y54/H54,"0")+IFERROR(Y55/H55,"0")+IFERROR(Y56/H56,"0")</f>
        <v>120</v>
      </c>
      <c r="Z57" s="385">
        <f>IFERROR(IF(Z51="",0,Z51),"0")+IFERROR(IF(Z52="",0,Z52),"0")+IFERROR(IF(Z53="",0,Z53),"0")+IFERROR(IF(Z54="",0,Z54),"0")+IFERROR(IF(Z55="",0,Z55),"0")+IFERROR(IF(Z56="",0,Z56),"0")</f>
        <v>1.1739199999999999</v>
      </c>
      <c r="AA57" s="386"/>
      <c r="AB57" s="386"/>
      <c r="AC57" s="386"/>
    </row>
    <row r="58" spans="1:68" x14ac:dyDescent="0.2">
      <c r="A58" s="388"/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96"/>
      <c r="P58" s="399" t="s">
        <v>70</v>
      </c>
      <c r="Q58" s="400"/>
      <c r="R58" s="400"/>
      <c r="S58" s="400"/>
      <c r="T58" s="400"/>
      <c r="U58" s="400"/>
      <c r="V58" s="401"/>
      <c r="W58" s="37" t="s">
        <v>69</v>
      </c>
      <c r="X58" s="385">
        <f>IFERROR(SUM(X51:X56),"0")</f>
        <v>504</v>
      </c>
      <c r="Y58" s="385">
        <f>IFERROR(SUM(Y51:Y56),"0")</f>
        <v>507.2</v>
      </c>
      <c r="Z58" s="37"/>
      <c r="AA58" s="386"/>
      <c r="AB58" s="386"/>
      <c r="AC58" s="386"/>
    </row>
    <row r="59" spans="1:68" ht="14.25" hidden="1" customHeight="1" x14ac:dyDescent="0.25">
      <c r="A59" s="387" t="s">
        <v>72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88"/>
      <c r="X59" s="388"/>
      <c r="Y59" s="388"/>
      <c r="Z59" s="388"/>
      <c r="AA59" s="376"/>
      <c r="AB59" s="376"/>
      <c r="AC59" s="376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89">
        <v>4680115885233</v>
      </c>
      <c r="E60" s="390"/>
      <c r="F60" s="382">
        <v>0.2</v>
      </c>
      <c r="G60" s="32">
        <v>6</v>
      </c>
      <c r="H60" s="382">
        <v>1.2</v>
      </c>
      <c r="I60" s="382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3" t="s">
        <v>122</v>
      </c>
      <c r="Q60" s="392"/>
      <c r="R60" s="392"/>
      <c r="S60" s="392"/>
      <c r="T60" s="393"/>
      <c r="U60" s="34"/>
      <c r="V60" s="34"/>
      <c r="W60" s="35" t="s">
        <v>69</v>
      </c>
      <c r="X60" s="383">
        <v>0</v>
      </c>
      <c r="Y60" s="3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89">
        <v>4680115884915</v>
      </c>
      <c r="E61" s="390"/>
      <c r="F61" s="382">
        <v>0.3</v>
      </c>
      <c r="G61" s="32">
        <v>6</v>
      </c>
      <c r="H61" s="382">
        <v>1.8</v>
      </c>
      <c r="I61" s="382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82" t="s">
        <v>125</v>
      </c>
      <c r="Q61" s="392"/>
      <c r="R61" s="392"/>
      <c r="S61" s="392"/>
      <c r="T61" s="393"/>
      <c r="U61" s="34"/>
      <c r="V61" s="34"/>
      <c r="W61" s="35" t="s">
        <v>69</v>
      </c>
      <c r="X61" s="383">
        <v>0</v>
      </c>
      <c r="Y61" s="3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96"/>
      <c r="P62" s="399" t="s">
        <v>70</v>
      </c>
      <c r="Q62" s="400"/>
      <c r="R62" s="400"/>
      <c r="S62" s="400"/>
      <c r="T62" s="400"/>
      <c r="U62" s="400"/>
      <c r="V62" s="401"/>
      <c r="W62" s="37" t="s">
        <v>71</v>
      </c>
      <c r="X62" s="385">
        <f>IFERROR(X60/H60,"0")+IFERROR(X61/H61,"0")</f>
        <v>0</v>
      </c>
      <c r="Y62" s="385">
        <f>IFERROR(Y60/H60,"0")+IFERROR(Y61/H61,"0")</f>
        <v>0</v>
      </c>
      <c r="Z62" s="385">
        <f>IFERROR(IF(Z60="",0,Z60),"0")+IFERROR(IF(Z61="",0,Z61),"0")</f>
        <v>0</v>
      </c>
      <c r="AA62" s="386"/>
      <c r="AB62" s="386"/>
      <c r="AC62" s="386"/>
    </row>
    <row r="63" spans="1:68" hidden="1" x14ac:dyDescent="0.2">
      <c r="A63" s="388"/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96"/>
      <c r="P63" s="399" t="s">
        <v>70</v>
      </c>
      <c r="Q63" s="400"/>
      <c r="R63" s="400"/>
      <c r="S63" s="400"/>
      <c r="T63" s="400"/>
      <c r="U63" s="400"/>
      <c r="V63" s="401"/>
      <c r="W63" s="37" t="s">
        <v>69</v>
      </c>
      <c r="X63" s="385">
        <f>IFERROR(SUM(X60:X61),"0")</f>
        <v>0</v>
      </c>
      <c r="Y63" s="385">
        <f>IFERROR(SUM(Y60:Y61),"0")</f>
        <v>0</v>
      </c>
      <c r="Z63" s="37"/>
      <c r="AA63" s="386"/>
      <c r="AB63" s="386"/>
      <c r="AC63" s="386"/>
    </row>
    <row r="64" spans="1:68" ht="16.5" hidden="1" customHeight="1" x14ac:dyDescent="0.25">
      <c r="A64" s="402" t="s">
        <v>126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88"/>
      <c r="AA64" s="377"/>
      <c r="AB64" s="377"/>
      <c r="AC64" s="377"/>
    </row>
    <row r="65" spans="1:68" ht="14.25" hidden="1" customHeight="1" x14ac:dyDescent="0.25">
      <c r="A65" s="387" t="s">
        <v>105</v>
      </c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388"/>
      <c r="V65" s="388"/>
      <c r="W65" s="388"/>
      <c r="X65" s="388"/>
      <c r="Y65" s="388"/>
      <c r="Z65" s="388"/>
      <c r="AA65" s="376"/>
      <c r="AB65" s="376"/>
      <c r="AC65" s="376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89">
        <v>4680115881426</v>
      </c>
      <c r="E66" s="390"/>
      <c r="F66" s="382">
        <v>1.35</v>
      </c>
      <c r="G66" s="32">
        <v>8</v>
      </c>
      <c r="H66" s="382">
        <v>10.8</v>
      </c>
      <c r="I66" s="382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2"/>
      <c r="R66" s="392"/>
      <c r="S66" s="392"/>
      <c r="T66" s="393"/>
      <c r="U66" s="34"/>
      <c r="V66" s="34"/>
      <c r="W66" s="35" t="s">
        <v>69</v>
      </c>
      <c r="X66" s="383">
        <v>0</v>
      </c>
      <c r="Y66" s="384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9">
        <v>4680115881426</v>
      </c>
      <c r="E67" s="390"/>
      <c r="F67" s="382">
        <v>1.35</v>
      </c>
      <c r="G67" s="32">
        <v>8</v>
      </c>
      <c r="H67" s="382">
        <v>10.8</v>
      </c>
      <c r="I67" s="382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2"/>
      <c r="R67" s="392"/>
      <c r="S67" s="392"/>
      <c r="T67" s="393"/>
      <c r="U67" s="34"/>
      <c r="V67" s="34"/>
      <c r="W67" s="35" t="s">
        <v>69</v>
      </c>
      <c r="X67" s="383">
        <v>250</v>
      </c>
      <c r="Y67" s="384">
        <f t="shared" si="11"/>
        <v>259.20000000000005</v>
      </c>
      <c r="Z67" s="36">
        <f>IFERROR(IF(Y67=0,"",ROUNDUP(Y67/H67,0)*0.02175),"")</f>
        <v>0.52200000000000002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261.11111111111109</v>
      </c>
      <c r="BN67" s="64">
        <f t="shared" si="13"/>
        <v>270.72000000000003</v>
      </c>
      <c r="BO67" s="64">
        <f t="shared" si="14"/>
        <v>0.41335978835978826</v>
      </c>
      <c r="BP67" s="64">
        <f t="shared" si="15"/>
        <v>0.4285714285714286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89">
        <v>4680115880283</v>
      </c>
      <c r="E68" s="390"/>
      <c r="F68" s="382">
        <v>0.6</v>
      </c>
      <c r="G68" s="32">
        <v>8</v>
      </c>
      <c r="H68" s="382">
        <v>4.8</v>
      </c>
      <c r="I68" s="382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2"/>
      <c r="R68" s="392"/>
      <c r="S68" s="392"/>
      <c r="T68" s="393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9">
        <v>4680115881419</v>
      </c>
      <c r="E69" s="390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3">
        <v>747</v>
      </c>
      <c r="Y69" s="384">
        <f t="shared" si="11"/>
        <v>747</v>
      </c>
      <c r="Z69" s="36">
        <f>IFERROR(IF(Y69=0,"",ROUNDUP(Y69/H69,0)*0.00937),"")</f>
        <v>1.55542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786.84</v>
      </c>
      <c r="BN69" s="64">
        <f t="shared" si="13"/>
        <v>786.84</v>
      </c>
      <c r="BO69" s="64">
        <f t="shared" si="14"/>
        <v>1.3833333333333333</v>
      </c>
      <c r="BP69" s="64">
        <f t="shared" si="15"/>
        <v>1.3833333333333333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89">
        <v>4680115882720</v>
      </c>
      <c r="E70" s="390"/>
      <c r="F70" s="382">
        <v>0.45</v>
      </c>
      <c r="G70" s="32">
        <v>10</v>
      </c>
      <c r="H70" s="382">
        <v>4.5</v>
      </c>
      <c r="I70" s="382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2"/>
      <c r="R70" s="392"/>
      <c r="S70" s="392"/>
      <c r="T70" s="393"/>
      <c r="U70" s="34"/>
      <c r="V70" s="34"/>
      <c r="W70" s="35" t="s">
        <v>69</v>
      </c>
      <c r="X70" s="383">
        <v>0</v>
      </c>
      <c r="Y70" s="384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89">
        <v>4680115881525</v>
      </c>
      <c r="E71" s="390"/>
      <c r="F71" s="382">
        <v>0.4</v>
      </c>
      <c r="G71" s="32">
        <v>10</v>
      </c>
      <c r="H71" s="382">
        <v>4</v>
      </c>
      <c r="I71" s="382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45" t="s">
        <v>140</v>
      </c>
      <c r="Q71" s="392"/>
      <c r="R71" s="392"/>
      <c r="S71" s="392"/>
      <c r="T71" s="393"/>
      <c r="U71" s="34"/>
      <c r="V71" s="34"/>
      <c r="W71" s="35" t="s">
        <v>69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88"/>
      <c r="C72" s="388"/>
      <c r="D72" s="388"/>
      <c r="E72" s="388"/>
      <c r="F72" s="388"/>
      <c r="G72" s="388"/>
      <c r="H72" s="388"/>
      <c r="I72" s="388"/>
      <c r="J72" s="388"/>
      <c r="K72" s="388"/>
      <c r="L72" s="388"/>
      <c r="M72" s="388"/>
      <c r="N72" s="388"/>
      <c r="O72" s="396"/>
      <c r="P72" s="399" t="s">
        <v>70</v>
      </c>
      <c r="Q72" s="400"/>
      <c r="R72" s="400"/>
      <c r="S72" s="400"/>
      <c r="T72" s="400"/>
      <c r="U72" s="400"/>
      <c r="V72" s="401"/>
      <c r="W72" s="37" t="s">
        <v>71</v>
      </c>
      <c r="X72" s="385">
        <f>IFERROR(X66/H66,"0")+IFERROR(X67/H67,"0")+IFERROR(X68/H68,"0")+IFERROR(X69/H69,"0")+IFERROR(X70/H70,"0")+IFERROR(X71/H71,"0")</f>
        <v>189.14814814814815</v>
      </c>
      <c r="Y72" s="385">
        <f>IFERROR(Y66/H66,"0")+IFERROR(Y67/H67,"0")+IFERROR(Y68/H68,"0")+IFERROR(Y69/H69,"0")+IFERROR(Y70/H70,"0")+IFERROR(Y71/H71,"0")</f>
        <v>190</v>
      </c>
      <c r="Z72" s="385">
        <f>IFERROR(IF(Z66="",0,Z66),"0")+IFERROR(IF(Z67="",0,Z67),"0")+IFERROR(IF(Z68="",0,Z68),"0")+IFERROR(IF(Z69="",0,Z69),"0")+IFERROR(IF(Z70="",0,Z70),"0")+IFERROR(IF(Z71="",0,Z71),"0")</f>
        <v>2.07742</v>
      </c>
      <c r="AA72" s="386"/>
      <c r="AB72" s="386"/>
      <c r="AC72" s="386"/>
    </row>
    <row r="73" spans="1:68" x14ac:dyDescent="0.2">
      <c r="A73" s="388"/>
      <c r="B73" s="388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96"/>
      <c r="P73" s="399" t="s">
        <v>70</v>
      </c>
      <c r="Q73" s="400"/>
      <c r="R73" s="400"/>
      <c r="S73" s="400"/>
      <c r="T73" s="400"/>
      <c r="U73" s="400"/>
      <c r="V73" s="401"/>
      <c r="W73" s="37" t="s">
        <v>69</v>
      </c>
      <c r="X73" s="385">
        <f>IFERROR(SUM(X66:X71),"0")</f>
        <v>997</v>
      </c>
      <c r="Y73" s="385">
        <f>IFERROR(SUM(Y66:Y71),"0")</f>
        <v>1006.2</v>
      </c>
      <c r="Z73" s="37"/>
      <c r="AA73" s="386"/>
      <c r="AB73" s="386"/>
      <c r="AC73" s="386"/>
    </row>
    <row r="74" spans="1:68" ht="14.25" hidden="1" customHeight="1" x14ac:dyDescent="0.25">
      <c r="A74" s="387" t="s">
        <v>141</v>
      </c>
      <c r="B74" s="388"/>
      <c r="C74" s="388"/>
      <c r="D74" s="388"/>
      <c r="E74" s="388"/>
      <c r="F74" s="388"/>
      <c r="G74" s="388"/>
      <c r="H74" s="388"/>
      <c r="I74" s="388"/>
      <c r="J74" s="388"/>
      <c r="K74" s="388"/>
      <c r="L74" s="388"/>
      <c r="M74" s="388"/>
      <c r="N74" s="388"/>
      <c r="O74" s="388"/>
      <c r="P74" s="388"/>
      <c r="Q74" s="388"/>
      <c r="R74" s="388"/>
      <c r="S74" s="388"/>
      <c r="T74" s="388"/>
      <c r="U74" s="388"/>
      <c r="V74" s="388"/>
      <c r="W74" s="388"/>
      <c r="X74" s="388"/>
      <c r="Y74" s="388"/>
      <c r="Z74" s="388"/>
      <c r="AA74" s="376"/>
      <c r="AB74" s="376"/>
      <c r="AC74" s="376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9">
        <v>4680115881440</v>
      </c>
      <c r="E75" s="390"/>
      <c r="F75" s="382">
        <v>1.35</v>
      </c>
      <c r="G75" s="32">
        <v>8</v>
      </c>
      <c r="H75" s="382">
        <v>10.8</v>
      </c>
      <c r="I75" s="382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2"/>
      <c r="R75" s="392"/>
      <c r="S75" s="392"/>
      <c r="T75" s="393"/>
      <c r="U75" s="34"/>
      <c r="V75" s="34"/>
      <c r="W75" s="35" t="s">
        <v>69</v>
      </c>
      <c r="X75" s="383">
        <v>150</v>
      </c>
      <c r="Y75" s="384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9">
        <v>4680115881433</v>
      </c>
      <c r="E76" s="390"/>
      <c r="F76" s="382">
        <v>0.45</v>
      </c>
      <c r="G76" s="32">
        <v>6</v>
      </c>
      <c r="H76" s="382">
        <v>2.7</v>
      </c>
      <c r="I76" s="382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2"/>
      <c r="R76" s="392"/>
      <c r="S76" s="392"/>
      <c r="T76" s="393"/>
      <c r="U76" s="34"/>
      <c r="V76" s="34"/>
      <c r="W76" s="35" t="s">
        <v>69</v>
      </c>
      <c r="X76" s="383">
        <v>180</v>
      </c>
      <c r="Y76" s="384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395"/>
      <c r="B77" s="388"/>
      <c r="C77" s="388"/>
      <c r="D77" s="388"/>
      <c r="E77" s="388"/>
      <c r="F77" s="388"/>
      <c r="G77" s="388"/>
      <c r="H77" s="388"/>
      <c r="I77" s="388"/>
      <c r="J77" s="388"/>
      <c r="K77" s="388"/>
      <c r="L77" s="388"/>
      <c r="M77" s="388"/>
      <c r="N77" s="388"/>
      <c r="O77" s="396"/>
      <c r="P77" s="399" t="s">
        <v>70</v>
      </c>
      <c r="Q77" s="400"/>
      <c r="R77" s="400"/>
      <c r="S77" s="400"/>
      <c r="T77" s="400"/>
      <c r="U77" s="400"/>
      <c r="V77" s="401"/>
      <c r="W77" s="37" t="s">
        <v>71</v>
      </c>
      <c r="X77" s="385">
        <f>IFERROR(X75/H75,"0")+IFERROR(X76/H76,"0")</f>
        <v>80.555555555555543</v>
      </c>
      <c r="Y77" s="385">
        <f>IFERROR(Y75/H75,"0")+IFERROR(Y76/H76,"0")</f>
        <v>81</v>
      </c>
      <c r="Z77" s="385">
        <f>IFERROR(IF(Z75="",0,Z75),"0")+IFERROR(IF(Z76="",0,Z76),"0")</f>
        <v>0.80901000000000001</v>
      </c>
      <c r="AA77" s="386"/>
      <c r="AB77" s="386"/>
      <c r="AC77" s="386"/>
    </row>
    <row r="78" spans="1:68" x14ac:dyDescent="0.2">
      <c r="A78" s="388"/>
      <c r="B78" s="388"/>
      <c r="C78" s="388"/>
      <c r="D78" s="388"/>
      <c r="E78" s="388"/>
      <c r="F78" s="388"/>
      <c r="G78" s="388"/>
      <c r="H78" s="388"/>
      <c r="I78" s="388"/>
      <c r="J78" s="388"/>
      <c r="K78" s="388"/>
      <c r="L78" s="388"/>
      <c r="M78" s="388"/>
      <c r="N78" s="388"/>
      <c r="O78" s="396"/>
      <c r="P78" s="399" t="s">
        <v>70</v>
      </c>
      <c r="Q78" s="400"/>
      <c r="R78" s="400"/>
      <c r="S78" s="400"/>
      <c r="T78" s="400"/>
      <c r="U78" s="400"/>
      <c r="V78" s="401"/>
      <c r="W78" s="37" t="s">
        <v>69</v>
      </c>
      <c r="X78" s="385">
        <f>IFERROR(SUM(X75:X76),"0")</f>
        <v>330</v>
      </c>
      <c r="Y78" s="385">
        <f>IFERROR(SUM(Y75:Y76),"0")</f>
        <v>332.1</v>
      </c>
      <c r="Z78" s="37"/>
      <c r="AA78" s="386"/>
      <c r="AB78" s="386"/>
      <c r="AC78" s="386"/>
    </row>
    <row r="79" spans="1:68" ht="14.25" hidden="1" customHeight="1" x14ac:dyDescent="0.25">
      <c r="A79" s="387" t="s">
        <v>64</v>
      </c>
      <c r="B79" s="388"/>
      <c r="C79" s="388"/>
      <c r="D79" s="388"/>
      <c r="E79" s="388"/>
      <c r="F79" s="388"/>
      <c r="G79" s="388"/>
      <c r="H79" s="388"/>
      <c r="I79" s="388"/>
      <c r="J79" s="388"/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8"/>
      <c r="Y79" s="388"/>
      <c r="Z79" s="388"/>
      <c r="AA79" s="376"/>
      <c r="AB79" s="376"/>
      <c r="AC79" s="376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89">
        <v>4680115885066</v>
      </c>
      <c r="E80" s="390"/>
      <c r="F80" s="382">
        <v>0.8</v>
      </c>
      <c r="G80" s="32">
        <v>6</v>
      </c>
      <c r="H80" s="382">
        <v>4.8</v>
      </c>
      <c r="I80" s="382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52" t="s">
        <v>148</v>
      </c>
      <c r="Q80" s="392"/>
      <c r="R80" s="392"/>
      <c r="S80" s="392"/>
      <c r="T80" s="393"/>
      <c r="U80" s="34"/>
      <c r="V80" s="34"/>
      <c r="W80" s="35" t="s">
        <v>69</v>
      </c>
      <c r="X80" s="383">
        <v>0</v>
      </c>
      <c r="Y80" s="384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89">
        <v>4680115885073</v>
      </c>
      <c r="E81" s="390"/>
      <c r="F81" s="382">
        <v>0.3</v>
      </c>
      <c r="G81" s="32">
        <v>6</v>
      </c>
      <c r="H81" s="382">
        <v>1.8</v>
      </c>
      <c r="I81" s="382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2"/>
      <c r="R81" s="392"/>
      <c r="S81" s="392"/>
      <c r="T81" s="393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89">
        <v>4680115885042</v>
      </c>
      <c r="E82" s="390"/>
      <c r="F82" s="382">
        <v>0.8</v>
      </c>
      <c r="G82" s="32">
        <v>6</v>
      </c>
      <c r="H82" s="382">
        <v>4.8</v>
      </c>
      <c r="I82" s="382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3" t="s">
        <v>155</v>
      </c>
      <c r="Q82" s="392"/>
      <c r="R82" s="392"/>
      <c r="S82" s="392"/>
      <c r="T82" s="393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89">
        <v>4680115885059</v>
      </c>
      <c r="E83" s="390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8" t="s">
        <v>158</v>
      </c>
      <c r="Q83" s="392"/>
      <c r="R83" s="392"/>
      <c r="S83" s="392"/>
      <c r="T83" s="393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89">
        <v>4680115885080</v>
      </c>
      <c r="E84" s="390"/>
      <c r="F84" s="382">
        <v>0.8</v>
      </c>
      <c r="G84" s="32">
        <v>6</v>
      </c>
      <c r="H84" s="382">
        <v>4.8</v>
      </c>
      <c r="I84" s="382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46" t="s">
        <v>161</v>
      </c>
      <c r="Q84" s="392"/>
      <c r="R84" s="392"/>
      <c r="S84" s="392"/>
      <c r="T84" s="393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89">
        <v>4680115885097</v>
      </c>
      <c r="E85" s="390"/>
      <c r="F85" s="382">
        <v>0.3</v>
      </c>
      <c r="G85" s="32">
        <v>6</v>
      </c>
      <c r="H85" s="382">
        <v>1.8</v>
      </c>
      <c r="I85" s="3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71" t="s">
        <v>164</v>
      </c>
      <c r="Q85" s="392"/>
      <c r="R85" s="392"/>
      <c r="S85" s="392"/>
      <c r="T85" s="393"/>
      <c r="U85" s="34"/>
      <c r="V85" s="34"/>
      <c r="W85" s="35" t="s">
        <v>69</v>
      </c>
      <c r="X85" s="383">
        <v>0</v>
      </c>
      <c r="Y85" s="384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8"/>
      <c r="O86" s="396"/>
      <c r="P86" s="399" t="s">
        <v>70</v>
      </c>
      <c r="Q86" s="400"/>
      <c r="R86" s="400"/>
      <c r="S86" s="400"/>
      <c r="T86" s="400"/>
      <c r="U86" s="400"/>
      <c r="V86" s="401"/>
      <c r="W86" s="37" t="s">
        <v>71</v>
      </c>
      <c r="X86" s="385">
        <f>IFERROR(X80/H80,"0")+IFERROR(X81/H81,"0")+IFERROR(X82/H82,"0")+IFERROR(X83/H83,"0")+IFERROR(X84/H84,"0")+IFERROR(X85/H85,"0")</f>
        <v>0</v>
      </c>
      <c r="Y86" s="385">
        <f>IFERROR(Y80/H80,"0")+IFERROR(Y81/H81,"0")+IFERROR(Y82/H82,"0")+IFERROR(Y83/H83,"0")+IFERROR(Y84/H84,"0")+IFERROR(Y85/H85,"0")</f>
        <v>0</v>
      </c>
      <c r="Z86" s="385">
        <f>IFERROR(IF(Z80="",0,Z80),"0")+IFERROR(IF(Z81="",0,Z81),"0")+IFERROR(IF(Z82="",0,Z82),"0")+IFERROR(IF(Z83="",0,Z83),"0")+IFERROR(IF(Z84="",0,Z84),"0")+IFERROR(IF(Z85="",0,Z85),"0")</f>
        <v>0</v>
      </c>
      <c r="AA86" s="386"/>
      <c r="AB86" s="386"/>
      <c r="AC86" s="386"/>
    </row>
    <row r="87" spans="1:68" hidden="1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8"/>
      <c r="O87" s="396"/>
      <c r="P87" s="399" t="s">
        <v>70</v>
      </c>
      <c r="Q87" s="400"/>
      <c r="R87" s="400"/>
      <c r="S87" s="400"/>
      <c r="T87" s="400"/>
      <c r="U87" s="400"/>
      <c r="V87" s="401"/>
      <c r="W87" s="37" t="s">
        <v>69</v>
      </c>
      <c r="X87" s="385">
        <f>IFERROR(SUM(X80:X85),"0")</f>
        <v>0</v>
      </c>
      <c r="Y87" s="385">
        <f>IFERROR(SUM(Y80:Y85),"0")</f>
        <v>0</v>
      </c>
      <c r="Z87" s="37"/>
      <c r="AA87" s="386"/>
      <c r="AB87" s="386"/>
      <c r="AC87" s="386"/>
    </row>
    <row r="88" spans="1:68" ht="14.25" hidden="1" customHeight="1" x14ac:dyDescent="0.25">
      <c r="A88" s="387" t="s">
        <v>72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88"/>
      <c r="AA88" s="376"/>
      <c r="AB88" s="376"/>
      <c r="AC88" s="376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89">
        <v>4680115884311</v>
      </c>
      <c r="E89" s="390"/>
      <c r="F89" s="382">
        <v>0.3</v>
      </c>
      <c r="G89" s="32">
        <v>6</v>
      </c>
      <c r="H89" s="382">
        <v>1.8</v>
      </c>
      <c r="I89" s="382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4" t="s">
        <v>167</v>
      </c>
      <c r="Q89" s="392"/>
      <c r="R89" s="392"/>
      <c r="S89" s="392"/>
      <c r="T89" s="393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89">
        <v>4680115884403</v>
      </c>
      <c r="E90" s="390"/>
      <c r="F90" s="382">
        <v>0.3</v>
      </c>
      <c r="G90" s="32">
        <v>6</v>
      </c>
      <c r="H90" s="382">
        <v>1.8</v>
      </c>
      <c r="I90" s="382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18" t="s">
        <v>170</v>
      </c>
      <c r="Q90" s="392"/>
      <c r="R90" s="392"/>
      <c r="S90" s="392"/>
      <c r="T90" s="393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88"/>
      <c r="C91" s="388"/>
      <c r="D91" s="388"/>
      <c r="E91" s="388"/>
      <c r="F91" s="388"/>
      <c r="G91" s="388"/>
      <c r="H91" s="388"/>
      <c r="I91" s="388"/>
      <c r="J91" s="388"/>
      <c r="K91" s="388"/>
      <c r="L91" s="388"/>
      <c r="M91" s="388"/>
      <c r="N91" s="388"/>
      <c r="O91" s="396"/>
      <c r="P91" s="399" t="s">
        <v>70</v>
      </c>
      <c r="Q91" s="400"/>
      <c r="R91" s="400"/>
      <c r="S91" s="400"/>
      <c r="T91" s="400"/>
      <c r="U91" s="400"/>
      <c r="V91" s="401"/>
      <c r="W91" s="37" t="s">
        <v>71</v>
      </c>
      <c r="X91" s="385">
        <f>IFERROR(X89/H89,"0")+IFERROR(X90/H90,"0")</f>
        <v>0</v>
      </c>
      <c r="Y91" s="385">
        <f>IFERROR(Y89/H89,"0")+IFERROR(Y90/H90,"0")</f>
        <v>0</v>
      </c>
      <c r="Z91" s="385">
        <f>IFERROR(IF(Z89="",0,Z89),"0")+IFERROR(IF(Z90="",0,Z90),"0")</f>
        <v>0</v>
      </c>
      <c r="AA91" s="386"/>
      <c r="AB91" s="386"/>
      <c r="AC91" s="386"/>
    </row>
    <row r="92" spans="1:68" hidden="1" x14ac:dyDescent="0.2">
      <c r="A92" s="388"/>
      <c r="B92" s="388"/>
      <c r="C92" s="388"/>
      <c r="D92" s="388"/>
      <c r="E92" s="388"/>
      <c r="F92" s="388"/>
      <c r="G92" s="388"/>
      <c r="H92" s="388"/>
      <c r="I92" s="388"/>
      <c r="J92" s="388"/>
      <c r="K92" s="388"/>
      <c r="L92" s="388"/>
      <c r="M92" s="388"/>
      <c r="N92" s="388"/>
      <c r="O92" s="396"/>
      <c r="P92" s="399" t="s">
        <v>70</v>
      </c>
      <c r="Q92" s="400"/>
      <c r="R92" s="400"/>
      <c r="S92" s="400"/>
      <c r="T92" s="400"/>
      <c r="U92" s="400"/>
      <c r="V92" s="401"/>
      <c r="W92" s="37" t="s">
        <v>69</v>
      </c>
      <c r="X92" s="385">
        <f>IFERROR(SUM(X89:X90),"0")</f>
        <v>0</v>
      </c>
      <c r="Y92" s="385">
        <f>IFERROR(SUM(Y89:Y90),"0")</f>
        <v>0</v>
      </c>
      <c r="Z92" s="37"/>
      <c r="AA92" s="386"/>
      <c r="AB92" s="386"/>
      <c r="AC92" s="386"/>
    </row>
    <row r="93" spans="1:68" ht="14.25" hidden="1" customHeight="1" x14ac:dyDescent="0.25">
      <c r="A93" s="387" t="s">
        <v>171</v>
      </c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388"/>
      <c r="V93" s="388"/>
      <c r="W93" s="388"/>
      <c r="X93" s="388"/>
      <c r="Y93" s="388"/>
      <c r="Z93" s="388"/>
      <c r="AA93" s="376"/>
      <c r="AB93" s="376"/>
      <c r="AC93" s="376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89">
        <v>4680115881532</v>
      </c>
      <c r="E94" s="390"/>
      <c r="F94" s="382">
        <v>1.3</v>
      </c>
      <c r="G94" s="32">
        <v>6</v>
      </c>
      <c r="H94" s="382">
        <v>7.8</v>
      </c>
      <c r="I94" s="382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2"/>
      <c r="R94" s="392"/>
      <c r="S94" s="392"/>
      <c r="T94" s="393"/>
      <c r="U94" s="34"/>
      <c r="V94" s="34"/>
      <c r="W94" s="35" t="s">
        <v>69</v>
      </c>
      <c r="X94" s="383">
        <v>0</v>
      </c>
      <c r="Y94" s="384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9">
        <v>4680115881532</v>
      </c>
      <c r="E95" s="390"/>
      <c r="F95" s="382">
        <v>1.4</v>
      </c>
      <c r="G95" s="32">
        <v>6</v>
      </c>
      <c r="H95" s="382">
        <v>8.4</v>
      </c>
      <c r="I95" s="382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2"/>
      <c r="R95" s="392"/>
      <c r="S95" s="392"/>
      <c r="T95" s="393"/>
      <c r="U95" s="34"/>
      <c r="V95" s="34"/>
      <c r="W95" s="35" t="s">
        <v>69</v>
      </c>
      <c r="X95" s="383">
        <v>70</v>
      </c>
      <c r="Y95" s="384">
        <f>IFERROR(IF(X95="",0,CEILING((X95/$H95),1)*$H95),"")</f>
        <v>75.600000000000009</v>
      </c>
      <c r="Z95" s="36">
        <f>IFERROR(IF(Y95=0,"",ROUNDUP(Y95/H95,0)*0.02175),"")</f>
        <v>0.19574999999999998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74.7</v>
      </c>
      <c r="BN95" s="64">
        <f>IFERROR(Y95*I95/H95,"0")</f>
        <v>80.676000000000016</v>
      </c>
      <c r="BO95" s="64">
        <f>IFERROR(1/J95*(X95/H95),"0")</f>
        <v>0.14880952380952378</v>
      </c>
      <c r="BP95" s="64">
        <f>IFERROR(1/J95*(Y95/H95),"0")</f>
        <v>0.1607142857142857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89">
        <v>4680115881464</v>
      </c>
      <c r="E96" s="390"/>
      <c r="F96" s="382">
        <v>0.4</v>
      </c>
      <c r="G96" s="32">
        <v>6</v>
      </c>
      <c r="H96" s="382">
        <v>2.4</v>
      </c>
      <c r="I96" s="382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2"/>
      <c r="R96" s="392"/>
      <c r="S96" s="392"/>
      <c r="T96" s="393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5"/>
      <c r="B97" s="388"/>
      <c r="C97" s="388"/>
      <c r="D97" s="388"/>
      <c r="E97" s="388"/>
      <c r="F97" s="388"/>
      <c r="G97" s="388"/>
      <c r="H97" s="388"/>
      <c r="I97" s="388"/>
      <c r="J97" s="388"/>
      <c r="K97" s="388"/>
      <c r="L97" s="388"/>
      <c r="M97" s="388"/>
      <c r="N97" s="388"/>
      <c r="O97" s="396"/>
      <c r="P97" s="399" t="s">
        <v>70</v>
      </c>
      <c r="Q97" s="400"/>
      <c r="R97" s="400"/>
      <c r="S97" s="400"/>
      <c r="T97" s="400"/>
      <c r="U97" s="400"/>
      <c r="V97" s="401"/>
      <c r="W97" s="37" t="s">
        <v>71</v>
      </c>
      <c r="X97" s="385">
        <f>IFERROR(X94/H94,"0")+IFERROR(X95/H95,"0")+IFERROR(X96/H96,"0")</f>
        <v>8.3333333333333321</v>
      </c>
      <c r="Y97" s="385">
        <f>IFERROR(Y94/H94,"0")+IFERROR(Y95/H95,"0")+IFERROR(Y96/H96,"0")</f>
        <v>9</v>
      </c>
      <c r="Z97" s="385">
        <f>IFERROR(IF(Z94="",0,Z94),"0")+IFERROR(IF(Z95="",0,Z95),"0")+IFERROR(IF(Z96="",0,Z96),"0")</f>
        <v>0.19574999999999998</v>
      </c>
      <c r="AA97" s="386"/>
      <c r="AB97" s="386"/>
      <c r="AC97" s="386"/>
    </row>
    <row r="98" spans="1:68" x14ac:dyDescent="0.2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8"/>
      <c r="N98" s="388"/>
      <c r="O98" s="396"/>
      <c r="P98" s="399" t="s">
        <v>70</v>
      </c>
      <c r="Q98" s="400"/>
      <c r="R98" s="400"/>
      <c r="S98" s="400"/>
      <c r="T98" s="400"/>
      <c r="U98" s="400"/>
      <c r="V98" s="401"/>
      <c r="W98" s="37" t="s">
        <v>69</v>
      </c>
      <c r="X98" s="385">
        <f>IFERROR(SUM(X94:X96),"0")</f>
        <v>70</v>
      </c>
      <c r="Y98" s="385">
        <f>IFERROR(SUM(Y94:Y96),"0")</f>
        <v>75.600000000000009</v>
      </c>
      <c r="Z98" s="37"/>
      <c r="AA98" s="386"/>
      <c r="AB98" s="386"/>
      <c r="AC98" s="386"/>
    </row>
    <row r="99" spans="1:68" ht="16.5" hidden="1" customHeight="1" x14ac:dyDescent="0.25">
      <c r="A99" s="402" t="s">
        <v>177</v>
      </c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8"/>
      <c r="N99" s="388"/>
      <c r="O99" s="388"/>
      <c r="P99" s="388"/>
      <c r="Q99" s="388"/>
      <c r="R99" s="388"/>
      <c r="S99" s="388"/>
      <c r="T99" s="388"/>
      <c r="U99" s="388"/>
      <c r="V99" s="388"/>
      <c r="W99" s="388"/>
      <c r="X99" s="388"/>
      <c r="Y99" s="388"/>
      <c r="Z99" s="388"/>
      <c r="AA99" s="377"/>
      <c r="AB99" s="377"/>
      <c r="AC99" s="377"/>
    </row>
    <row r="100" spans="1:68" ht="14.25" hidden="1" customHeight="1" x14ac:dyDescent="0.25">
      <c r="A100" s="387" t="s">
        <v>105</v>
      </c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388"/>
      <c r="P100" s="388"/>
      <c r="Q100" s="388"/>
      <c r="R100" s="388"/>
      <c r="S100" s="388"/>
      <c r="T100" s="388"/>
      <c r="U100" s="388"/>
      <c r="V100" s="388"/>
      <c r="W100" s="388"/>
      <c r="X100" s="388"/>
      <c r="Y100" s="388"/>
      <c r="Z100" s="388"/>
      <c r="AA100" s="376"/>
      <c r="AB100" s="376"/>
      <c r="AC100" s="376"/>
    </row>
    <row r="101" spans="1:68" ht="27" hidden="1" customHeight="1" x14ac:dyDescent="0.25">
      <c r="A101" s="54" t="s">
        <v>178</v>
      </c>
      <c r="B101" s="54" t="s">
        <v>179</v>
      </c>
      <c r="C101" s="31">
        <v>4301011468</v>
      </c>
      <c r="D101" s="389">
        <v>4680115881327</v>
      </c>
      <c r="E101" s="390"/>
      <c r="F101" s="382">
        <v>1.35</v>
      </c>
      <c r="G101" s="32">
        <v>8</v>
      </c>
      <c r="H101" s="382">
        <v>10.8</v>
      </c>
      <c r="I101" s="382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2"/>
      <c r="R101" s="392"/>
      <c r="S101" s="392"/>
      <c r="T101" s="393"/>
      <c r="U101" s="34"/>
      <c r="V101" s="34"/>
      <c r="W101" s="35" t="s">
        <v>69</v>
      </c>
      <c r="X101" s="383">
        <v>0</v>
      </c>
      <c r="Y101" s="38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89">
        <v>4680115881518</v>
      </c>
      <c r="E102" s="390"/>
      <c r="F102" s="382">
        <v>0.4</v>
      </c>
      <c r="G102" s="32">
        <v>10</v>
      </c>
      <c r="H102" s="382">
        <v>4</v>
      </c>
      <c r="I102" s="382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2"/>
      <c r="R102" s="392"/>
      <c r="S102" s="392"/>
      <c r="T102" s="393"/>
      <c r="U102" s="34"/>
      <c r="V102" s="34"/>
      <c r="W102" s="35" t="s">
        <v>69</v>
      </c>
      <c r="X102" s="383">
        <v>0</v>
      </c>
      <c r="Y102" s="384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9">
        <v>4680115881303</v>
      </c>
      <c r="E103" s="390"/>
      <c r="F103" s="382">
        <v>0.45</v>
      </c>
      <c r="G103" s="32">
        <v>10</v>
      </c>
      <c r="H103" s="382">
        <v>4.5</v>
      </c>
      <c r="I103" s="382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3" t="s">
        <v>184</v>
      </c>
      <c r="Q103" s="392"/>
      <c r="R103" s="392"/>
      <c r="S103" s="392"/>
      <c r="T103" s="393"/>
      <c r="U103" s="34"/>
      <c r="V103" s="34"/>
      <c r="W103" s="35" t="s">
        <v>69</v>
      </c>
      <c r="X103" s="383">
        <v>900</v>
      </c>
      <c r="Y103" s="384">
        <f>IFERROR(IF(X103="",0,CEILING((X103/$H103),1)*$H103),"")</f>
        <v>900</v>
      </c>
      <c r="Z103" s="36">
        <f>IFERROR(IF(Y103=0,"",ROUNDUP(Y103/H103,0)*0.00937),"")</f>
        <v>1.8739999999999999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942</v>
      </c>
      <c r="BN103" s="64">
        <f>IFERROR(Y103*I103/H103,"0")</f>
        <v>942</v>
      </c>
      <c r="BO103" s="64">
        <f>IFERROR(1/J103*(X103/H103),"0")</f>
        <v>1.6666666666666667</v>
      </c>
      <c r="BP103" s="64">
        <f>IFERROR(1/J103*(Y103/H103),"0")</f>
        <v>1.6666666666666667</v>
      </c>
    </row>
    <row r="104" spans="1:68" x14ac:dyDescent="0.2">
      <c r="A104" s="395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8"/>
      <c r="O104" s="396"/>
      <c r="P104" s="399" t="s">
        <v>70</v>
      </c>
      <c r="Q104" s="400"/>
      <c r="R104" s="400"/>
      <c r="S104" s="400"/>
      <c r="T104" s="400"/>
      <c r="U104" s="400"/>
      <c r="V104" s="401"/>
      <c r="W104" s="37" t="s">
        <v>71</v>
      </c>
      <c r="X104" s="385">
        <f>IFERROR(X101/H101,"0")+IFERROR(X102/H102,"0")+IFERROR(X103/H103,"0")</f>
        <v>200</v>
      </c>
      <c r="Y104" s="385">
        <f>IFERROR(Y101/H101,"0")+IFERROR(Y102/H102,"0")+IFERROR(Y103/H103,"0")</f>
        <v>200</v>
      </c>
      <c r="Z104" s="385">
        <f>IFERROR(IF(Z101="",0,Z101),"0")+IFERROR(IF(Z102="",0,Z102),"0")+IFERROR(IF(Z103="",0,Z103),"0")</f>
        <v>1.8739999999999999</v>
      </c>
      <c r="AA104" s="386"/>
      <c r="AB104" s="386"/>
      <c r="AC104" s="386"/>
    </row>
    <row r="105" spans="1:68" x14ac:dyDescent="0.2">
      <c r="A105" s="388"/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96"/>
      <c r="P105" s="399" t="s">
        <v>70</v>
      </c>
      <c r="Q105" s="400"/>
      <c r="R105" s="400"/>
      <c r="S105" s="400"/>
      <c r="T105" s="400"/>
      <c r="U105" s="400"/>
      <c r="V105" s="401"/>
      <c r="W105" s="37" t="s">
        <v>69</v>
      </c>
      <c r="X105" s="385">
        <f>IFERROR(SUM(X101:X103),"0")</f>
        <v>900</v>
      </c>
      <c r="Y105" s="385">
        <f>IFERROR(SUM(Y101:Y103),"0")</f>
        <v>900</v>
      </c>
      <c r="Z105" s="37"/>
      <c r="AA105" s="386"/>
      <c r="AB105" s="386"/>
      <c r="AC105" s="386"/>
    </row>
    <row r="106" spans="1:68" ht="14.25" hidden="1" customHeight="1" x14ac:dyDescent="0.25">
      <c r="A106" s="387" t="s">
        <v>72</v>
      </c>
      <c r="B106" s="388"/>
      <c r="C106" s="388"/>
      <c r="D106" s="388"/>
      <c r="E106" s="388"/>
      <c r="F106" s="388"/>
      <c r="G106" s="388"/>
      <c r="H106" s="388"/>
      <c r="I106" s="388"/>
      <c r="J106" s="388"/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388"/>
      <c r="Y106" s="388"/>
      <c r="Z106" s="388"/>
      <c r="AA106" s="376"/>
      <c r="AB106" s="376"/>
      <c r="AC106" s="376"/>
    </row>
    <row r="107" spans="1:68" ht="27" customHeight="1" x14ac:dyDescent="0.25">
      <c r="A107" s="54" t="s">
        <v>185</v>
      </c>
      <c r="B107" s="54" t="s">
        <v>186</v>
      </c>
      <c r="C107" s="31">
        <v>4301051543</v>
      </c>
      <c r="D107" s="389">
        <v>4607091386967</v>
      </c>
      <c r="E107" s="390"/>
      <c r="F107" s="382">
        <v>1.4</v>
      </c>
      <c r="G107" s="32">
        <v>6</v>
      </c>
      <c r="H107" s="382">
        <v>8.4</v>
      </c>
      <c r="I107" s="382">
        <v>8.9640000000000004</v>
      </c>
      <c r="J107" s="32">
        <v>56</v>
      </c>
      <c r="K107" s="32" t="s">
        <v>108</v>
      </c>
      <c r="L107" s="32"/>
      <c r="M107" s="33" t="s">
        <v>68</v>
      </c>
      <c r="N107" s="33"/>
      <c r="O107" s="32">
        <v>45</v>
      </c>
      <c r="P107" s="6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2"/>
      <c r="R107" s="392"/>
      <c r="S107" s="392"/>
      <c r="T107" s="393"/>
      <c r="U107" s="34"/>
      <c r="V107" s="34"/>
      <c r="W107" s="35" t="s">
        <v>69</v>
      </c>
      <c r="X107" s="383">
        <v>200</v>
      </c>
      <c r="Y107" s="384">
        <f>IFERROR(IF(X107="",0,CEILING((X107/$H107),1)*$H107),"")</f>
        <v>201.60000000000002</v>
      </c>
      <c r="Z107" s="36">
        <f>IFERROR(IF(Y107=0,"",ROUNDUP(Y107/H107,0)*0.02175),"")</f>
        <v>0.52200000000000002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213.42857142857144</v>
      </c>
      <c r="BN107" s="64">
        <f>IFERROR(Y107*I107/H107,"0")</f>
        <v>215.13600000000002</v>
      </c>
      <c r="BO107" s="64">
        <f>IFERROR(1/J107*(X107/H107),"0")</f>
        <v>0.42517006802721086</v>
      </c>
      <c r="BP107" s="64">
        <f>IFERROR(1/J107*(Y107/H107),"0")</f>
        <v>0.42857142857142855</v>
      </c>
    </row>
    <row r="108" spans="1:68" ht="27" hidden="1" customHeight="1" x14ac:dyDescent="0.25">
      <c r="A108" s="54" t="s">
        <v>185</v>
      </c>
      <c r="B108" s="54" t="s">
        <v>187</v>
      </c>
      <c r="C108" s="31">
        <v>4301051437</v>
      </c>
      <c r="D108" s="389">
        <v>4607091386967</v>
      </c>
      <c r="E108" s="390"/>
      <c r="F108" s="382">
        <v>1.35</v>
      </c>
      <c r="G108" s="32">
        <v>6</v>
      </c>
      <c r="H108" s="382">
        <v>8.1</v>
      </c>
      <c r="I108" s="382">
        <v>8.6639999999999997</v>
      </c>
      <c r="J108" s="32">
        <v>56</v>
      </c>
      <c r="K108" s="32" t="s">
        <v>108</v>
      </c>
      <c r="L108" s="32"/>
      <c r="M108" s="33" t="s">
        <v>111</v>
      </c>
      <c r="N108" s="33"/>
      <c r="O108" s="32">
        <v>45</v>
      </c>
      <c r="P108" s="6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2"/>
      <c r="R108" s="392"/>
      <c r="S108" s="392"/>
      <c r="T108" s="393"/>
      <c r="U108" s="34"/>
      <c r="V108" s="34"/>
      <c r="W108" s="35" t="s">
        <v>69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9">
        <v>4607091385731</v>
      </c>
      <c r="E109" s="390"/>
      <c r="F109" s="382">
        <v>0.45</v>
      </c>
      <c r="G109" s="32">
        <v>6</v>
      </c>
      <c r="H109" s="382">
        <v>2.7</v>
      </c>
      <c r="I109" s="382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4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2"/>
      <c r="R109" s="392"/>
      <c r="S109" s="392"/>
      <c r="T109" s="393"/>
      <c r="U109" s="34"/>
      <c r="V109" s="34"/>
      <c r="W109" s="35" t="s">
        <v>69</v>
      </c>
      <c r="X109" s="383">
        <v>810</v>
      </c>
      <c r="Y109" s="384">
        <f>IFERROR(IF(X109="",0,CEILING((X109/$H109),1)*$H109),"")</f>
        <v>810</v>
      </c>
      <c r="Z109" s="36">
        <f>IFERROR(IF(Y109=0,"",ROUNDUP(Y109/H109,0)*0.00753),"")</f>
        <v>2.2589999999999999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891.6</v>
      </c>
      <c r="BN109" s="64">
        <f>IFERROR(Y109*I109/H109,"0")</f>
        <v>891.6</v>
      </c>
      <c r="BO109" s="64">
        <f>IFERROR(1/J109*(X109/H109),"0")</f>
        <v>1.9230769230769229</v>
      </c>
      <c r="BP109" s="64">
        <f>IFERROR(1/J109*(Y109/H109),"0")</f>
        <v>1.9230769230769229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89">
        <v>4680115880894</v>
      </c>
      <c r="E110" s="390"/>
      <c r="F110" s="382">
        <v>0.33</v>
      </c>
      <c r="G110" s="32">
        <v>6</v>
      </c>
      <c r="H110" s="382">
        <v>1.98</v>
      </c>
      <c r="I110" s="382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2"/>
      <c r="R110" s="392"/>
      <c r="S110" s="392"/>
      <c r="T110" s="393"/>
      <c r="U110" s="34"/>
      <c r="V110" s="34"/>
      <c r="W110" s="35" t="s">
        <v>69</v>
      </c>
      <c r="X110" s="383">
        <v>0</v>
      </c>
      <c r="Y110" s="384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89">
        <v>4680115880214</v>
      </c>
      <c r="E111" s="390"/>
      <c r="F111" s="382">
        <v>0.45</v>
      </c>
      <c r="G111" s="32">
        <v>6</v>
      </c>
      <c r="H111" s="382">
        <v>2.7</v>
      </c>
      <c r="I111" s="382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7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88"/>
      <c r="C112" s="388"/>
      <c r="D112" s="388"/>
      <c r="E112" s="388"/>
      <c r="F112" s="388"/>
      <c r="G112" s="388"/>
      <c r="H112" s="388"/>
      <c r="I112" s="388"/>
      <c r="J112" s="388"/>
      <c r="K112" s="388"/>
      <c r="L112" s="388"/>
      <c r="M112" s="388"/>
      <c r="N112" s="388"/>
      <c r="O112" s="396"/>
      <c r="P112" s="399" t="s">
        <v>70</v>
      </c>
      <c r="Q112" s="400"/>
      <c r="R112" s="400"/>
      <c r="S112" s="400"/>
      <c r="T112" s="400"/>
      <c r="U112" s="400"/>
      <c r="V112" s="401"/>
      <c r="W112" s="37" t="s">
        <v>71</v>
      </c>
      <c r="X112" s="385">
        <f>IFERROR(X107/H107,"0")+IFERROR(X108/H108,"0")+IFERROR(X109/H109,"0")+IFERROR(X110/H110,"0")+IFERROR(X111/H111,"0")</f>
        <v>323.8095238095238</v>
      </c>
      <c r="Y112" s="385">
        <f>IFERROR(Y107/H107,"0")+IFERROR(Y108/H108,"0")+IFERROR(Y109/H109,"0")+IFERROR(Y110/H110,"0")+IFERROR(Y111/H111,"0")</f>
        <v>324</v>
      </c>
      <c r="Z112" s="385">
        <f>IFERROR(IF(Z107="",0,Z107),"0")+IFERROR(IF(Z108="",0,Z108),"0")+IFERROR(IF(Z109="",0,Z109),"0")+IFERROR(IF(Z110="",0,Z110),"0")+IFERROR(IF(Z111="",0,Z111),"0")</f>
        <v>2.7809999999999997</v>
      </c>
      <c r="AA112" s="386"/>
      <c r="AB112" s="386"/>
      <c r="AC112" s="386"/>
    </row>
    <row r="113" spans="1:68" x14ac:dyDescent="0.2">
      <c r="A113" s="388"/>
      <c r="B113" s="388"/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96"/>
      <c r="P113" s="399" t="s">
        <v>70</v>
      </c>
      <c r="Q113" s="400"/>
      <c r="R113" s="400"/>
      <c r="S113" s="400"/>
      <c r="T113" s="400"/>
      <c r="U113" s="400"/>
      <c r="V113" s="401"/>
      <c r="W113" s="37" t="s">
        <v>69</v>
      </c>
      <c r="X113" s="385">
        <f>IFERROR(SUM(X107:X111),"0")</f>
        <v>1010</v>
      </c>
      <c r="Y113" s="385">
        <f>IFERROR(SUM(Y107:Y111),"0")</f>
        <v>1011.6</v>
      </c>
      <c r="Z113" s="37"/>
      <c r="AA113" s="386"/>
      <c r="AB113" s="386"/>
      <c r="AC113" s="386"/>
    </row>
    <row r="114" spans="1:68" ht="16.5" hidden="1" customHeight="1" x14ac:dyDescent="0.25">
      <c r="A114" s="402" t="s">
        <v>194</v>
      </c>
      <c r="B114" s="388"/>
      <c r="C114" s="388"/>
      <c r="D114" s="388"/>
      <c r="E114" s="388"/>
      <c r="F114" s="388"/>
      <c r="G114" s="388"/>
      <c r="H114" s="388"/>
      <c r="I114" s="388"/>
      <c r="J114" s="388"/>
      <c r="K114" s="388"/>
      <c r="L114" s="388"/>
      <c r="M114" s="388"/>
      <c r="N114" s="388"/>
      <c r="O114" s="388"/>
      <c r="P114" s="388"/>
      <c r="Q114" s="388"/>
      <c r="R114" s="388"/>
      <c r="S114" s="388"/>
      <c r="T114" s="388"/>
      <c r="U114" s="388"/>
      <c r="V114" s="388"/>
      <c r="W114" s="388"/>
      <c r="X114" s="388"/>
      <c r="Y114" s="388"/>
      <c r="Z114" s="388"/>
      <c r="AA114" s="377"/>
      <c r="AB114" s="377"/>
      <c r="AC114" s="377"/>
    </row>
    <row r="115" spans="1:68" ht="14.25" hidden="1" customHeight="1" x14ac:dyDescent="0.25">
      <c r="A115" s="387" t="s">
        <v>105</v>
      </c>
      <c r="B115" s="388"/>
      <c r="C115" s="388"/>
      <c r="D115" s="388"/>
      <c r="E115" s="388"/>
      <c r="F115" s="388"/>
      <c r="G115" s="388"/>
      <c r="H115" s="388"/>
      <c r="I115" s="388"/>
      <c r="J115" s="388"/>
      <c r="K115" s="388"/>
      <c r="L115" s="388"/>
      <c r="M115" s="388"/>
      <c r="N115" s="388"/>
      <c r="O115" s="388"/>
      <c r="P115" s="388"/>
      <c r="Q115" s="388"/>
      <c r="R115" s="388"/>
      <c r="S115" s="388"/>
      <c r="T115" s="388"/>
      <c r="U115" s="388"/>
      <c r="V115" s="388"/>
      <c r="W115" s="388"/>
      <c r="X115" s="388"/>
      <c r="Y115" s="388"/>
      <c r="Z115" s="388"/>
      <c r="AA115" s="376"/>
      <c r="AB115" s="376"/>
      <c r="AC115" s="376"/>
    </row>
    <row r="116" spans="1:68" ht="16.5" hidden="1" customHeight="1" x14ac:dyDescent="0.25">
      <c r="A116" s="54" t="s">
        <v>195</v>
      </c>
      <c r="B116" s="54" t="s">
        <v>196</v>
      </c>
      <c r="C116" s="31">
        <v>4301011703</v>
      </c>
      <c r="D116" s="389">
        <v>4680115882133</v>
      </c>
      <c r="E116" s="390"/>
      <c r="F116" s="382">
        <v>1.4</v>
      </c>
      <c r="G116" s="32">
        <v>8</v>
      </c>
      <c r="H116" s="382">
        <v>11.2</v>
      </c>
      <c r="I116" s="382">
        <v>11.68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6" s="392"/>
      <c r="R116" s="392"/>
      <c r="S116" s="392"/>
      <c r="T116" s="393"/>
      <c r="U116" s="34"/>
      <c r="V116" s="34"/>
      <c r="W116" s="35" t="s">
        <v>69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195</v>
      </c>
      <c r="B117" s="54" t="s">
        <v>197</v>
      </c>
      <c r="C117" s="31">
        <v>4301011514</v>
      </c>
      <c r="D117" s="389">
        <v>4680115882133</v>
      </c>
      <c r="E117" s="390"/>
      <c r="F117" s="382">
        <v>1.35</v>
      </c>
      <c r="G117" s="32">
        <v>8</v>
      </c>
      <c r="H117" s="382">
        <v>10.8</v>
      </c>
      <c r="I117" s="382">
        <v>11.28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7" s="392"/>
      <c r="R117" s="392"/>
      <c r="S117" s="392"/>
      <c r="T117" s="393"/>
      <c r="U117" s="34"/>
      <c r="V117" s="34"/>
      <c r="W117" s="35" t="s">
        <v>69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89">
        <v>4680115880269</v>
      </c>
      <c r="E118" s="390"/>
      <c r="F118" s="382">
        <v>0.375</v>
      </c>
      <c r="G118" s="32">
        <v>10</v>
      </c>
      <c r="H118" s="382">
        <v>3.75</v>
      </c>
      <c r="I118" s="382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2"/>
      <c r="R118" s="392"/>
      <c r="S118" s="392"/>
      <c r="T118" s="393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9">
        <v>4680115880429</v>
      </c>
      <c r="E119" s="390"/>
      <c r="F119" s="382">
        <v>0.45</v>
      </c>
      <c r="G119" s="32">
        <v>10</v>
      </c>
      <c r="H119" s="382">
        <v>4.5</v>
      </c>
      <c r="I119" s="382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40" t="s">
        <v>202</v>
      </c>
      <c r="Q119" s="392"/>
      <c r="R119" s="392"/>
      <c r="S119" s="392"/>
      <c r="T119" s="393"/>
      <c r="U119" s="34"/>
      <c r="V119" s="34"/>
      <c r="W119" s="35" t="s">
        <v>69</v>
      </c>
      <c r="X119" s="383">
        <v>1350</v>
      </c>
      <c r="Y119" s="384">
        <f>IFERROR(IF(X119="",0,CEILING((X119/$H119),1)*$H119),"")</f>
        <v>1350</v>
      </c>
      <c r="Z119" s="36">
        <f>IFERROR(IF(Y119=0,"",ROUNDUP(Y119/H119,0)*0.00937),"")</f>
        <v>2.8109999999999999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1422</v>
      </c>
      <c r="BN119" s="64">
        <f>IFERROR(Y119*I119/H119,"0")</f>
        <v>1422</v>
      </c>
      <c r="BO119" s="64">
        <f>IFERROR(1/J119*(X119/H119),"0")</f>
        <v>2.5</v>
      </c>
      <c r="BP119" s="64">
        <f>IFERROR(1/J119*(Y119/H119),"0")</f>
        <v>2.5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89">
        <v>4680115881457</v>
      </c>
      <c r="E120" s="390"/>
      <c r="F120" s="382">
        <v>0.75</v>
      </c>
      <c r="G120" s="32">
        <v>6</v>
      </c>
      <c r="H120" s="382">
        <v>4.5</v>
      </c>
      <c r="I120" s="382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2"/>
      <c r="R120" s="392"/>
      <c r="S120" s="392"/>
      <c r="T120" s="393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8"/>
      <c r="O121" s="396"/>
      <c r="P121" s="399" t="s">
        <v>70</v>
      </c>
      <c r="Q121" s="400"/>
      <c r="R121" s="400"/>
      <c r="S121" s="400"/>
      <c r="T121" s="400"/>
      <c r="U121" s="400"/>
      <c r="V121" s="401"/>
      <c r="W121" s="37" t="s">
        <v>71</v>
      </c>
      <c r="X121" s="385">
        <f>IFERROR(X116/H116,"0")+IFERROR(X117/H117,"0")+IFERROR(X118/H118,"0")+IFERROR(X119/H119,"0")+IFERROR(X120/H120,"0")</f>
        <v>300</v>
      </c>
      <c r="Y121" s="385">
        <f>IFERROR(Y116/H116,"0")+IFERROR(Y117/H117,"0")+IFERROR(Y118/H118,"0")+IFERROR(Y119/H119,"0")+IFERROR(Y120/H120,"0")</f>
        <v>300</v>
      </c>
      <c r="Z121" s="385">
        <f>IFERROR(IF(Z116="",0,Z116),"0")+IFERROR(IF(Z117="",0,Z117),"0")+IFERROR(IF(Z118="",0,Z118),"0")+IFERROR(IF(Z119="",0,Z119),"0")+IFERROR(IF(Z120="",0,Z120),"0")</f>
        <v>2.8109999999999999</v>
      </c>
      <c r="AA121" s="386"/>
      <c r="AB121" s="386"/>
      <c r="AC121" s="386"/>
    </row>
    <row r="122" spans="1:68" x14ac:dyDescent="0.2">
      <c r="A122" s="388"/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96"/>
      <c r="P122" s="399" t="s">
        <v>70</v>
      </c>
      <c r="Q122" s="400"/>
      <c r="R122" s="400"/>
      <c r="S122" s="400"/>
      <c r="T122" s="400"/>
      <c r="U122" s="400"/>
      <c r="V122" s="401"/>
      <c r="W122" s="37" t="s">
        <v>69</v>
      </c>
      <c r="X122" s="385">
        <f>IFERROR(SUM(X116:X120),"0")</f>
        <v>1350</v>
      </c>
      <c r="Y122" s="385">
        <f>IFERROR(SUM(Y116:Y120),"0")</f>
        <v>1350</v>
      </c>
      <c r="Z122" s="37"/>
      <c r="AA122" s="386"/>
      <c r="AB122" s="386"/>
      <c r="AC122" s="386"/>
    </row>
    <row r="123" spans="1:68" ht="14.25" hidden="1" customHeight="1" x14ac:dyDescent="0.25">
      <c r="A123" s="387" t="s">
        <v>141</v>
      </c>
      <c r="B123" s="388"/>
      <c r="C123" s="388"/>
      <c r="D123" s="388"/>
      <c r="E123" s="388"/>
      <c r="F123" s="388"/>
      <c r="G123" s="388"/>
      <c r="H123" s="388"/>
      <c r="I123" s="388"/>
      <c r="J123" s="388"/>
      <c r="K123" s="388"/>
      <c r="L123" s="388"/>
      <c r="M123" s="388"/>
      <c r="N123" s="388"/>
      <c r="O123" s="388"/>
      <c r="P123" s="388"/>
      <c r="Q123" s="388"/>
      <c r="R123" s="388"/>
      <c r="S123" s="388"/>
      <c r="T123" s="388"/>
      <c r="U123" s="388"/>
      <c r="V123" s="388"/>
      <c r="W123" s="388"/>
      <c r="X123" s="388"/>
      <c r="Y123" s="388"/>
      <c r="Z123" s="388"/>
      <c r="AA123" s="376"/>
      <c r="AB123" s="376"/>
      <c r="AC123" s="376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89">
        <v>4680115881488</v>
      </c>
      <c r="E124" s="390"/>
      <c r="F124" s="382">
        <v>1.35</v>
      </c>
      <c r="G124" s="32">
        <v>8</v>
      </c>
      <c r="H124" s="382">
        <v>10.8</v>
      </c>
      <c r="I124" s="382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2"/>
      <c r="R124" s="392"/>
      <c r="S124" s="392"/>
      <c r="T124" s="393"/>
      <c r="U124" s="34"/>
      <c r="V124" s="34"/>
      <c r="W124" s="35" t="s">
        <v>69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89">
        <v>4680115882775</v>
      </c>
      <c r="E125" s="390"/>
      <c r="F125" s="382">
        <v>0.3</v>
      </c>
      <c r="G125" s="32">
        <v>8</v>
      </c>
      <c r="H125" s="382">
        <v>2.4</v>
      </c>
      <c r="I125" s="382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2"/>
      <c r="R125" s="392"/>
      <c r="S125" s="392"/>
      <c r="T125" s="393"/>
      <c r="U125" s="34"/>
      <c r="V125" s="34"/>
      <c r="W125" s="35" t="s">
        <v>69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89">
        <v>4680115880658</v>
      </c>
      <c r="E126" s="390"/>
      <c r="F126" s="382">
        <v>0.4</v>
      </c>
      <c r="G126" s="32">
        <v>6</v>
      </c>
      <c r="H126" s="382">
        <v>2.4</v>
      </c>
      <c r="I126" s="382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2"/>
      <c r="R126" s="392"/>
      <c r="S126" s="392"/>
      <c r="T126" s="393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88"/>
      <c r="C127" s="388"/>
      <c r="D127" s="388"/>
      <c r="E127" s="388"/>
      <c r="F127" s="388"/>
      <c r="G127" s="388"/>
      <c r="H127" s="388"/>
      <c r="I127" s="388"/>
      <c r="J127" s="388"/>
      <c r="K127" s="388"/>
      <c r="L127" s="388"/>
      <c r="M127" s="388"/>
      <c r="N127" s="388"/>
      <c r="O127" s="396"/>
      <c r="P127" s="399" t="s">
        <v>70</v>
      </c>
      <c r="Q127" s="400"/>
      <c r="R127" s="400"/>
      <c r="S127" s="400"/>
      <c r="T127" s="400"/>
      <c r="U127" s="400"/>
      <c r="V127" s="401"/>
      <c r="W127" s="37" t="s">
        <v>71</v>
      </c>
      <c r="X127" s="385">
        <f>IFERROR(X124/H124,"0")+IFERROR(X125/H125,"0")+IFERROR(X126/H126,"0")</f>
        <v>0</v>
      </c>
      <c r="Y127" s="385">
        <f>IFERROR(Y124/H124,"0")+IFERROR(Y125/H125,"0")+IFERROR(Y126/H126,"0")</f>
        <v>0</v>
      </c>
      <c r="Z127" s="385">
        <f>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88"/>
      <c r="B128" s="388"/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8"/>
      <c r="O128" s="396"/>
      <c r="P128" s="399" t="s">
        <v>70</v>
      </c>
      <c r="Q128" s="400"/>
      <c r="R128" s="400"/>
      <c r="S128" s="400"/>
      <c r="T128" s="400"/>
      <c r="U128" s="400"/>
      <c r="V128" s="401"/>
      <c r="W128" s="37" t="s">
        <v>69</v>
      </c>
      <c r="X128" s="385">
        <f>IFERROR(SUM(X124:X126),"0")</f>
        <v>0</v>
      </c>
      <c r="Y128" s="385">
        <f>IFERROR(SUM(Y124:Y126),"0")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87" t="s">
        <v>72</v>
      </c>
      <c r="B129" s="388"/>
      <c r="C129" s="388"/>
      <c r="D129" s="388"/>
      <c r="E129" s="388"/>
      <c r="F129" s="388"/>
      <c r="G129" s="388"/>
      <c r="H129" s="388"/>
      <c r="I129" s="388"/>
      <c r="J129" s="388"/>
      <c r="K129" s="388"/>
      <c r="L129" s="388"/>
      <c r="M129" s="388"/>
      <c r="N129" s="388"/>
      <c r="O129" s="388"/>
      <c r="P129" s="388"/>
      <c r="Q129" s="388"/>
      <c r="R129" s="388"/>
      <c r="S129" s="388"/>
      <c r="T129" s="388"/>
      <c r="U129" s="388"/>
      <c r="V129" s="388"/>
      <c r="W129" s="388"/>
      <c r="X129" s="388"/>
      <c r="Y129" s="388"/>
      <c r="Z129" s="388"/>
      <c r="AA129" s="376"/>
      <c r="AB129" s="376"/>
      <c r="AC129" s="376"/>
    </row>
    <row r="130" spans="1:68" ht="27" customHeight="1" x14ac:dyDescent="0.25">
      <c r="A130" s="54" t="s">
        <v>211</v>
      </c>
      <c r="B130" s="54" t="s">
        <v>212</v>
      </c>
      <c r="C130" s="31">
        <v>4301051612</v>
      </c>
      <c r="D130" s="389">
        <v>4607091385168</v>
      </c>
      <c r="E130" s="390"/>
      <c r="F130" s="382">
        <v>1.4</v>
      </c>
      <c r="G130" s="32">
        <v>6</v>
      </c>
      <c r="H130" s="382">
        <v>8.4</v>
      </c>
      <c r="I130" s="382">
        <v>8.9580000000000002</v>
      </c>
      <c r="J130" s="32">
        <v>56</v>
      </c>
      <c r="K130" s="32" t="s">
        <v>108</v>
      </c>
      <c r="L130" s="32"/>
      <c r="M130" s="33" t="s">
        <v>68</v>
      </c>
      <c r="N130" s="33"/>
      <c r="O130" s="32">
        <v>45</v>
      </c>
      <c r="P130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392"/>
      <c r="R130" s="392"/>
      <c r="S130" s="392"/>
      <c r="T130" s="393"/>
      <c r="U130" s="34"/>
      <c r="V130" s="34"/>
      <c r="W130" s="35" t="s">
        <v>69</v>
      </c>
      <c r="X130" s="383">
        <v>600</v>
      </c>
      <c r="Y130" s="384">
        <f t="shared" ref="Y130:Y135" si="21">IFERROR(IF(X130="",0,CEILING((X130/$H130),1)*$H130),"")</f>
        <v>604.80000000000007</v>
      </c>
      <c r="Z130" s="36">
        <f>IFERROR(IF(Y130=0,"",ROUNDUP(Y130/H130,0)*0.02175),"")</f>
        <v>1.5659999999999998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639.85714285714289</v>
      </c>
      <c r="BN130" s="64">
        <f t="shared" ref="BN130:BN135" si="23">IFERROR(Y130*I130/H130,"0")</f>
        <v>644.976</v>
      </c>
      <c r="BO130" s="64">
        <f t="shared" ref="BO130:BO135" si="24">IFERROR(1/J130*(X130/H130),"0")</f>
        <v>1.2755102040816326</v>
      </c>
      <c r="BP130" s="64">
        <f t="shared" ref="BP130:BP135" si="25">IFERROR(1/J130*(Y130/H130),"0")</f>
        <v>1.2857142857142856</v>
      </c>
    </row>
    <row r="131" spans="1:68" ht="27" hidden="1" customHeight="1" x14ac:dyDescent="0.25">
      <c r="A131" s="54" t="s">
        <v>211</v>
      </c>
      <c r="B131" s="54" t="s">
        <v>213</v>
      </c>
      <c r="C131" s="31">
        <v>4301051360</v>
      </c>
      <c r="D131" s="389">
        <v>4607091385168</v>
      </c>
      <c r="E131" s="390"/>
      <c r="F131" s="382">
        <v>1.35</v>
      </c>
      <c r="G131" s="32">
        <v>6</v>
      </c>
      <c r="H131" s="382">
        <v>8.1</v>
      </c>
      <c r="I131" s="382">
        <v>8.6579999999999995</v>
      </c>
      <c r="J131" s="32">
        <v>56</v>
      </c>
      <c r="K131" s="32" t="s">
        <v>108</v>
      </c>
      <c r="L131" s="32"/>
      <c r="M131" s="33" t="s">
        <v>111</v>
      </c>
      <c r="N131" s="33"/>
      <c r="O131" s="32">
        <v>45</v>
      </c>
      <c r="P131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1" s="392"/>
      <c r="R131" s="392"/>
      <c r="S131" s="392"/>
      <c r="T131" s="393"/>
      <c r="U131" s="34"/>
      <c r="V131" s="34"/>
      <c r="W131" s="35" t="s">
        <v>69</v>
      </c>
      <c r="X131" s="383">
        <v>0</v>
      </c>
      <c r="Y131" s="384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89">
        <v>4607091383256</v>
      </c>
      <c r="E132" s="390"/>
      <c r="F132" s="382">
        <v>0.33</v>
      </c>
      <c r="G132" s="32">
        <v>6</v>
      </c>
      <c r="H132" s="382">
        <v>1.98</v>
      </c>
      <c r="I132" s="382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2"/>
      <c r="R132" s="392"/>
      <c r="S132" s="392"/>
      <c r="T132" s="393"/>
      <c r="U132" s="34"/>
      <c r="V132" s="34"/>
      <c r="W132" s="35" t="s">
        <v>69</v>
      </c>
      <c r="X132" s="383">
        <v>0</v>
      </c>
      <c r="Y132" s="384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9">
        <v>4607091385748</v>
      </c>
      <c r="E133" s="390"/>
      <c r="F133" s="382">
        <v>0.45</v>
      </c>
      <c r="G133" s="32">
        <v>6</v>
      </c>
      <c r="H133" s="382">
        <v>2.7</v>
      </c>
      <c r="I133" s="382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2"/>
      <c r="R133" s="392"/>
      <c r="S133" s="392"/>
      <c r="T133" s="393"/>
      <c r="U133" s="34"/>
      <c r="V133" s="34"/>
      <c r="W133" s="35" t="s">
        <v>69</v>
      </c>
      <c r="X133" s="383">
        <v>1170</v>
      </c>
      <c r="Y133" s="384">
        <f t="shared" si="21"/>
        <v>1171.8000000000002</v>
      </c>
      <c r="Z133" s="36">
        <f>IFERROR(IF(Y133=0,"",ROUNDUP(Y133/H133,0)*0.00753),"")</f>
        <v>3.2680199999999999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1287.8666666666666</v>
      </c>
      <c r="BN133" s="64">
        <f t="shared" si="23"/>
        <v>1289.8480000000002</v>
      </c>
      <c r="BO133" s="64">
        <f t="shared" si="24"/>
        <v>2.7777777777777777</v>
      </c>
      <c r="BP133" s="64">
        <f t="shared" si="25"/>
        <v>2.7820512820512824</v>
      </c>
    </row>
    <row r="134" spans="1:68" ht="27" hidden="1" customHeight="1" x14ac:dyDescent="0.25">
      <c r="A134" s="54" t="s">
        <v>218</v>
      </c>
      <c r="B134" s="54" t="s">
        <v>219</v>
      </c>
      <c r="C134" s="31">
        <v>4301051738</v>
      </c>
      <c r="D134" s="389">
        <v>4680115884533</v>
      </c>
      <c r="E134" s="390"/>
      <c r="F134" s="382">
        <v>0.3</v>
      </c>
      <c r="G134" s="32">
        <v>6</v>
      </c>
      <c r="H134" s="382">
        <v>1.8</v>
      </c>
      <c r="I134" s="382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2"/>
      <c r="R134" s="392"/>
      <c r="S134" s="392"/>
      <c r="T134" s="393"/>
      <c r="U134" s="34"/>
      <c r="V134" s="34"/>
      <c r="W134" s="35" t="s">
        <v>69</v>
      </c>
      <c r="X134" s="383">
        <v>0</v>
      </c>
      <c r="Y134" s="384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89">
        <v>4680115882645</v>
      </c>
      <c r="E135" s="390"/>
      <c r="F135" s="382">
        <v>0.3</v>
      </c>
      <c r="G135" s="32">
        <v>6</v>
      </c>
      <c r="H135" s="382">
        <v>1.8</v>
      </c>
      <c r="I135" s="382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2"/>
      <c r="R135" s="392"/>
      <c r="S135" s="392"/>
      <c r="T135" s="393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88"/>
      <c r="C136" s="388"/>
      <c r="D136" s="388"/>
      <c r="E136" s="388"/>
      <c r="F136" s="388"/>
      <c r="G136" s="388"/>
      <c r="H136" s="388"/>
      <c r="I136" s="388"/>
      <c r="J136" s="388"/>
      <c r="K136" s="388"/>
      <c r="L136" s="388"/>
      <c r="M136" s="388"/>
      <c r="N136" s="388"/>
      <c r="O136" s="396"/>
      <c r="P136" s="399" t="s">
        <v>70</v>
      </c>
      <c r="Q136" s="400"/>
      <c r="R136" s="400"/>
      <c r="S136" s="400"/>
      <c r="T136" s="400"/>
      <c r="U136" s="400"/>
      <c r="V136" s="401"/>
      <c r="W136" s="37" t="s">
        <v>71</v>
      </c>
      <c r="X136" s="385">
        <f>IFERROR(X130/H130,"0")+IFERROR(X131/H131,"0")+IFERROR(X132/H132,"0")+IFERROR(X133/H133,"0")+IFERROR(X134/H134,"0")+IFERROR(X135/H135,"0")</f>
        <v>504.76190476190476</v>
      </c>
      <c r="Y136" s="385">
        <f>IFERROR(Y130/H130,"0")+IFERROR(Y131/H131,"0")+IFERROR(Y132/H132,"0")+IFERROR(Y133/H133,"0")+IFERROR(Y134/H134,"0")+IFERROR(Y135/H135,"0")</f>
        <v>506.00000000000006</v>
      </c>
      <c r="Z136" s="385">
        <f>IFERROR(IF(Z130="",0,Z130),"0")+IFERROR(IF(Z131="",0,Z131),"0")+IFERROR(IF(Z132="",0,Z132),"0")+IFERROR(IF(Z133="",0,Z133),"0")+IFERROR(IF(Z134="",0,Z134),"0")+IFERROR(IF(Z135="",0,Z135),"0")</f>
        <v>4.8340199999999998</v>
      </c>
      <c r="AA136" s="386"/>
      <c r="AB136" s="386"/>
      <c r="AC136" s="386"/>
    </row>
    <row r="137" spans="1:68" x14ac:dyDescent="0.2">
      <c r="A137" s="388"/>
      <c r="B137" s="388"/>
      <c r="C137" s="388"/>
      <c r="D137" s="388"/>
      <c r="E137" s="388"/>
      <c r="F137" s="388"/>
      <c r="G137" s="388"/>
      <c r="H137" s="388"/>
      <c r="I137" s="388"/>
      <c r="J137" s="388"/>
      <c r="K137" s="388"/>
      <c r="L137" s="388"/>
      <c r="M137" s="388"/>
      <c r="N137" s="388"/>
      <c r="O137" s="396"/>
      <c r="P137" s="399" t="s">
        <v>70</v>
      </c>
      <c r="Q137" s="400"/>
      <c r="R137" s="400"/>
      <c r="S137" s="400"/>
      <c r="T137" s="400"/>
      <c r="U137" s="400"/>
      <c r="V137" s="401"/>
      <c r="W137" s="37" t="s">
        <v>69</v>
      </c>
      <c r="X137" s="385">
        <f>IFERROR(SUM(X130:X135),"0")</f>
        <v>1770</v>
      </c>
      <c r="Y137" s="385">
        <f>IFERROR(SUM(Y130:Y135),"0")</f>
        <v>1776.6000000000004</v>
      </c>
      <c r="Z137" s="37"/>
      <c r="AA137" s="386"/>
      <c r="AB137" s="386"/>
      <c r="AC137" s="386"/>
    </row>
    <row r="138" spans="1:68" ht="14.25" hidden="1" customHeight="1" x14ac:dyDescent="0.25">
      <c r="A138" s="387" t="s">
        <v>171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388"/>
      <c r="Z138" s="388"/>
      <c r="AA138" s="376"/>
      <c r="AB138" s="376"/>
      <c r="AC138" s="376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89">
        <v>4680115882652</v>
      </c>
      <c r="E139" s="390"/>
      <c r="F139" s="382">
        <v>0.33</v>
      </c>
      <c r="G139" s="32">
        <v>6</v>
      </c>
      <c r="H139" s="382">
        <v>1.98</v>
      </c>
      <c r="I139" s="382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3">
        <v>0</v>
      </c>
      <c r="Y139" s="384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224</v>
      </c>
      <c r="B140" s="54" t="s">
        <v>225</v>
      </c>
      <c r="C140" s="31">
        <v>4301060309</v>
      </c>
      <c r="D140" s="389">
        <v>4680115880238</v>
      </c>
      <c r="E140" s="390"/>
      <c r="F140" s="382">
        <v>0.33</v>
      </c>
      <c r="G140" s="32">
        <v>6</v>
      </c>
      <c r="H140" s="382">
        <v>1.98</v>
      </c>
      <c r="I140" s="382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2"/>
      <c r="R140" s="392"/>
      <c r="S140" s="392"/>
      <c r="T140" s="393"/>
      <c r="U140" s="34"/>
      <c r="V140" s="34"/>
      <c r="W140" s="35" t="s">
        <v>69</v>
      </c>
      <c r="X140" s="383">
        <v>0</v>
      </c>
      <c r="Y140" s="384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5"/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96"/>
      <c r="P141" s="399" t="s">
        <v>70</v>
      </c>
      <c r="Q141" s="400"/>
      <c r="R141" s="400"/>
      <c r="S141" s="400"/>
      <c r="T141" s="400"/>
      <c r="U141" s="400"/>
      <c r="V141" s="401"/>
      <c r="W141" s="37" t="s">
        <v>71</v>
      </c>
      <c r="X141" s="385">
        <f>IFERROR(X139/H139,"0")+IFERROR(X140/H140,"0")</f>
        <v>0</v>
      </c>
      <c r="Y141" s="385">
        <f>IFERROR(Y139/H139,"0")+IFERROR(Y140/H140,"0")</f>
        <v>0</v>
      </c>
      <c r="Z141" s="385">
        <f>IFERROR(IF(Z139="",0,Z139),"0")+IFERROR(IF(Z140="",0,Z140),"0")</f>
        <v>0</v>
      </c>
      <c r="AA141" s="386"/>
      <c r="AB141" s="386"/>
      <c r="AC141" s="386"/>
    </row>
    <row r="142" spans="1:68" hidden="1" x14ac:dyDescent="0.2">
      <c r="A142" s="388"/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96"/>
      <c r="P142" s="399" t="s">
        <v>70</v>
      </c>
      <c r="Q142" s="400"/>
      <c r="R142" s="400"/>
      <c r="S142" s="400"/>
      <c r="T142" s="400"/>
      <c r="U142" s="400"/>
      <c r="V142" s="401"/>
      <c r="W142" s="37" t="s">
        <v>69</v>
      </c>
      <c r="X142" s="385">
        <f>IFERROR(SUM(X139:X140),"0")</f>
        <v>0</v>
      </c>
      <c r="Y142" s="385">
        <f>IFERROR(SUM(Y139:Y140),"0")</f>
        <v>0</v>
      </c>
      <c r="Z142" s="37"/>
      <c r="AA142" s="386"/>
      <c r="AB142" s="386"/>
      <c r="AC142" s="386"/>
    </row>
    <row r="143" spans="1:68" ht="16.5" hidden="1" customHeight="1" x14ac:dyDescent="0.25">
      <c r="A143" s="402" t="s">
        <v>226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377"/>
      <c r="AB143" s="377"/>
      <c r="AC143" s="377"/>
    </row>
    <row r="144" spans="1:68" ht="14.25" hidden="1" customHeight="1" x14ac:dyDescent="0.25">
      <c r="A144" s="387" t="s">
        <v>105</v>
      </c>
      <c r="B144" s="388"/>
      <c r="C144" s="388"/>
      <c r="D144" s="388"/>
      <c r="E144" s="388"/>
      <c r="F144" s="388"/>
      <c r="G144" s="388"/>
      <c r="H144" s="388"/>
      <c r="I144" s="388"/>
      <c r="J144" s="388"/>
      <c r="K144" s="388"/>
      <c r="L144" s="388"/>
      <c r="M144" s="388"/>
      <c r="N144" s="388"/>
      <c r="O144" s="388"/>
      <c r="P144" s="388"/>
      <c r="Q144" s="388"/>
      <c r="R144" s="388"/>
      <c r="S144" s="388"/>
      <c r="T144" s="388"/>
      <c r="U144" s="388"/>
      <c r="V144" s="388"/>
      <c r="W144" s="388"/>
      <c r="X144" s="388"/>
      <c r="Y144" s="388"/>
      <c r="Z144" s="388"/>
      <c r="AA144" s="376"/>
      <c r="AB144" s="376"/>
      <c r="AC144" s="376"/>
    </row>
    <row r="145" spans="1:68" ht="27" hidden="1" customHeight="1" x14ac:dyDescent="0.25">
      <c r="A145" s="54" t="s">
        <v>227</v>
      </c>
      <c r="B145" s="54" t="s">
        <v>228</v>
      </c>
      <c r="C145" s="31">
        <v>4301011562</v>
      </c>
      <c r="D145" s="389">
        <v>4680115882577</v>
      </c>
      <c r="E145" s="390"/>
      <c r="F145" s="382">
        <v>0.4</v>
      </c>
      <c r="G145" s="32">
        <v>8</v>
      </c>
      <c r="H145" s="382">
        <v>3.2</v>
      </c>
      <c r="I145" s="382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2"/>
      <c r="R145" s="392"/>
      <c r="S145" s="392"/>
      <c r="T145" s="393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89">
        <v>4680115882577</v>
      </c>
      <c r="E146" s="390"/>
      <c r="F146" s="382">
        <v>0.4</v>
      </c>
      <c r="G146" s="32">
        <v>8</v>
      </c>
      <c r="H146" s="382">
        <v>3.2</v>
      </c>
      <c r="I146" s="382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2"/>
      <c r="R146" s="392"/>
      <c r="S146" s="392"/>
      <c r="T146" s="393"/>
      <c r="U146" s="34"/>
      <c r="V146" s="34"/>
      <c r="W146" s="35" t="s">
        <v>69</v>
      </c>
      <c r="X146" s="383">
        <v>0</v>
      </c>
      <c r="Y146" s="384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5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396"/>
      <c r="P147" s="399" t="s">
        <v>70</v>
      </c>
      <c r="Q147" s="400"/>
      <c r="R147" s="400"/>
      <c r="S147" s="400"/>
      <c r="T147" s="400"/>
      <c r="U147" s="400"/>
      <c r="V147" s="401"/>
      <c r="W147" s="37" t="s">
        <v>71</v>
      </c>
      <c r="X147" s="385">
        <f>IFERROR(X145/H145,"0")+IFERROR(X146/H146,"0")</f>
        <v>0</v>
      </c>
      <c r="Y147" s="385">
        <f>IFERROR(Y145/H145,"0")+IFERROR(Y146/H146,"0")</f>
        <v>0</v>
      </c>
      <c r="Z147" s="385">
        <f>IFERROR(IF(Z145="",0,Z145),"0")+IFERROR(IF(Z146="",0,Z146),"0")</f>
        <v>0</v>
      </c>
      <c r="AA147" s="386"/>
      <c r="AB147" s="386"/>
      <c r="AC147" s="386"/>
    </row>
    <row r="148" spans="1:68" hidden="1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96"/>
      <c r="P148" s="399" t="s">
        <v>70</v>
      </c>
      <c r="Q148" s="400"/>
      <c r="R148" s="400"/>
      <c r="S148" s="400"/>
      <c r="T148" s="400"/>
      <c r="U148" s="400"/>
      <c r="V148" s="401"/>
      <c r="W148" s="37" t="s">
        <v>69</v>
      </c>
      <c r="X148" s="385">
        <f>IFERROR(SUM(X145:X146),"0")</f>
        <v>0</v>
      </c>
      <c r="Y148" s="385">
        <f>IFERROR(SUM(Y145:Y146),"0")</f>
        <v>0</v>
      </c>
      <c r="Z148" s="37"/>
      <c r="AA148" s="386"/>
      <c r="AB148" s="386"/>
      <c r="AC148" s="386"/>
    </row>
    <row r="149" spans="1:68" ht="14.25" hidden="1" customHeight="1" x14ac:dyDescent="0.25">
      <c r="A149" s="387" t="s">
        <v>64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88"/>
      <c r="AA149" s="376"/>
      <c r="AB149" s="376"/>
      <c r="AC149" s="376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89">
        <v>4680115883444</v>
      </c>
      <c r="E150" s="390"/>
      <c r="F150" s="382">
        <v>0.35</v>
      </c>
      <c r="G150" s="32">
        <v>8</v>
      </c>
      <c r="H150" s="382">
        <v>2.8</v>
      </c>
      <c r="I150" s="382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2"/>
      <c r="R150" s="392"/>
      <c r="S150" s="392"/>
      <c r="T150" s="393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9">
        <v>4680115883444</v>
      </c>
      <c r="E151" s="390"/>
      <c r="F151" s="382">
        <v>0.35</v>
      </c>
      <c r="G151" s="32">
        <v>8</v>
      </c>
      <c r="H151" s="382">
        <v>2.8</v>
      </c>
      <c r="I151" s="382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2"/>
      <c r="R151" s="392"/>
      <c r="S151" s="392"/>
      <c r="T151" s="393"/>
      <c r="U151" s="34"/>
      <c r="V151" s="34"/>
      <c r="W151" s="35" t="s">
        <v>69</v>
      </c>
      <c r="X151" s="383">
        <v>45.5</v>
      </c>
      <c r="Y151" s="384">
        <f>IFERROR(IF(X151="",0,CEILING((X151/$H151),1)*$H151),"")</f>
        <v>47.599999999999994</v>
      </c>
      <c r="Z151" s="36">
        <f>IFERROR(IF(Y151=0,"",ROUNDUP(Y151/H151,0)*0.00753),"")</f>
        <v>0.12801000000000001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50.18</v>
      </c>
      <c r="BN151" s="64">
        <f>IFERROR(Y151*I151/H151,"0")</f>
        <v>52.496000000000002</v>
      </c>
      <c r="BO151" s="64">
        <f>IFERROR(1/J151*(X151/H151),"0")</f>
        <v>0.10416666666666666</v>
      </c>
      <c r="BP151" s="64">
        <f>IFERROR(1/J151*(Y151/H151),"0")</f>
        <v>0.10897435897435898</v>
      </c>
    </row>
    <row r="152" spans="1:68" x14ac:dyDescent="0.2">
      <c r="A152" s="395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8"/>
      <c r="N152" s="388"/>
      <c r="O152" s="396"/>
      <c r="P152" s="399" t="s">
        <v>70</v>
      </c>
      <c r="Q152" s="400"/>
      <c r="R152" s="400"/>
      <c r="S152" s="400"/>
      <c r="T152" s="400"/>
      <c r="U152" s="400"/>
      <c r="V152" s="401"/>
      <c r="W152" s="37" t="s">
        <v>71</v>
      </c>
      <c r="X152" s="385">
        <f>IFERROR(X150/H150,"0")+IFERROR(X151/H151,"0")</f>
        <v>16.25</v>
      </c>
      <c r="Y152" s="385">
        <f>IFERROR(Y150/H150,"0")+IFERROR(Y151/H151,"0")</f>
        <v>17</v>
      </c>
      <c r="Z152" s="385">
        <f>IFERROR(IF(Z150="",0,Z150),"0")+IFERROR(IF(Z151="",0,Z151),"0")</f>
        <v>0.12801000000000001</v>
      </c>
      <c r="AA152" s="386"/>
      <c r="AB152" s="386"/>
      <c r="AC152" s="386"/>
    </row>
    <row r="153" spans="1:68" x14ac:dyDescent="0.2">
      <c r="A153" s="388"/>
      <c r="B153" s="388"/>
      <c r="C153" s="388"/>
      <c r="D153" s="388"/>
      <c r="E153" s="388"/>
      <c r="F153" s="388"/>
      <c r="G153" s="388"/>
      <c r="H153" s="388"/>
      <c r="I153" s="388"/>
      <c r="J153" s="388"/>
      <c r="K153" s="388"/>
      <c r="L153" s="388"/>
      <c r="M153" s="388"/>
      <c r="N153" s="388"/>
      <c r="O153" s="396"/>
      <c r="P153" s="399" t="s">
        <v>70</v>
      </c>
      <c r="Q153" s="400"/>
      <c r="R153" s="400"/>
      <c r="S153" s="400"/>
      <c r="T153" s="400"/>
      <c r="U153" s="400"/>
      <c r="V153" s="401"/>
      <c r="W153" s="37" t="s">
        <v>69</v>
      </c>
      <c r="X153" s="385">
        <f>IFERROR(SUM(X150:X151),"0")</f>
        <v>45.5</v>
      </c>
      <c r="Y153" s="385">
        <f>IFERROR(SUM(Y150:Y151),"0")</f>
        <v>47.599999999999994</v>
      </c>
      <c r="Z153" s="37"/>
      <c r="AA153" s="386"/>
      <c r="AB153" s="386"/>
      <c r="AC153" s="386"/>
    </row>
    <row r="154" spans="1:68" ht="14.25" hidden="1" customHeight="1" x14ac:dyDescent="0.25">
      <c r="A154" s="387" t="s">
        <v>72</v>
      </c>
      <c r="B154" s="388"/>
      <c r="C154" s="388"/>
      <c r="D154" s="388"/>
      <c r="E154" s="388"/>
      <c r="F154" s="388"/>
      <c r="G154" s="388"/>
      <c r="H154" s="388"/>
      <c r="I154" s="388"/>
      <c r="J154" s="388"/>
      <c r="K154" s="388"/>
      <c r="L154" s="388"/>
      <c r="M154" s="388"/>
      <c r="N154" s="388"/>
      <c r="O154" s="388"/>
      <c r="P154" s="388"/>
      <c r="Q154" s="388"/>
      <c r="R154" s="388"/>
      <c r="S154" s="388"/>
      <c r="T154" s="388"/>
      <c r="U154" s="388"/>
      <c r="V154" s="388"/>
      <c r="W154" s="388"/>
      <c r="X154" s="388"/>
      <c r="Y154" s="388"/>
      <c r="Z154" s="388"/>
      <c r="AA154" s="376"/>
      <c r="AB154" s="376"/>
      <c r="AC154" s="376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89">
        <v>4680115882584</v>
      </c>
      <c r="E155" s="390"/>
      <c r="F155" s="382">
        <v>0.33</v>
      </c>
      <c r="G155" s="32">
        <v>8</v>
      </c>
      <c r="H155" s="382">
        <v>2.64</v>
      </c>
      <c r="I155" s="382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2"/>
      <c r="R155" s="392"/>
      <c r="S155" s="392"/>
      <c r="T155" s="393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9">
        <v>4680115882584</v>
      </c>
      <c r="E156" s="390"/>
      <c r="F156" s="382">
        <v>0.33</v>
      </c>
      <c r="G156" s="32">
        <v>8</v>
      </c>
      <c r="H156" s="382">
        <v>2.64</v>
      </c>
      <c r="I156" s="382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2"/>
      <c r="R156" s="392"/>
      <c r="S156" s="392"/>
      <c r="T156" s="393"/>
      <c r="U156" s="34"/>
      <c r="V156" s="34"/>
      <c r="W156" s="35" t="s">
        <v>69</v>
      </c>
      <c r="X156" s="383">
        <v>39.6</v>
      </c>
      <c r="Y156" s="384">
        <f>IFERROR(IF(X156="",0,CEILING((X156/$H156),1)*$H156),"")</f>
        <v>39.6</v>
      </c>
      <c r="Z156" s="36">
        <f>IFERROR(IF(Y156=0,"",ROUNDUP(Y156/H156,0)*0.00753),"")</f>
        <v>0.11295000000000001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43.92</v>
      </c>
      <c r="BN156" s="64">
        <f>IFERROR(Y156*I156/H156,"0")</f>
        <v>43.92</v>
      </c>
      <c r="BO156" s="64">
        <f>IFERROR(1/J156*(X156/H156),"0")</f>
        <v>9.6153846153846145E-2</v>
      </c>
      <c r="BP156" s="64">
        <f>IFERROR(1/J156*(Y156/H156),"0")</f>
        <v>9.6153846153846145E-2</v>
      </c>
    </row>
    <row r="157" spans="1:68" x14ac:dyDescent="0.2">
      <c r="A157" s="395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8"/>
      <c r="O157" s="396"/>
      <c r="P157" s="399" t="s">
        <v>70</v>
      </c>
      <c r="Q157" s="400"/>
      <c r="R157" s="400"/>
      <c r="S157" s="400"/>
      <c r="T157" s="400"/>
      <c r="U157" s="400"/>
      <c r="V157" s="401"/>
      <c r="W157" s="37" t="s">
        <v>71</v>
      </c>
      <c r="X157" s="385">
        <f>IFERROR(X155/H155,"0")+IFERROR(X156/H156,"0")</f>
        <v>15</v>
      </c>
      <c r="Y157" s="385">
        <f>IFERROR(Y155/H155,"0")+IFERROR(Y156/H156,"0")</f>
        <v>15</v>
      </c>
      <c r="Z157" s="385">
        <f>IFERROR(IF(Z155="",0,Z155),"0")+IFERROR(IF(Z156="",0,Z156),"0")</f>
        <v>0.11295000000000001</v>
      </c>
      <c r="AA157" s="386"/>
      <c r="AB157" s="386"/>
      <c r="AC157" s="386"/>
    </row>
    <row r="158" spans="1:68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396"/>
      <c r="P158" s="399" t="s">
        <v>70</v>
      </c>
      <c r="Q158" s="400"/>
      <c r="R158" s="400"/>
      <c r="S158" s="400"/>
      <c r="T158" s="400"/>
      <c r="U158" s="400"/>
      <c r="V158" s="401"/>
      <c r="W158" s="37" t="s">
        <v>69</v>
      </c>
      <c r="X158" s="385">
        <f>IFERROR(SUM(X155:X156),"0")</f>
        <v>39.6</v>
      </c>
      <c r="Y158" s="385">
        <f>IFERROR(SUM(Y155:Y156),"0")</f>
        <v>39.6</v>
      </c>
      <c r="Z158" s="37"/>
      <c r="AA158" s="386"/>
      <c r="AB158" s="386"/>
      <c r="AC158" s="386"/>
    </row>
    <row r="159" spans="1:68" ht="16.5" hidden="1" customHeight="1" x14ac:dyDescent="0.25">
      <c r="A159" s="402" t="s">
        <v>103</v>
      </c>
      <c r="B159" s="388"/>
      <c r="C159" s="388"/>
      <c r="D159" s="388"/>
      <c r="E159" s="388"/>
      <c r="F159" s="388"/>
      <c r="G159" s="388"/>
      <c r="H159" s="388"/>
      <c r="I159" s="388"/>
      <c r="J159" s="388"/>
      <c r="K159" s="388"/>
      <c r="L159" s="388"/>
      <c r="M159" s="388"/>
      <c r="N159" s="388"/>
      <c r="O159" s="388"/>
      <c r="P159" s="388"/>
      <c r="Q159" s="388"/>
      <c r="R159" s="388"/>
      <c r="S159" s="388"/>
      <c r="T159" s="388"/>
      <c r="U159" s="388"/>
      <c r="V159" s="388"/>
      <c r="W159" s="388"/>
      <c r="X159" s="388"/>
      <c r="Y159" s="388"/>
      <c r="Z159" s="388"/>
      <c r="AA159" s="377"/>
      <c r="AB159" s="377"/>
      <c r="AC159" s="377"/>
    </row>
    <row r="160" spans="1:68" ht="14.25" hidden="1" customHeight="1" x14ac:dyDescent="0.25">
      <c r="A160" s="387" t="s">
        <v>105</v>
      </c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  <c r="X160" s="388"/>
      <c r="Y160" s="388"/>
      <c r="Z160" s="388"/>
      <c r="AA160" s="376"/>
      <c r="AB160" s="376"/>
      <c r="AC160" s="376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89">
        <v>4607091382945</v>
      </c>
      <c r="E161" s="390"/>
      <c r="F161" s="382">
        <v>1.4</v>
      </c>
      <c r="G161" s="32">
        <v>8</v>
      </c>
      <c r="H161" s="382">
        <v>11.2</v>
      </c>
      <c r="I161" s="382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2"/>
      <c r="R161" s="392"/>
      <c r="S161" s="392"/>
      <c r="T161" s="393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238</v>
      </c>
      <c r="B162" s="54" t="s">
        <v>239</v>
      </c>
      <c r="C162" s="31">
        <v>4301011192</v>
      </c>
      <c r="D162" s="389">
        <v>4607091382952</v>
      </c>
      <c r="E162" s="390"/>
      <c r="F162" s="382">
        <v>0.5</v>
      </c>
      <c r="G162" s="32">
        <v>6</v>
      </c>
      <c r="H162" s="382">
        <v>3</v>
      </c>
      <c r="I162" s="382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2"/>
      <c r="R162" s="392"/>
      <c r="S162" s="392"/>
      <c r="T162" s="393"/>
      <c r="U162" s="34"/>
      <c r="V162" s="34"/>
      <c r="W162" s="35" t="s">
        <v>69</v>
      </c>
      <c r="X162" s="383">
        <v>0</v>
      </c>
      <c r="Y162" s="384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89">
        <v>4607091384604</v>
      </c>
      <c r="E163" s="390"/>
      <c r="F163" s="382">
        <v>0.4</v>
      </c>
      <c r="G163" s="32">
        <v>10</v>
      </c>
      <c r="H163" s="382">
        <v>4</v>
      </c>
      <c r="I163" s="382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2"/>
      <c r="R163" s="392"/>
      <c r="S163" s="392"/>
      <c r="T163" s="393"/>
      <c r="U163" s="34"/>
      <c r="V163" s="34"/>
      <c r="W163" s="35" t="s">
        <v>69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96"/>
      <c r="P164" s="399" t="s">
        <v>70</v>
      </c>
      <c r="Q164" s="400"/>
      <c r="R164" s="400"/>
      <c r="S164" s="400"/>
      <c r="T164" s="400"/>
      <c r="U164" s="400"/>
      <c r="V164" s="401"/>
      <c r="W164" s="37" t="s">
        <v>71</v>
      </c>
      <c r="X164" s="385">
        <f>IFERROR(X161/H161,"0")+IFERROR(X162/H162,"0")+IFERROR(X163/H163,"0")</f>
        <v>0</v>
      </c>
      <c r="Y164" s="385">
        <f>IFERROR(Y161/H161,"0")+IFERROR(Y162/H162,"0")+IFERROR(Y163/H163,"0")</f>
        <v>0</v>
      </c>
      <c r="Z164" s="385">
        <f>IFERROR(IF(Z161="",0,Z161),"0")+IFERROR(IF(Z162="",0,Z162),"0")+IFERROR(IF(Z163="",0,Z163),"0")</f>
        <v>0</v>
      </c>
      <c r="AA164" s="386"/>
      <c r="AB164" s="386"/>
      <c r="AC164" s="386"/>
    </row>
    <row r="165" spans="1:68" hidden="1" x14ac:dyDescent="0.2">
      <c r="A165" s="388"/>
      <c r="B165" s="388"/>
      <c r="C165" s="388"/>
      <c r="D165" s="388"/>
      <c r="E165" s="388"/>
      <c r="F165" s="388"/>
      <c r="G165" s="388"/>
      <c r="H165" s="388"/>
      <c r="I165" s="388"/>
      <c r="J165" s="388"/>
      <c r="K165" s="388"/>
      <c r="L165" s="388"/>
      <c r="M165" s="388"/>
      <c r="N165" s="388"/>
      <c r="O165" s="396"/>
      <c r="P165" s="399" t="s">
        <v>70</v>
      </c>
      <c r="Q165" s="400"/>
      <c r="R165" s="400"/>
      <c r="S165" s="400"/>
      <c r="T165" s="400"/>
      <c r="U165" s="400"/>
      <c r="V165" s="401"/>
      <c r="W165" s="37" t="s">
        <v>69</v>
      </c>
      <c r="X165" s="385">
        <f>IFERROR(SUM(X161:X163),"0")</f>
        <v>0</v>
      </c>
      <c r="Y165" s="385">
        <f>IFERROR(SUM(Y161:Y163),"0")</f>
        <v>0</v>
      </c>
      <c r="Z165" s="37"/>
      <c r="AA165" s="386"/>
      <c r="AB165" s="386"/>
      <c r="AC165" s="386"/>
    </row>
    <row r="166" spans="1:68" ht="14.25" hidden="1" customHeight="1" x14ac:dyDescent="0.25">
      <c r="A166" s="387" t="s">
        <v>64</v>
      </c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8"/>
      <c r="O166" s="388"/>
      <c r="P166" s="388"/>
      <c r="Q166" s="388"/>
      <c r="R166" s="388"/>
      <c r="S166" s="388"/>
      <c r="T166" s="388"/>
      <c r="U166" s="388"/>
      <c r="V166" s="388"/>
      <c r="W166" s="388"/>
      <c r="X166" s="388"/>
      <c r="Y166" s="388"/>
      <c r="Z166" s="388"/>
      <c r="AA166" s="376"/>
      <c r="AB166" s="376"/>
      <c r="AC166" s="376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89">
        <v>4607091387667</v>
      </c>
      <c r="E167" s="390"/>
      <c r="F167" s="382">
        <v>0.9</v>
      </c>
      <c r="G167" s="32">
        <v>10</v>
      </c>
      <c r="H167" s="382">
        <v>9</v>
      </c>
      <c r="I167" s="382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89">
        <v>4607091387636</v>
      </c>
      <c r="E168" s="390"/>
      <c r="F168" s="382">
        <v>0.7</v>
      </c>
      <c r="G168" s="32">
        <v>6</v>
      </c>
      <c r="H168" s="382">
        <v>4.2</v>
      </c>
      <c r="I168" s="382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2"/>
      <c r="R168" s="392"/>
      <c r="S168" s="392"/>
      <c r="T168" s="393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89">
        <v>4607091382426</v>
      </c>
      <c r="E169" s="390"/>
      <c r="F169" s="382">
        <v>0.9</v>
      </c>
      <c r="G169" s="32">
        <v>10</v>
      </c>
      <c r="H169" s="382">
        <v>9</v>
      </c>
      <c r="I169" s="382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2"/>
      <c r="R169" s="392"/>
      <c r="S169" s="392"/>
      <c r="T169" s="393"/>
      <c r="U169" s="34"/>
      <c r="V169" s="34"/>
      <c r="W169" s="35" t="s">
        <v>69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89">
        <v>4607091386547</v>
      </c>
      <c r="E170" s="390"/>
      <c r="F170" s="382">
        <v>0.35</v>
      </c>
      <c r="G170" s="32">
        <v>8</v>
      </c>
      <c r="H170" s="382">
        <v>2.8</v>
      </c>
      <c r="I170" s="382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2"/>
      <c r="R170" s="392"/>
      <c r="S170" s="392"/>
      <c r="T170" s="393"/>
      <c r="U170" s="34"/>
      <c r="V170" s="34"/>
      <c r="W170" s="35" t="s">
        <v>69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89">
        <v>4607091382464</v>
      </c>
      <c r="E171" s="390"/>
      <c r="F171" s="382">
        <v>0.35</v>
      </c>
      <c r="G171" s="32">
        <v>8</v>
      </c>
      <c r="H171" s="382">
        <v>2.8</v>
      </c>
      <c r="I171" s="382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2"/>
      <c r="R171" s="392"/>
      <c r="S171" s="392"/>
      <c r="T171" s="393"/>
      <c r="U171" s="34"/>
      <c r="V171" s="34"/>
      <c r="W171" s="35" t="s">
        <v>69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8"/>
      <c r="O172" s="396"/>
      <c r="P172" s="399" t="s">
        <v>70</v>
      </c>
      <c r="Q172" s="400"/>
      <c r="R172" s="400"/>
      <c r="S172" s="400"/>
      <c r="T172" s="400"/>
      <c r="U172" s="400"/>
      <c r="V172" s="401"/>
      <c r="W172" s="37" t="s">
        <v>71</v>
      </c>
      <c r="X172" s="385">
        <f>IFERROR(X167/H167,"0")+IFERROR(X168/H168,"0")+IFERROR(X169/H169,"0")+IFERROR(X170/H170,"0")+IFERROR(X171/H171,"0")</f>
        <v>0</v>
      </c>
      <c r="Y172" s="385">
        <f>IFERROR(Y167/H167,"0")+IFERROR(Y168/H168,"0")+IFERROR(Y169/H169,"0")+IFERROR(Y170/H170,"0")+IFERROR(Y171/H171,"0")</f>
        <v>0</v>
      </c>
      <c r="Z172" s="385">
        <f>IFERROR(IF(Z167="",0,Z167),"0")+IFERROR(IF(Z168="",0,Z168),"0")+IFERROR(IF(Z169="",0,Z169),"0")+IFERROR(IF(Z170="",0,Z170),"0")+IFERROR(IF(Z171="",0,Z171),"0")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88"/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96"/>
      <c r="P173" s="399" t="s">
        <v>70</v>
      </c>
      <c r="Q173" s="400"/>
      <c r="R173" s="400"/>
      <c r="S173" s="400"/>
      <c r="T173" s="400"/>
      <c r="U173" s="400"/>
      <c r="V173" s="401"/>
      <c r="W173" s="37" t="s">
        <v>69</v>
      </c>
      <c r="X173" s="385">
        <f>IFERROR(SUM(X167:X171),"0")</f>
        <v>0</v>
      </c>
      <c r="Y173" s="385">
        <f>IFERROR(SUM(Y167:Y171),"0")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87" t="s">
        <v>72</v>
      </c>
      <c r="B174" s="388"/>
      <c r="C174" s="388"/>
      <c r="D174" s="388"/>
      <c r="E174" s="388"/>
      <c r="F174" s="388"/>
      <c r="G174" s="388"/>
      <c r="H174" s="388"/>
      <c r="I174" s="388"/>
      <c r="J174" s="388"/>
      <c r="K174" s="388"/>
      <c r="L174" s="388"/>
      <c r="M174" s="388"/>
      <c r="N174" s="388"/>
      <c r="O174" s="388"/>
      <c r="P174" s="388"/>
      <c r="Q174" s="388"/>
      <c r="R174" s="388"/>
      <c r="S174" s="388"/>
      <c r="T174" s="388"/>
      <c r="U174" s="388"/>
      <c r="V174" s="388"/>
      <c r="W174" s="388"/>
      <c r="X174" s="388"/>
      <c r="Y174" s="388"/>
      <c r="Z174" s="388"/>
      <c r="AA174" s="376"/>
      <c r="AB174" s="376"/>
      <c r="AC174" s="376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9">
        <v>4607091385304</v>
      </c>
      <c r="E175" s="390"/>
      <c r="F175" s="382">
        <v>1.4</v>
      </c>
      <c r="G175" s="32">
        <v>6</v>
      </c>
      <c r="H175" s="382">
        <v>8.4</v>
      </c>
      <c r="I175" s="382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2"/>
      <c r="R175" s="392"/>
      <c r="S175" s="392"/>
      <c r="T175" s="393"/>
      <c r="U175" s="34"/>
      <c r="V175" s="34"/>
      <c r="W175" s="35" t="s">
        <v>69</v>
      </c>
      <c r="X175" s="383">
        <v>30</v>
      </c>
      <c r="Y175" s="384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89">
        <v>4607091386264</v>
      </c>
      <c r="E176" s="390"/>
      <c r="F176" s="382">
        <v>0.5</v>
      </c>
      <c r="G176" s="32">
        <v>6</v>
      </c>
      <c r="H176" s="382">
        <v>3</v>
      </c>
      <c r="I176" s="382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2"/>
      <c r="R176" s="392"/>
      <c r="S176" s="392"/>
      <c r="T176" s="393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256</v>
      </c>
      <c r="B177" s="54" t="s">
        <v>257</v>
      </c>
      <c r="C177" s="31">
        <v>4301051313</v>
      </c>
      <c r="D177" s="389">
        <v>4607091385427</v>
      </c>
      <c r="E177" s="390"/>
      <c r="F177" s="382">
        <v>0.5</v>
      </c>
      <c r="G177" s="32">
        <v>6</v>
      </c>
      <c r="H177" s="382">
        <v>3</v>
      </c>
      <c r="I177" s="382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2"/>
      <c r="R177" s="392"/>
      <c r="S177" s="392"/>
      <c r="T177" s="393"/>
      <c r="U177" s="34"/>
      <c r="V177" s="34"/>
      <c r="W177" s="35" t="s">
        <v>69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5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396"/>
      <c r="P178" s="399" t="s">
        <v>70</v>
      </c>
      <c r="Q178" s="400"/>
      <c r="R178" s="400"/>
      <c r="S178" s="400"/>
      <c r="T178" s="400"/>
      <c r="U178" s="400"/>
      <c r="V178" s="401"/>
      <c r="W178" s="37" t="s">
        <v>71</v>
      </c>
      <c r="X178" s="385">
        <f>IFERROR(X175/H175,"0")+IFERROR(X176/H176,"0")+IFERROR(X177/H177,"0")</f>
        <v>3.5714285714285712</v>
      </c>
      <c r="Y178" s="385">
        <f>IFERROR(Y175/H175,"0")+IFERROR(Y176/H176,"0")+IFERROR(Y177/H177,"0")</f>
        <v>4</v>
      </c>
      <c r="Z178" s="385">
        <f>IFERROR(IF(Z175="",0,Z175),"0")+IFERROR(IF(Z176="",0,Z176),"0")+IFERROR(IF(Z177="",0,Z177),"0")</f>
        <v>8.6999999999999994E-2</v>
      </c>
      <c r="AA178" s="386"/>
      <c r="AB178" s="386"/>
      <c r="AC178" s="386"/>
    </row>
    <row r="179" spans="1:68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96"/>
      <c r="P179" s="399" t="s">
        <v>70</v>
      </c>
      <c r="Q179" s="400"/>
      <c r="R179" s="400"/>
      <c r="S179" s="400"/>
      <c r="T179" s="400"/>
      <c r="U179" s="400"/>
      <c r="V179" s="401"/>
      <c r="W179" s="37" t="s">
        <v>69</v>
      </c>
      <c r="X179" s="385">
        <f>IFERROR(SUM(X175:X177),"0")</f>
        <v>30</v>
      </c>
      <c r="Y179" s="385">
        <f>IFERROR(SUM(Y175:Y177),"0")</f>
        <v>33.6</v>
      </c>
      <c r="Z179" s="37"/>
      <c r="AA179" s="386"/>
      <c r="AB179" s="386"/>
      <c r="AC179" s="386"/>
    </row>
    <row r="180" spans="1:68" ht="27.75" hidden="1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hidden="1" customHeight="1" x14ac:dyDescent="0.25">
      <c r="A181" s="402" t="s">
        <v>259</v>
      </c>
      <c r="B181" s="388"/>
      <c r="C181" s="388"/>
      <c r="D181" s="388"/>
      <c r="E181" s="388"/>
      <c r="F181" s="388"/>
      <c r="G181" s="388"/>
      <c r="H181" s="388"/>
      <c r="I181" s="388"/>
      <c r="J181" s="388"/>
      <c r="K181" s="388"/>
      <c r="L181" s="388"/>
      <c r="M181" s="388"/>
      <c r="N181" s="388"/>
      <c r="O181" s="388"/>
      <c r="P181" s="388"/>
      <c r="Q181" s="388"/>
      <c r="R181" s="388"/>
      <c r="S181" s="388"/>
      <c r="T181" s="388"/>
      <c r="U181" s="388"/>
      <c r="V181" s="388"/>
      <c r="W181" s="388"/>
      <c r="X181" s="388"/>
      <c r="Y181" s="388"/>
      <c r="Z181" s="388"/>
      <c r="AA181" s="377"/>
      <c r="AB181" s="377"/>
      <c r="AC181" s="377"/>
    </row>
    <row r="182" spans="1:68" ht="14.25" hidden="1" customHeight="1" x14ac:dyDescent="0.25">
      <c r="A182" s="387" t="s">
        <v>64</v>
      </c>
      <c r="B182" s="388"/>
      <c r="C182" s="388"/>
      <c r="D182" s="388"/>
      <c r="E182" s="388"/>
      <c r="F182" s="388"/>
      <c r="G182" s="388"/>
      <c r="H182" s="388"/>
      <c r="I182" s="388"/>
      <c r="J182" s="388"/>
      <c r="K182" s="388"/>
      <c r="L182" s="388"/>
      <c r="M182" s="388"/>
      <c r="N182" s="388"/>
      <c r="O182" s="388"/>
      <c r="P182" s="388"/>
      <c r="Q182" s="388"/>
      <c r="R182" s="388"/>
      <c r="S182" s="388"/>
      <c r="T182" s="388"/>
      <c r="U182" s="388"/>
      <c r="V182" s="388"/>
      <c r="W182" s="388"/>
      <c r="X182" s="388"/>
      <c r="Y182" s="388"/>
      <c r="Z182" s="388"/>
      <c r="AA182" s="376"/>
      <c r="AB182" s="376"/>
      <c r="AC182" s="376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9">
        <v>4680115880993</v>
      </c>
      <c r="E183" s="390"/>
      <c r="F183" s="382">
        <v>0.7</v>
      </c>
      <c r="G183" s="32">
        <v>6</v>
      </c>
      <c r="H183" s="382">
        <v>4.2</v>
      </c>
      <c r="I183" s="382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2"/>
      <c r="R183" s="392"/>
      <c r="S183" s="392"/>
      <c r="T183" s="393"/>
      <c r="U183" s="34"/>
      <c r="V183" s="34"/>
      <c r="W183" s="35" t="s">
        <v>69</v>
      </c>
      <c r="X183" s="383">
        <v>60</v>
      </c>
      <c r="Y183" s="384">
        <f t="shared" ref="Y183:Y190" si="26">IFERROR(IF(X183="",0,CEILING((X183/$H183),1)*$H183),"")</f>
        <v>63</v>
      </c>
      <c r="Z183" s="36">
        <f>IFERROR(IF(Y183=0,"",ROUNDUP(Y183/H183,0)*0.00753),"")</f>
        <v>0.11295000000000001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63.714285714285715</v>
      </c>
      <c r="BN183" s="64">
        <f t="shared" ref="BN183:BN190" si="28">IFERROR(Y183*I183/H183,"0")</f>
        <v>66.900000000000006</v>
      </c>
      <c r="BO183" s="64">
        <f t="shared" ref="BO183:BO190" si="29">IFERROR(1/J183*(X183/H183),"0")</f>
        <v>9.1575091575091569E-2</v>
      </c>
      <c r="BP183" s="64">
        <f t="shared" ref="BP183:BP190" si="30">IFERROR(1/J183*(Y183/H183),"0")</f>
        <v>9.6153846153846145E-2</v>
      </c>
    </row>
    <row r="184" spans="1:68" ht="27" hidden="1" customHeight="1" x14ac:dyDescent="0.25">
      <c r="A184" s="54" t="s">
        <v>262</v>
      </c>
      <c r="B184" s="54" t="s">
        <v>263</v>
      </c>
      <c r="C184" s="31">
        <v>4301031204</v>
      </c>
      <c r="D184" s="389">
        <v>4680115881761</v>
      </c>
      <c r="E184" s="390"/>
      <c r="F184" s="382">
        <v>0.7</v>
      </c>
      <c r="G184" s="32">
        <v>6</v>
      </c>
      <c r="H184" s="382">
        <v>4.2</v>
      </c>
      <c r="I184" s="382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2"/>
      <c r="R184" s="392"/>
      <c r="S184" s="392"/>
      <c r="T184" s="393"/>
      <c r="U184" s="34"/>
      <c r="V184" s="34"/>
      <c r="W184" s="35" t="s">
        <v>69</v>
      </c>
      <c r="X184" s="383">
        <v>0</v>
      </c>
      <c r="Y184" s="384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9">
        <v>4680115881563</v>
      </c>
      <c r="E185" s="390"/>
      <c r="F185" s="382">
        <v>0.7</v>
      </c>
      <c r="G185" s="32">
        <v>6</v>
      </c>
      <c r="H185" s="382">
        <v>4.2</v>
      </c>
      <c r="I185" s="382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2"/>
      <c r="R185" s="392"/>
      <c r="S185" s="392"/>
      <c r="T185" s="393"/>
      <c r="U185" s="34"/>
      <c r="V185" s="34"/>
      <c r="W185" s="35" t="s">
        <v>69</v>
      </c>
      <c r="X185" s="383">
        <v>50</v>
      </c>
      <c r="Y185" s="384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9">
        <v>4680115880986</v>
      </c>
      <c r="E186" s="390"/>
      <c r="F186" s="382">
        <v>0.35</v>
      </c>
      <c r="G186" s="32">
        <v>6</v>
      </c>
      <c r="H186" s="382">
        <v>2.1</v>
      </c>
      <c r="I186" s="382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2"/>
      <c r="R186" s="392"/>
      <c r="S186" s="392"/>
      <c r="T186" s="393"/>
      <c r="U186" s="34"/>
      <c r="V186" s="34"/>
      <c r="W186" s="35" t="s">
        <v>69</v>
      </c>
      <c r="X186" s="383">
        <v>157.5</v>
      </c>
      <c r="Y186" s="384">
        <f t="shared" si="26"/>
        <v>157.5</v>
      </c>
      <c r="Z186" s="36">
        <f>IFERROR(IF(Y186=0,"",ROUNDUP(Y186/H186,0)*0.00502),"")</f>
        <v>0.3765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167.25</v>
      </c>
      <c r="BN186" s="64">
        <f t="shared" si="28"/>
        <v>167.25</v>
      </c>
      <c r="BO186" s="64">
        <f t="shared" si="29"/>
        <v>0.32051282051282054</v>
      </c>
      <c r="BP186" s="64">
        <f t="shared" si="30"/>
        <v>0.32051282051282054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9">
        <v>4680115881785</v>
      </c>
      <c r="E187" s="390"/>
      <c r="F187" s="382">
        <v>0.35</v>
      </c>
      <c r="G187" s="32">
        <v>6</v>
      </c>
      <c r="H187" s="382">
        <v>2.1</v>
      </c>
      <c r="I187" s="382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4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2"/>
      <c r="R187" s="392"/>
      <c r="S187" s="392"/>
      <c r="T187" s="393"/>
      <c r="U187" s="34"/>
      <c r="V187" s="34"/>
      <c r="W187" s="35" t="s">
        <v>69</v>
      </c>
      <c r="X187" s="383">
        <v>140</v>
      </c>
      <c r="Y187" s="384">
        <f t="shared" si="26"/>
        <v>140.70000000000002</v>
      </c>
      <c r="Z187" s="36">
        <f>IFERROR(IF(Y187=0,"",ROUNDUP(Y187/H187,0)*0.00502),"")</f>
        <v>0.33634000000000003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148.66666666666666</v>
      </c>
      <c r="BN187" s="64">
        <f t="shared" si="28"/>
        <v>149.41</v>
      </c>
      <c r="BO187" s="64">
        <f t="shared" si="29"/>
        <v>0.28490028490028491</v>
      </c>
      <c r="BP187" s="64">
        <f t="shared" si="30"/>
        <v>0.28632478632478636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9">
        <v>4680115881679</v>
      </c>
      <c r="E188" s="390"/>
      <c r="F188" s="382">
        <v>0.35</v>
      </c>
      <c r="G188" s="32">
        <v>6</v>
      </c>
      <c r="H188" s="382">
        <v>2.1</v>
      </c>
      <c r="I188" s="382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2"/>
      <c r="R188" s="392"/>
      <c r="S188" s="392"/>
      <c r="T188" s="393"/>
      <c r="U188" s="34"/>
      <c r="V188" s="34"/>
      <c r="W188" s="35" t="s">
        <v>69</v>
      </c>
      <c r="X188" s="383">
        <v>210</v>
      </c>
      <c r="Y188" s="384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0.42735042735042739</v>
      </c>
      <c r="BP188" s="64">
        <f t="shared" si="30"/>
        <v>0.42735042735042739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89">
        <v>4680115880191</v>
      </c>
      <c r="E189" s="390"/>
      <c r="F189" s="382">
        <v>0.4</v>
      </c>
      <c r="G189" s="32">
        <v>6</v>
      </c>
      <c r="H189" s="382">
        <v>2.4</v>
      </c>
      <c r="I189" s="382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3">
        <v>0</v>
      </c>
      <c r="Y189" s="384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89">
        <v>4680115883963</v>
      </c>
      <c r="E190" s="390"/>
      <c r="F190" s="382">
        <v>0.28000000000000003</v>
      </c>
      <c r="G190" s="32">
        <v>6</v>
      </c>
      <c r="H190" s="382">
        <v>1.68</v>
      </c>
      <c r="I190" s="382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2"/>
      <c r="R190" s="392"/>
      <c r="S190" s="392"/>
      <c r="T190" s="393"/>
      <c r="U190" s="34"/>
      <c r="V190" s="34"/>
      <c r="W190" s="35" t="s">
        <v>69</v>
      </c>
      <c r="X190" s="383">
        <v>0</v>
      </c>
      <c r="Y190" s="384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8"/>
      <c r="N191" s="388"/>
      <c r="O191" s="396"/>
      <c r="P191" s="399" t="s">
        <v>70</v>
      </c>
      <c r="Q191" s="400"/>
      <c r="R191" s="400"/>
      <c r="S191" s="400"/>
      <c r="T191" s="400"/>
      <c r="U191" s="400"/>
      <c r="V191" s="401"/>
      <c r="W191" s="37" t="s">
        <v>71</v>
      </c>
      <c r="X191" s="385">
        <f>IFERROR(X183/H183,"0")+IFERROR(X184/H184,"0")+IFERROR(X185/H185,"0")+IFERROR(X186/H186,"0")+IFERROR(X187/H187,"0")+IFERROR(X188/H188,"0")+IFERROR(X189/H189,"0")+IFERROR(X190/H190,"0")</f>
        <v>267.85714285714283</v>
      </c>
      <c r="Y191" s="385">
        <f>IFERROR(Y183/H183,"0")+IFERROR(Y184/H184,"0")+IFERROR(Y185/H185,"0")+IFERROR(Y186/H186,"0")+IFERROR(Y187/H187,"0")+IFERROR(Y188/H188,"0")+IFERROR(Y189/H189,"0")+IFERROR(Y190/H190,"0")</f>
        <v>269</v>
      </c>
      <c r="Z191" s="385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1.41815</v>
      </c>
      <c r="AA191" s="386"/>
      <c r="AB191" s="386"/>
      <c r="AC191" s="386"/>
    </row>
    <row r="192" spans="1:68" x14ac:dyDescent="0.2">
      <c r="A192" s="388"/>
      <c r="B192" s="388"/>
      <c r="C192" s="388"/>
      <c r="D192" s="388"/>
      <c r="E192" s="388"/>
      <c r="F192" s="388"/>
      <c r="G192" s="388"/>
      <c r="H192" s="388"/>
      <c r="I192" s="388"/>
      <c r="J192" s="388"/>
      <c r="K192" s="388"/>
      <c r="L192" s="388"/>
      <c r="M192" s="388"/>
      <c r="N192" s="388"/>
      <c r="O192" s="396"/>
      <c r="P192" s="399" t="s">
        <v>70</v>
      </c>
      <c r="Q192" s="400"/>
      <c r="R192" s="400"/>
      <c r="S192" s="400"/>
      <c r="T192" s="400"/>
      <c r="U192" s="400"/>
      <c r="V192" s="401"/>
      <c r="W192" s="37" t="s">
        <v>69</v>
      </c>
      <c r="X192" s="385">
        <f>IFERROR(SUM(X183:X190),"0")</f>
        <v>617.5</v>
      </c>
      <c r="Y192" s="385">
        <f>IFERROR(SUM(Y183:Y190),"0")</f>
        <v>621.6</v>
      </c>
      <c r="Z192" s="37"/>
      <c r="AA192" s="386"/>
      <c r="AB192" s="386"/>
      <c r="AC192" s="386"/>
    </row>
    <row r="193" spans="1:68" ht="16.5" hidden="1" customHeight="1" x14ac:dyDescent="0.25">
      <c r="A193" s="402" t="s">
        <v>276</v>
      </c>
      <c r="B193" s="388"/>
      <c r="C193" s="388"/>
      <c r="D193" s="388"/>
      <c r="E193" s="388"/>
      <c r="F193" s="388"/>
      <c r="G193" s="388"/>
      <c r="H193" s="388"/>
      <c r="I193" s="388"/>
      <c r="J193" s="388"/>
      <c r="K193" s="388"/>
      <c r="L193" s="388"/>
      <c r="M193" s="388"/>
      <c r="N193" s="388"/>
      <c r="O193" s="388"/>
      <c r="P193" s="388"/>
      <c r="Q193" s="388"/>
      <c r="R193" s="388"/>
      <c r="S193" s="388"/>
      <c r="T193" s="388"/>
      <c r="U193" s="388"/>
      <c r="V193" s="388"/>
      <c r="W193" s="388"/>
      <c r="X193" s="388"/>
      <c r="Y193" s="388"/>
      <c r="Z193" s="388"/>
      <c r="AA193" s="377"/>
      <c r="AB193" s="377"/>
      <c r="AC193" s="377"/>
    </row>
    <row r="194" spans="1:68" ht="14.25" hidden="1" customHeight="1" x14ac:dyDescent="0.25">
      <c r="A194" s="387" t="s">
        <v>105</v>
      </c>
      <c r="B194" s="388"/>
      <c r="C194" s="388"/>
      <c r="D194" s="388"/>
      <c r="E194" s="388"/>
      <c r="F194" s="388"/>
      <c r="G194" s="388"/>
      <c r="H194" s="388"/>
      <c r="I194" s="388"/>
      <c r="J194" s="388"/>
      <c r="K194" s="388"/>
      <c r="L194" s="388"/>
      <c r="M194" s="388"/>
      <c r="N194" s="388"/>
      <c r="O194" s="388"/>
      <c r="P194" s="388"/>
      <c r="Q194" s="388"/>
      <c r="R194" s="388"/>
      <c r="S194" s="388"/>
      <c r="T194" s="388"/>
      <c r="U194" s="388"/>
      <c r="V194" s="388"/>
      <c r="W194" s="388"/>
      <c r="X194" s="388"/>
      <c r="Y194" s="388"/>
      <c r="Z194" s="388"/>
      <c r="AA194" s="376"/>
      <c r="AB194" s="376"/>
      <c r="AC194" s="376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89">
        <v>4680115881402</v>
      </c>
      <c r="E195" s="390"/>
      <c r="F195" s="382">
        <v>1.35</v>
      </c>
      <c r="G195" s="32">
        <v>8</v>
      </c>
      <c r="H195" s="382">
        <v>10.8</v>
      </c>
      <c r="I195" s="382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3">
        <v>0</v>
      </c>
      <c r="Y195" s="384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89">
        <v>4680115881396</v>
      </c>
      <c r="E196" s="390"/>
      <c r="F196" s="382">
        <v>0.45</v>
      </c>
      <c r="G196" s="32">
        <v>6</v>
      </c>
      <c r="H196" s="382">
        <v>2.7</v>
      </c>
      <c r="I196" s="382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2"/>
      <c r="R196" s="392"/>
      <c r="S196" s="392"/>
      <c r="T196" s="393"/>
      <c r="U196" s="34"/>
      <c r="V196" s="34"/>
      <c r="W196" s="35" t="s">
        <v>69</v>
      </c>
      <c r="X196" s="383">
        <v>0</v>
      </c>
      <c r="Y196" s="384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396"/>
      <c r="P197" s="399" t="s">
        <v>70</v>
      </c>
      <c r="Q197" s="400"/>
      <c r="R197" s="400"/>
      <c r="S197" s="400"/>
      <c r="T197" s="400"/>
      <c r="U197" s="400"/>
      <c r="V197" s="401"/>
      <c r="W197" s="37" t="s">
        <v>71</v>
      </c>
      <c r="X197" s="385">
        <f>IFERROR(X195/H195,"0")+IFERROR(X196/H196,"0")</f>
        <v>0</v>
      </c>
      <c r="Y197" s="385">
        <f>IFERROR(Y195/H195,"0")+IFERROR(Y196/H196,"0")</f>
        <v>0</v>
      </c>
      <c r="Z197" s="385">
        <f>IFERROR(IF(Z195="",0,Z195),"0")+IFERROR(IF(Z196="",0,Z196),"0")</f>
        <v>0</v>
      </c>
      <c r="AA197" s="386"/>
      <c r="AB197" s="386"/>
      <c r="AC197" s="386"/>
    </row>
    <row r="198" spans="1:68" hidden="1" x14ac:dyDescent="0.2">
      <c r="A198" s="388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8"/>
      <c r="O198" s="396"/>
      <c r="P198" s="399" t="s">
        <v>70</v>
      </c>
      <c r="Q198" s="400"/>
      <c r="R198" s="400"/>
      <c r="S198" s="400"/>
      <c r="T198" s="400"/>
      <c r="U198" s="400"/>
      <c r="V198" s="401"/>
      <c r="W198" s="37" t="s">
        <v>69</v>
      </c>
      <c r="X198" s="385">
        <f>IFERROR(SUM(X195:X196),"0")</f>
        <v>0</v>
      </c>
      <c r="Y198" s="385">
        <f>IFERROR(SUM(Y195:Y196),"0")</f>
        <v>0</v>
      </c>
      <c r="Z198" s="37"/>
      <c r="AA198" s="386"/>
      <c r="AB198" s="386"/>
      <c r="AC198" s="386"/>
    </row>
    <row r="199" spans="1:68" ht="14.25" hidden="1" customHeight="1" x14ac:dyDescent="0.25">
      <c r="A199" s="387" t="s">
        <v>141</v>
      </c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8"/>
      <c r="O199" s="388"/>
      <c r="P199" s="388"/>
      <c r="Q199" s="388"/>
      <c r="R199" s="388"/>
      <c r="S199" s="388"/>
      <c r="T199" s="388"/>
      <c r="U199" s="388"/>
      <c r="V199" s="388"/>
      <c r="W199" s="388"/>
      <c r="X199" s="388"/>
      <c r="Y199" s="388"/>
      <c r="Z199" s="388"/>
      <c r="AA199" s="376"/>
      <c r="AB199" s="376"/>
      <c r="AC199" s="376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89">
        <v>4680115882935</v>
      </c>
      <c r="E200" s="390"/>
      <c r="F200" s="382">
        <v>1.35</v>
      </c>
      <c r="G200" s="32">
        <v>8</v>
      </c>
      <c r="H200" s="382">
        <v>10.8</v>
      </c>
      <c r="I200" s="382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3">
        <v>0</v>
      </c>
      <c r="Y200" s="384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89">
        <v>4680115880764</v>
      </c>
      <c r="E201" s="390"/>
      <c r="F201" s="382">
        <v>0.35</v>
      </c>
      <c r="G201" s="32">
        <v>6</v>
      </c>
      <c r="H201" s="382">
        <v>2.1</v>
      </c>
      <c r="I201" s="382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2"/>
      <c r="R201" s="392"/>
      <c r="S201" s="392"/>
      <c r="T201" s="393"/>
      <c r="U201" s="34"/>
      <c r="V201" s="34"/>
      <c r="W201" s="35" t="s">
        <v>69</v>
      </c>
      <c r="X201" s="383">
        <v>0</v>
      </c>
      <c r="Y201" s="384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8"/>
      <c r="O202" s="396"/>
      <c r="P202" s="399" t="s">
        <v>70</v>
      </c>
      <c r="Q202" s="400"/>
      <c r="R202" s="400"/>
      <c r="S202" s="400"/>
      <c r="T202" s="400"/>
      <c r="U202" s="400"/>
      <c r="V202" s="401"/>
      <c r="W202" s="37" t="s">
        <v>71</v>
      </c>
      <c r="X202" s="385">
        <f>IFERROR(X200/H200,"0")+IFERROR(X201/H201,"0")</f>
        <v>0</v>
      </c>
      <c r="Y202" s="385">
        <f>IFERROR(Y200/H200,"0")+IFERROR(Y201/H201,"0")</f>
        <v>0</v>
      </c>
      <c r="Z202" s="385">
        <f>IFERROR(IF(Z200="",0,Z200),"0")+IFERROR(IF(Z201="",0,Z201),"0")</f>
        <v>0</v>
      </c>
      <c r="AA202" s="386"/>
      <c r="AB202" s="386"/>
      <c r="AC202" s="386"/>
    </row>
    <row r="203" spans="1:68" hidden="1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396"/>
      <c r="P203" s="399" t="s">
        <v>70</v>
      </c>
      <c r="Q203" s="400"/>
      <c r="R203" s="400"/>
      <c r="S203" s="400"/>
      <c r="T203" s="400"/>
      <c r="U203" s="400"/>
      <c r="V203" s="401"/>
      <c r="W203" s="37" t="s">
        <v>69</v>
      </c>
      <c r="X203" s="385">
        <f>IFERROR(SUM(X200:X201),"0")</f>
        <v>0</v>
      </c>
      <c r="Y203" s="385">
        <f>IFERROR(SUM(Y200:Y201),"0")</f>
        <v>0</v>
      </c>
      <c r="Z203" s="37"/>
      <c r="AA203" s="386"/>
      <c r="AB203" s="386"/>
      <c r="AC203" s="386"/>
    </row>
    <row r="204" spans="1:68" ht="14.25" hidden="1" customHeight="1" x14ac:dyDescent="0.25">
      <c r="A204" s="387" t="s">
        <v>64</v>
      </c>
      <c r="B204" s="388"/>
      <c r="C204" s="388"/>
      <c r="D204" s="388"/>
      <c r="E204" s="388"/>
      <c r="F204" s="388"/>
      <c r="G204" s="388"/>
      <c r="H204" s="388"/>
      <c r="I204" s="388"/>
      <c r="J204" s="388"/>
      <c r="K204" s="388"/>
      <c r="L204" s="388"/>
      <c r="M204" s="388"/>
      <c r="N204" s="388"/>
      <c r="O204" s="388"/>
      <c r="P204" s="388"/>
      <c r="Q204" s="388"/>
      <c r="R204" s="388"/>
      <c r="S204" s="388"/>
      <c r="T204" s="388"/>
      <c r="U204" s="388"/>
      <c r="V204" s="388"/>
      <c r="W204" s="388"/>
      <c r="X204" s="388"/>
      <c r="Y204" s="388"/>
      <c r="Z204" s="388"/>
      <c r="AA204" s="376"/>
      <c r="AB204" s="376"/>
      <c r="AC204" s="376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9">
        <v>4680115882683</v>
      </c>
      <c r="E205" s="390"/>
      <c r="F205" s="382">
        <v>0.9</v>
      </c>
      <c r="G205" s="32">
        <v>6</v>
      </c>
      <c r="H205" s="382">
        <v>5.4</v>
      </c>
      <c r="I205" s="382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3">
        <v>50</v>
      </c>
      <c r="Y205" s="384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9">
        <v>4680115882690</v>
      </c>
      <c r="E206" s="390"/>
      <c r="F206" s="382">
        <v>0.9</v>
      </c>
      <c r="G206" s="32">
        <v>6</v>
      </c>
      <c r="H206" s="382">
        <v>5.4</v>
      </c>
      <c r="I206" s="382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2"/>
      <c r="R206" s="392"/>
      <c r="S206" s="392"/>
      <c r="T206" s="393"/>
      <c r="U206" s="34"/>
      <c r="V206" s="34"/>
      <c r="W206" s="35" t="s">
        <v>69</v>
      </c>
      <c r="X206" s="383">
        <v>40</v>
      </c>
      <c r="Y206" s="384">
        <f t="shared" si="31"/>
        <v>43.2</v>
      </c>
      <c r="Z206" s="36">
        <f>IFERROR(IF(Y206=0,"",ROUNDUP(Y206/H206,0)*0.00937),"")</f>
        <v>7.4959999999999999E-2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41.555555555555557</v>
      </c>
      <c r="BN206" s="64">
        <f t="shared" si="33"/>
        <v>44.88</v>
      </c>
      <c r="BO206" s="64">
        <f t="shared" si="34"/>
        <v>6.1728395061728385E-2</v>
      </c>
      <c r="BP206" s="64">
        <f t="shared" si="35"/>
        <v>6.6666666666666666E-2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9">
        <v>4680115882669</v>
      </c>
      <c r="E207" s="390"/>
      <c r="F207" s="382">
        <v>0.9</v>
      </c>
      <c r="G207" s="32">
        <v>6</v>
      </c>
      <c r="H207" s="382">
        <v>5.4</v>
      </c>
      <c r="I207" s="382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2"/>
      <c r="R207" s="392"/>
      <c r="S207" s="392"/>
      <c r="T207" s="393"/>
      <c r="U207" s="34"/>
      <c r="V207" s="34"/>
      <c r="W207" s="35" t="s">
        <v>69</v>
      </c>
      <c r="X207" s="383">
        <v>180</v>
      </c>
      <c r="Y207" s="384">
        <f t="shared" si="31"/>
        <v>183.60000000000002</v>
      </c>
      <c r="Z207" s="36">
        <f>IFERROR(IF(Y207=0,"",ROUNDUP(Y207/H207,0)*0.00937),"")</f>
        <v>0.31857999999999997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187</v>
      </c>
      <c r="BN207" s="64">
        <f t="shared" si="33"/>
        <v>190.74</v>
      </c>
      <c r="BO207" s="64">
        <f t="shared" si="34"/>
        <v>0.27777777777777773</v>
      </c>
      <c r="BP207" s="64">
        <f t="shared" si="35"/>
        <v>0.28333333333333333</v>
      </c>
    </row>
    <row r="208" spans="1:68" ht="27" hidden="1" customHeight="1" x14ac:dyDescent="0.25">
      <c r="A208" s="54" t="s">
        <v>291</v>
      </c>
      <c r="B208" s="54" t="s">
        <v>292</v>
      </c>
      <c r="C208" s="31">
        <v>4301031221</v>
      </c>
      <c r="D208" s="389">
        <v>4680115882676</v>
      </c>
      <c r="E208" s="390"/>
      <c r="F208" s="382">
        <v>0.9</v>
      </c>
      <c r="G208" s="32">
        <v>6</v>
      </c>
      <c r="H208" s="382">
        <v>5.4</v>
      </c>
      <c r="I208" s="382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2"/>
      <c r="R208" s="392"/>
      <c r="S208" s="392"/>
      <c r="T208" s="393"/>
      <c r="U208" s="34"/>
      <c r="V208" s="34"/>
      <c r="W208" s="35" t="s">
        <v>69</v>
      </c>
      <c r="X208" s="383">
        <v>0</v>
      </c>
      <c r="Y208" s="384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89">
        <v>4680115884014</v>
      </c>
      <c r="E209" s="390"/>
      <c r="F209" s="382">
        <v>0.3</v>
      </c>
      <c r="G209" s="32">
        <v>6</v>
      </c>
      <c r="H209" s="382">
        <v>1.8</v>
      </c>
      <c r="I209" s="382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2"/>
      <c r="R209" s="392"/>
      <c r="S209" s="392"/>
      <c r="T209" s="393"/>
      <c r="U209" s="34"/>
      <c r="V209" s="34"/>
      <c r="W209" s="35" t="s">
        <v>69</v>
      </c>
      <c r="X209" s="383">
        <v>0</v>
      </c>
      <c r="Y209" s="384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89">
        <v>4680115884007</v>
      </c>
      <c r="E210" s="390"/>
      <c r="F210" s="382">
        <v>0.3</v>
      </c>
      <c r="G210" s="32">
        <v>6</v>
      </c>
      <c r="H210" s="382">
        <v>1.8</v>
      </c>
      <c r="I210" s="382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3">
        <v>0</v>
      </c>
      <c r="Y210" s="384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89">
        <v>4680115884038</v>
      </c>
      <c r="E211" s="390"/>
      <c r="F211" s="382">
        <v>0.3</v>
      </c>
      <c r="G211" s="32">
        <v>6</v>
      </c>
      <c r="H211" s="382">
        <v>1.8</v>
      </c>
      <c r="I211" s="382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5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3">
        <v>0</v>
      </c>
      <c r="Y211" s="384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89">
        <v>4680115884021</v>
      </c>
      <c r="E212" s="390"/>
      <c r="F212" s="382">
        <v>0.3</v>
      </c>
      <c r="G212" s="32">
        <v>6</v>
      </c>
      <c r="H212" s="382">
        <v>1.8</v>
      </c>
      <c r="I212" s="382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3">
        <v>0</v>
      </c>
      <c r="Y212" s="384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88"/>
      <c r="C213" s="388"/>
      <c r="D213" s="388"/>
      <c r="E213" s="388"/>
      <c r="F213" s="388"/>
      <c r="G213" s="388"/>
      <c r="H213" s="388"/>
      <c r="I213" s="388"/>
      <c r="J213" s="388"/>
      <c r="K213" s="388"/>
      <c r="L213" s="388"/>
      <c r="M213" s="388"/>
      <c r="N213" s="388"/>
      <c r="O213" s="396"/>
      <c r="P213" s="399" t="s">
        <v>70</v>
      </c>
      <c r="Q213" s="400"/>
      <c r="R213" s="400"/>
      <c r="S213" s="400"/>
      <c r="T213" s="400"/>
      <c r="U213" s="400"/>
      <c r="V213" s="401"/>
      <c r="W213" s="37" t="s">
        <v>71</v>
      </c>
      <c r="X213" s="385">
        <f>IFERROR(X205/H205,"0")+IFERROR(X206/H206,"0")+IFERROR(X207/H207,"0")+IFERROR(X208/H208,"0")+IFERROR(X209/H209,"0")+IFERROR(X210/H210,"0")+IFERROR(X211/H211,"0")+IFERROR(X212/H212,"0")</f>
        <v>49.999999999999993</v>
      </c>
      <c r="Y213" s="385">
        <f>IFERROR(Y205/H205,"0")+IFERROR(Y206/H206,"0")+IFERROR(Y207/H207,"0")+IFERROR(Y208/H208,"0")+IFERROR(Y209/H209,"0")+IFERROR(Y210/H210,"0")+IFERROR(Y211/H211,"0")+IFERROR(Y212/H212,"0")</f>
        <v>52</v>
      </c>
      <c r="Z213" s="385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0.48724000000000001</v>
      </c>
      <c r="AA213" s="386"/>
      <c r="AB213" s="386"/>
      <c r="AC213" s="386"/>
    </row>
    <row r="214" spans="1:68" x14ac:dyDescent="0.2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8"/>
      <c r="N214" s="388"/>
      <c r="O214" s="396"/>
      <c r="P214" s="399" t="s">
        <v>70</v>
      </c>
      <c r="Q214" s="400"/>
      <c r="R214" s="400"/>
      <c r="S214" s="400"/>
      <c r="T214" s="400"/>
      <c r="U214" s="400"/>
      <c r="V214" s="401"/>
      <c r="W214" s="37" t="s">
        <v>69</v>
      </c>
      <c r="X214" s="385">
        <f>IFERROR(SUM(X205:X212),"0")</f>
        <v>270</v>
      </c>
      <c r="Y214" s="385">
        <f>IFERROR(SUM(Y205:Y212),"0")</f>
        <v>280.8</v>
      </c>
      <c r="Z214" s="37"/>
      <c r="AA214" s="386"/>
      <c r="AB214" s="386"/>
      <c r="AC214" s="386"/>
    </row>
    <row r="215" spans="1:68" ht="14.25" hidden="1" customHeight="1" x14ac:dyDescent="0.25">
      <c r="A215" s="387" t="s">
        <v>72</v>
      </c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8"/>
      <c r="O215" s="388"/>
      <c r="P215" s="388"/>
      <c r="Q215" s="388"/>
      <c r="R215" s="388"/>
      <c r="S215" s="388"/>
      <c r="T215" s="388"/>
      <c r="U215" s="388"/>
      <c r="V215" s="388"/>
      <c r="W215" s="388"/>
      <c r="X215" s="388"/>
      <c r="Y215" s="388"/>
      <c r="Z215" s="388"/>
      <c r="AA215" s="376"/>
      <c r="AB215" s="376"/>
      <c r="AC215" s="376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89">
        <v>4680115881594</v>
      </c>
      <c r="E216" s="390"/>
      <c r="F216" s="382">
        <v>1.35</v>
      </c>
      <c r="G216" s="32">
        <v>6</v>
      </c>
      <c r="H216" s="382">
        <v>8.1</v>
      </c>
      <c r="I216" s="382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3">
        <v>0</v>
      </c>
      <c r="Y216" s="384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89">
        <v>4680115880962</v>
      </c>
      <c r="E217" s="390"/>
      <c r="F217" s="382">
        <v>1.3</v>
      </c>
      <c r="G217" s="32">
        <v>6</v>
      </c>
      <c r="H217" s="382">
        <v>7.8</v>
      </c>
      <c r="I217" s="382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1" t="s">
        <v>305</v>
      </c>
      <c r="Q217" s="392"/>
      <c r="R217" s="392"/>
      <c r="S217" s="392"/>
      <c r="T217" s="393"/>
      <c r="U217" s="34"/>
      <c r="V217" s="34"/>
      <c r="W217" s="35" t="s">
        <v>69</v>
      </c>
      <c r="X217" s="383">
        <v>0</v>
      </c>
      <c r="Y217" s="384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89">
        <v>4680115881617</v>
      </c>
      <c r="E218" s="390"/>
      <c r="F218" s="382">
        <v>1.35</v>
      </c>
      <c r="G218" s="32">
        <v>6</v>
      </c>
      <c r="H218" s="382">
        <v>8.1</v>
      </c>
      <c r="I218" s="382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2"/>
      <c r="R218" s="392"/>
      <c r="S218" s="392"/>
      <c r="T218" s="393"/>
      <c r="U218" s="34"/>
      <c r="V218" s="34"/>
      <c r="W218" s="35" t="s">
        <v>69</v>
      </c>
      <c r="X218" s="383">
        <v>0</v>
      </c>
      <c r="Y218" s="384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9">
        <v>4680115880573</v>
      </c>
      <c r="E219" s="390"/>
      <c r="F219" s="382">
        <v>1.45</v>
      </c>
      <c r="G219" s="32">
        <v>6</v>
      </c>
      <c r="H219" s="382">
        <v>8.6999999999999993</v>
      </c>
      <c r="I219" s="382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0" t="s">
        <v>310</v>
      </c>
      <c r="Q219" s="392"/>
      <c r="R219" s="392"/>
      <c r="S219" s="392"/>
      <c r="T219" s="393"/>
      <c r="U219" s="34"/>
      <c r="V219" s="34"/>
      <c r="W219" s="35" t="s">
        <v>69</v>
      </c>
      <c r="X219" s="383">
        <v>150</v>
      </c>
      <c r="Y219" s="384">
        <f t="shared" si="36"/>
        <v>156.6</v>
      </c>
      <c r="Z219" s="36">
        <f>IFERROR(IF(Y219=0,"",ROUNDUP(Y219/H219,0)*0.02175),"")</f>
        <v>0.39149999999999996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159.72413793103448</v>
      </c>
      <c r="BN219" s="64">
        <f t="shared" si="38"/>
        <v>166.75200000000001</v>
      </c>
      <c r="BO219" s="64">
        <f t="shared" si="39"/>
        <v>0.30788177339901479</v>
      </c>
      <c r="BP219" s="64">
        <f t="shared" si="40"/>
        <v>0.3214285714285714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9">
        <v>4680115882195</v>
      </c>
      <c r="E220" s="390"/>
      <c r="F220" s="382">
        <v>0.4</v>
      </c>
      <c r="G220" s="32">
        <v>6</v>
      </c>
      <c r="H220" s="382">
        <v>2.4</v>
      </c>
      <c r="I220" s="382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2"/>
      <c r="R220" s="392"/>
      <c r="S220" s="392"/>
      <c r="T220" s="393"/>
      <c r="U220" s="34"/>
      <c r="V220" s="34"/>
      <c r="W220" s="35" t="s">
        <v>69</v>
      </c>
      <c r="X220" s="383">
        <v>716</v>
      </c>
      <c r="Y220" s="384">
        <f t="shared" si="36"/>
        <v>717.6</v>
      </c>
      <c r="Z220" s="36">
        <f t="shared" ref="Z220:Z226" si="41">IFERROR(IF(Y220=0,"",ROUNDUP(Y220/H220,0)*0.00753),"")</f>
        <v>2.2514699999999999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802.51666666666665</v>
      </c>
      <c r="BN220" s="64">
        <f t="shared" si="38"/>
        <v>804.31000000000006</v>
      </c>
      <c r="BO220" s="64">
        <f t="shared" si="39"/>
        <v>1.9123931623931625</v>
      </c>
      <c r="BP220" s="64">
        <f t="shared" si="40"/>
        <v>1.9166666666666665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89">
        <v>4680115882607</v>
      </c>
      <c r="E221" s="390"/>
      <c r="F221" s="382">
        <v>0.3</v>
      </c>
      <c r="G221" s="32">
        <v>6</v>
      </c>
      <c r="H221" s="382">
        <v>1.8</v>
      </c>
      <c r="I221" s="382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9" t="s">
        <v>315</v>
      </c>
      <c r="Q221" s="392"/>
      <c r="R221" s="392"/>
      <c r="S221" s="392"/>
      <c r="T221" s="393"/>
      <c r="U221" s="34"/>
      <c r="V221" s="34"/>
      <c r="W221" s="35" t="s">
        <v>69</v>
      </c>
      <c r="X221" s="383">
        <v>0</v>
      </c>
      <c r="Y221" s="384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9">
        <v>4680115880092</v>
      </c>
      <c r="E222" s="390"/>
      <c r="F222" s="382">
        <v>0.4</v>
      </c>
      <c r="G222" s="32">
        <v>6</v>
      </c>
      <c r="H222" s="382">
        <v>2.4</v>
      </c>
      <c r="I222" s="382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47" t="s">
        <v>318</v>
      </c>
      <c r="Q222" s="392"/>
      <c r="R222" s="392"/>
      <c r="S222" s="392"/>
      <c r="T222" s="393"/>
      <c r="U222" s="34"/>
      <c r="V222" s="34"/>
      <c r="W222" s="35" t="s">
        <v>69</v>
      </c>
      <c r="X222" s="383">
        <v>824</v>
      </c>
      <c r="Y222" s="384">
        <f t="shared" si="36"/>
        <v>825.6</v>
      </c>
      <c r="Z222" s="36">
        <f t="shared" si="41"/>
        <v>2.5903200000000002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917.38666666666677</v>
      </c>
      <c r="BN222" s="64">
        <f t="shared" si="38"/>
        <v>919.16800000000012</v>
      </c>
      <c r="BO222" s="64">
        <f t="shared" si="39"/>
        <v>2.200854700854701</v>
      </c>
      <c r="BP222" s="64">
        <f t="shared" si="40"/>
        <v>2.2051282051282048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89">
        <v>4680115880221</v>
      </c>
      <c r="E223" s="390"/>
      <c r="F223" s="382">
        <v>0.4</v>
      </c>
      <c r="G223" s="32">
        <v>6</v>
      </c>
      <c r="H223" s="382">
        <v>2.4</v>
      </c>
      <c r="I223" s="382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493" t="s">
        <v>321</v>
      </c>
      <c r="Q223" s="392"/>
      <c r="R223" s="392"/>
      <c r="S223" s="392"/>
      <c r="T223" s="393"/>
      <c r="U223" s="34"/>
      <c r="V223" s="34"/>
      <c r="W223" s="35" t="s">
        <v>69</v>
      </c>
      <c r="X223" s="383">
        <v>0</v>
      </c>
      <c r="Y223" s="384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89">
        <v>4680115882942</v>
      </c>
      <c r="E224" s="390"/>
      <c r="F224" s="382">
        <v>0.3</v>
      </c>
      <c r="G224" s="32">
        <v>6</v>
      </c>
      <c r="H224" s="382">
        <v>1.8</v>
      </c>
      <c r="I224" s="382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3" t="s">
        <v>324</v>
      </c>
      <c r="Q224" s="392"/>
      <c r="R224" s="392"/>
      <c r="S224" s="392"/>
      <c r="T224" s="393"/>
      <c r="U224" s="34"/>
      <c r="V224" s="34"/>
      <c r="W224" s="35" t="s">
        <v>69</v>
      </c>
      <c r="X224" s="383">
        <v>0</v>
      </c>
      <c r="Y224" s="384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9">
        <v>4680115880504</v>
      </c>
      <c r="E225" s="390"/>
      <c r="F225" s="382">
        <v>0.4</v>
      </c>
      <c r="G225" s="32">
        <v>6</v>
      </c>
      <c r="H225" s="382">
        <v>2.4</v>
      </c>
      <c r="I225" s="382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56" t="s">
        <v>327</v>
      </c>
      <c r="Q225" s="392"/>
      <c r="R225" s="392"/>
      <c r="S225" s="392"/>
      <c r="T225" s="393"/>
      <c r="U225" s="34"/>
      <c r="V225" s="34"/>
      <c r="W225" s="35" t="s">
        <v>69</v>
      </c>
      <c r="X225" s="383">
        <v>80</v>
      </c>
      <c r="Y225" s="384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89.066666666666677</v>
      </c>
      <c r="BN225" s="64">
        <f t="shared" si="38"/>
        <v>90.847999999999999</v>
      </c>
      <c r="BO225" s="64">
        <f t="shared" si="39"/>
        <v>0.21367521367521369</v>
      </c>
      <c r="BP225" s="64">
        <f t="shared" si="40"/>
        <v>0.21794871794871795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9">
        <v>4680115882164</v>
      </c>
      <c r="E226" s="390"/>
      <c r="F226" s="382">
        <v>0.4</v>
      </c>
      <c r="G226" s="32">
        <v>6</v>
      </c>
      <c r="H226" s="382">
        <v>2.4</v>
      </c>
      <c r="I226" s="382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3">
        <v>120</v>
      </c>
      <c r="Y226" s="384">
        <f t="shared" si="36"/>
        <v>120</v>
      </c>
      <c r="Z226" s="36">
        <f t="shared" si="41"/>
        <v>0.3765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133.9</v>
      </c>
      <c r="BN226" s="64">
        <f t="shared" si="38"/>
        <v>133.9</v>
      </c>
      <c r="BO226" s="64">
        <f t="shared" si="39"/>
        <v>0.32051282051282048</v>
      </c>
      <c r="BP226" s="64">
        <f t="shared" si="40"/>
        <v>0.32051282051282048</v>
      </c>
    </row>
    <row r="227" spans="1:68" x14ac:dyDescent="0.2">
      <c r="A227" s="395"/>
      <c r="B227" s="388"/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388"/>
      <c r="O227" s="396"/>
      <c r="P227" s="399" t="s">
        <v>70</v>
      </c>
      <c r="Q227" s="400"/>
      <c r="R227" s="400"/>
      <c r="S227" s="400"/>
      <c r="T227" s="400"/>
      <c r="U227" s="400"/>
      <c r="V227" s="401"/>
      <c r="W227" s="37" t="s">
        <v>71</v>
      </c>
      <c r="X227" s="385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742.241379310345</v>
      </c>
      <c r="Y227" s="385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745</v>
      </c>
      <c r="Z227" s="385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5.8658100000000006</v>
      </c>
      <c r="AA227" s="386"/>
      <c r="AB227" s="386"/>
      <c r="AC227" s="386"/>
    </row>
    <row r="228" spans="1:68" x14ac:dyDescent="0.2">
      <c r="A228" s="388"/>
      <c r="B228" s="388"/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8"/>
      <c r="O228" s="396"/>
      <c r="P228" s="399" t="s">
        <v>70</v>
      </c>
      <c r="Q228" s="400"/>
      <c r="R228" s="400"/>
      <c r="S228" s="400"/>
      <c r="T228" s="400"/>
      <c r="U228" s="400"/>
      <c r="V228" s="401"/>
      <c r="W228" s="37" t="s">
        <v>69</v>
      </c>
      <c r="X228" s="385">
        <f>IFERROR(SUM(X216:X226),"0")</f>
        <v>1890</v>
      </c>
      <c r="Y228" s="385">
        <f>IFERROR(SUM(Y216:Y226),"0")</f>
        <v>1901.4</v>
      </c>
      <c r="Z228" s="37"/>
      <c r="AA228" s="386"/>
      <c r="AB228" s="386"/>
      <c r="AC228" s="386"/>
    </row>
    <row r="229" spans="1:68" ht="14.25" hidden="1" customHeight="1" x14ac:dyDescent="0.25">
      <c r="A229" s="387" t="s">
        <v>171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376"/>
      <c r="AB229" s="376"/>
      <c r="AC229" s="376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89">
        <v>4680115882874</v>
      </c>
      <c r="E230" s="390"/>
      <c r="F230" s="382">
        <v>0.8</v>
      </c>
      <c r="G230" s="32">
        <v>4</v>
      </c>
      <c r="H230" s="382">
        <v>3.2</v>
      </c>
      <c r="I230" s="382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5" t="s">
        <v>332</v>
      </c>
      <c r="Q230" s="392"/>
      <c r="R230" s="392"/>
      <c r="S230" s="392"/>
      <c r="T230" s="393"/>
      <c r="U230" s="34"/>
      <c r="V230" s="34"/>
      <c r="W230" s="35" t="s">
        <v>69</v>
      </c>
      <c r="X230" s="383">
        <v>0</v>
      </c>
      <c r="Y230" s="384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89">
        <v>4680115882874</v>
      </c>
      <c r="E231" s="390"/>
      <c r="F231" s="382">
        <v>0.8</v>
      </c>
      <c r="G231" s="32">
        <v>4</v>
      </c>
      <c r="H231" s="382">
        <v>3.2</v>
      </c>
      <c r="I231" s="382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3">
        <v>0</v>
      </c>
      <c r="Y231" s="384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89">
        <v>4680115884434</v>
      </c>
      <c r="E232" s="390"/>
      <c r="F232" s="382">
        <v>0.8</v>
      </c>
      <c r="G232" s="32">
        <v>4</v>
      </c>
      <c r="H232" s="382">
        <v>3.2</v>
      </c>
      <c r="I232" s="382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2"/>
      <c r="R232" s="392"/>
      <c r="S232" s="392"/>
      <c r="T232" s="393"/>
      <c r="U232" s="34"/>
      <c r="V232" s="34"/>
      <c r="W232" s="35" t="s">
        <v>69</v>
      </c>
      <c r="X232" s="383">
        <v>0</v>
      </c>
      <c r="Y232" s="384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9">
        <v>4680115880818</v>
      </c>
      <c r="E233" s="390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05" t="s">
        <v>338</v>
      </c>
      <c r="Q233" s="392"/>
      <c r="R233" s="392"/>
      <c r="S233" s="392"/>
      <c r="T233" s="393"/>
      <c r="U233" s="34"/>
      <c r="V233" s="34"/>
      <c r="W233" s="35" t="s">
        <v>69</v>
      </c>
      <c r="X233" s="383">
        <v>80</v>
      </c>
      <c r="Y233" s="384">
        <f>IFERROR(IF(X233="",0,CEILING((X233/$H233),1)*$H233),"")</f>
        <v>81.599999999999994</v>
      </c>
      <c r="Z233" s="36">
        <f>IFERROR(IF(Y233=0,"",ROUNDUP(Y233/H233,0)*0.00753),"")</f>
        <v>0.25602000000000003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89.066666666666677</v>
      </c>
      <c r="BN233" s="64">
        <f>IFERROR(Y233*I233/H233,"0")</f>
        <v>90.847999999999999</v>
      </c>
      <c r="BO233" s="64">
        <f>IFERROR(1/J233*(X233/H233),"0")</f>
        <v>0.21367521367521369</v>
      </c>
      <c r="BP233" s="64">
        <f>IFERROR(1/J233*(Y233/H233),"0")</f>
        <v>0.21794871794871795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9">
        <v>4680115880801</v>
      </c>
      <c r="E234" s="390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2"/>
      <c r="R234" s="392"/>
      <c r="S234" s="392"/>
      <c r="T234" s="393"/>
      <c r="U234" s="34"/>
      <c r="V234" s="34"/>
      <c r="W234" s="35" t="s">
        <v>69</v>
      </c>
      <c r="X234" s="383">
        <v>80</v>
      </c>
      <c r="Y234" s="384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5"/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96"/>
      <c r="P235" s="399" t="s">
        <v>70</v>
      </c>
      <c r="Q235" s="400"/>
      <c r="R235" s="400"/>
      <c r="S235" s="400"/>
      <c r="T235" s="400"/>
      <c r="U235" s="400"/>
      <c r="V235" s="401"/>
      <c r="W235" s="37" t="s">
        <v>71</v>
      </c>
      <c r="X235" s="385">
        <f>IFERROR(X230/H230,"0")+IFERROR(X231/H231,"0")+IFERROR(X232/H232,"0")+IFERROR(X233/H233,"0")+IFERROR(X234/H234,"0")</f>
        <v>66.666666666666671</v>
      </c>
      <c r="Y235" s="385">
        <f>IFERROR(Y230/H230,"0")+IFERROR(Y231/H231,"0")+IFERROR(Y232/H232,"0")+IFERROR(Y233/H233,"0")+IFERROR(Y234/H234,"0")</f>
        <v>68</v>
      </c>
      <c r="Z235" s="385">
        <f>IFERROR(IF(Z230="",0,Z230),"0")+IFERROR(IF(Z231="",0,Z231),"0")+IFERROR(IF(Z232="",0,Z232),"0")+IFERROR(IF(Z233="",0,Z233),"0")+IFERROR(IF(Z234="",0,Z234),"0")</f>
        <v>0.51204000000000005</v>
      </c>
      <c r="AA235" s="386"/>
      <c r="AB235" s="386"/>
      <c r="AC235" s="386"/>
    </row>
    <row r="236" spans="1:68" x14ac:dyDescent="0.2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8"/>
      <c r="N236" s="388"/>
      <c r="O236" s="396"/>
      <c r="P236" s="399" t="s">
        <v>70</v>
      </c>
      <c r="Q236" s="400"/>
      <c r="R236" s="400"/>
      <c r="S236" s="400"/>
      <c r="T236" s="400"/>
      <c r="U236" s="400"/>
      <c r="V236" s="401"/>
      <c r="W236" s="37" t="s">
        <v>69</v>
      </c>
      <c r="X236" s="385">
        <f>IFERROR(SUM(X230:X234),"0")</f>
        <v>160</v>
      </c>
      <c r="Y236" s="385">
        <f>IFERROR(SUM(Y230:Y234),"0")</f>
        <v>163.19999999999999</v>
      </c>
      <c r="Z236" s="37"/>
      <c r="AA236" s="386"/>
      <c r="AB236" s="386"/>
      <c r="AC236" s="386"/>
    </row>
    <row r="237" spans="1:68" ht="16.5" hidden="1" customHeight="1" x14ac:dyDescent="0.25">
      <c r="A237" s="402" t="s">
        <v>342</v>
      </c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8"/>
      <c r="N237" s="388"/>
      <c r="O237" s="388"/>
      <c r="P237" s="388"/>
      <c r="Q237" s="388"/>
      <c r="R237" s="388"/>
      <c r="S237" s="388"/>
      <c r="T237" s="388"/>
      <c r="U237" s="388"/>
      <c r="V237" s="388"/>
      <c r="W237" s="388"/>
      <c r="X237" s="388"/>
      <c r="Y237" s="388"/>
      <c r="Z237" s="388"/>
      <c r="AA237" s="377"/>
      <c r="AB237" s="377"/>
      <c r="AC237" s="377"/>
    </row>
    <row r="238" spans="1:68" ht="14.25" hidden="1" customHeight="1" x14ac:dyDescent="0.25">
      <c r="A238" s="387" t="s">
        <v>105</v>
      </c>
      <c r="B238" s="388"/>
      <c r="C238" s="388"/>
      <c r="D238" s="388"/>
      <c r="E238" s="388"/>
      <c r="F238" s="388"/>
      <c r="G238" s="388"/>
      <c r="H238" s="388"/>
      <c r="I238" s="388"/>
      <c r="J238" s="388"/>
      <c r="K238" s="388"/>
      <c r="L238" s="388"/>
      <c r="M238" s="388"/>
      <c r="N238" s="388"/>
      <c r="O238" s="388"/>
      <c r="P238" s="388"/>
      <c r="Q238" s="388"/>
      <c r="R238" s="388"/>
      <c r="S238" s="388"/>
      <c r="T238" s="388"/>
      <c r="U238" s="388"/>
      <c r="V238" s="388"/>
      <c r="W238" s="388"/>
      <c r="X238" s="388"/>
      <c r="Y238" s="388"/>
      <c r="Z238" s="388"/>
      <c r="AA238" s="376"/>
      <c r="AB238" s="376"/>
      <c r="AC238" s="376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89">
        <v>4680115884274</v>
      </c>
      <c r="E239" s="390"/>
      <c r="F239" s="382">
        <v>1.45</v>
      </c>
      <c r="G239" s="32">
        <v>8</v>
      </c>
      <c r="H239" s="382">
        <v>11.6</v>
      </c>
      <c r="I239" s="382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3" t="s">
        <v>345</v>
      </c>
      <c r="Q239" s="392"/>
      <c r="R239" s="392"/>
      <c r="S239" s="392"/>
      <c r="T239" s="393"/>
      <c r="U239" s="34"/>
      <c r="V239" s="34"/>
      <c r="W239" s="35" t="s">
        <v>69</v>
      </c>
      <c r="X239" s="383">
        <v>0</v>
      </c>
      <c r="Y239" s="384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89">
        <v>4680115884274</v>
      </c>
      <c r="E240" s="390"/>
      <c r="F240" s="382">
        <v>1.45</v>
      </c>
      <c r="G240" s="32">
        <v>8</v>
      </c>
      <c r="H240" s="382">
        <v>11.6</v>
      </c>
      <c r="I240" s="382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2"/>
      <c r="R240" s="392"/>
      <c r="S240" s="392"/>
      <c r="T240" s="393"/>
      <c r="U240" s="34"/>
      <c r="V240" s="34"/>
      <c r="W240" s="35" t="s">
        <v>69</v>
      </c>
      <c r="X240" s="383">
        <v>0</v>
      </c>
      <c r="Y240" s="384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89">
        <v>4680115884298</v>
      </c>
      <c r="E241" s="390"/>
      <c r="F241" s="382">
        <v>1.45</v>
      </c>
      <c r="G241" s="32">
        <v>8</v>
      </c>
      <c r="H241" s="382">
        <v>11.6</v>
      </c>
      <c r="I241" s="382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6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2"/>
      <c r="R241" s="392"/>
      <c r="S241" s="392"/>
      <c r="T241" s="393"/>
      <c r="U241" s="34"/>
      <c r="V241" s="34"/>
      <c r="W241" s="35" t="s">
        <v>69</v>
      </c>
      <c r="X241" s="383">
        <v>0</v>
      </c>
      <c r="Y241" s="384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89">
        <v>4680115884250</v>
      </c>
      <c r="E242" s="390"/>
      <c r="F242" s="382">
        <v>1.45</v>
      </c>
      <c r="G242" s="32">
        <v>8</v>
      </c>
      <c r="H242" s="382">
        <v>11.6</v>
      </c>
      <c r="I242" s="382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3" t="s">
        <v>351</v>
      </c>
      <c r="Q242" s="392"/>
      <c r="R242" s="392"/>
      <c r="S242" s="392"/>
      <c r="T242" s="393"/>
      <c r="U242" s="34"/>
      <c r="V242" s="34"/>
      <c r="W242" s="35" t="s">
        <v>69</v>
      </c>
      <c r="X242" s="383">
        <v>0</v>
      </c>
      <c r="Y242" s="384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9">
        <v>4680115884250</v>
      </c>
      <c r="E243" s="390"/>
      <c r="F243" s="382">
        <v>1.45</v>
      </c>
      <c r="G243" s="32">
        <v>8</v>
      </c>
      <c r="H243" s="382">
        <v>11.6</v>
      </c>
      <c r="I243" s="382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2"/>
      <c r="R243" s="392"/>
      <c r="S243" s="392"/>
      <c r="T243" s="393"/>
      <c r="U243" s="34"/>
      <c r="V243" s="34"/>
      <c r="W243" s="35" t="s">
        <v>69</v>
      </c>
      <c r="X243" s="383">
        <v>50</v>
      </c>
      <c r="Y243" s="384">
        <f t="shared" si="42"/>
        <v>58</v>
      </c>
      <c r="Z243" s="36">
        <f>IFERROR(IF(Y243=0,"",ROUNDUP(Y243/H243,0)*0.02175),"")</f>
        <v>0.10874999999999999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52.068965517241381</v>
      </c>
      <c r="BN243" s="64">
        <f t="shared" si="44"/>
        <v>60.4</v>
      </c>
      <c r="BO243" s="64">
        <f t="shared" si="45"/>
        <v>7.6970443349753698E-2</v>
      </c>
      <c r="BP243" s="64">
        <f t="shared" si="46"/>
        <v>8.9285714285714274E-2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89">
        <v>4680115884281</v>
      </c>
      <c r="E244" s="390"/>
      <c r="F244" s="382">
        <v>0.4</v>
      </c>
      <c r="G244" s="32">
        <v>10</v>
      </c>
      <c r="H244" s="382">
        <v>4</v>
      </c>
      <c r="I244" s="382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3">
        <v>0</v>
      </c>
      <c r="Y244" s="384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89">
        <v>4680115884199</v>
      </c>
      <c r="E245" s="390"/>
      <c r="F245" s="382">
        <v>0.37</v>
      </c>
      <c r="G245" s="32">
        <v>10</v>
      </c>
      <c r="H245" s="382">
        <v>3.7</v>
      </c>
      <c r="I245" s="382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3">
        <v>0</v>
      </c>
      <c r="Y245" s="384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9">
        <v>4680115884267</v>
      </c>
      <c r="E246" s="390"/>
      <c r="F246" s="382">
        <v>0.4</v>
      </c>
      <c r="G246" s="32">
        <v>10</v>
      </c>
      <c r="H246" s="382">
        <v>4</v>
      </c>
      <c r="I246" s="382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3">
        <v>8</v>
      </c>
      <c r="Y246" s="384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8.48</v>
      </c>
      <c r="BN246" s="64">
        <f t="shared" si="44"/>
        <v>8.48</v>
      </c>
      <c r="BO246" s="64">
        <f t="shared" si="45"/>
        <v>1.6666666666666666E-2</v>
      </c>
      <c r="BP246" s="64">
        <f t="shared" si="46"/>
        <v>1.6666666666666666E-2</v>
      </c>
    </row>
    <row r="247" spans="1:68" x14ac:dyDescent="0.2">
      <c r="A247" s="395"/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96"/>
      <c r="P247" s="399" t="s">
        <v>70</v>
      </c>
      <c r="Q247" s="400"/>
      <c r="R247" s="400"/>
      <c r="S247" s="400"/>
      <c r="T247" s="400"/>
      <c r="U247" s="400"/>
      <c r="V247" s="401"/>
      <c r="W247" s="37" t="s">
        <v>71</v>
      </c>
      <c r="X247" s="385">
        <f>IFERROR(X239/H239,"0")+IFERROR(X240/H240,"0")+IFERROR(X241/H241,"0")+IFERROR(X242/H242,"0")+IFERROR(X243/H243,"0")+IFERROR(X244/H244,"0")+IFERROR(X245/H245,"0")+IFERROR(X246/H246,"0")</f>
        <v>6.3103448275862073</v>
      </c>
      <c r="Y247" s="385">
        <f>IFERROR(Y239/H239,"0")+IFERROR(Y240/H240,"0")+IFERROR(Y241/H241,"0")+IFERROR(Y242/H242,"0")+IFERROR(Y243/H243,"0")+IFERROR(Y244/H244,"0")+IFERROR(Y245/H245,"0")+IFERROR(Y246/H246,"0")</f>
        <v>7</v>
      </c>
      <c r="Z247" s="385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0.12748999999999999</v>
      </c>
      <c r="AA247" s="386"/>
      <c r="AB247" s="386"/>
      <c r="AC247" s="386"/>
    </row>
    <row r="248" spans="1:68" x14ac:dyDescent="0.2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8"/>
      <c r="O248" s="396"/>
      <c r="P248" s="399" t="s">
        <v>70</v>
      </c>
      <c r="Q248" s="400"/>
      <c r="R248" s="400"/>
      <c r="S248" s="400"/>
      <c r="T248" s="400"/>
      <c r="U248" s="400"/>
      <c r="V248" s="401"/>
      <c r="W248" s="37" t="s">
        <v>69</v>
      </c>
      <c r="X248" s="385">
        <f>IFERROR(SUM(X239:X246),"0")</f>
        <v>58</v>
      </c>
      <c r="Y248" s="385">
        <f>IFERROR(SUM(Y239:Y246),"0")</f>
        <v>66</v>
      </c>
      <c r="Z248" s="37"/>
      <c r="AA248" s="386"/>
      <c r="AB248" s="386"/>
      <c r="AC248" s="386"/>
    </row>
    <row r="249" spans="1:68" ht="16.5" hidden="1" customHeight="1" x14ac:dyDescent="0.25">
      <c r="A249" s="402" t="s">
        <v>359</v>
      </c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77"/>
      <c r="AB249" s="377"/>
      <c r="AC249" s="377"/>
    </row>
    <row r="250" spans="1:68" ht="14.25" hidden="1" customHeight="1" x14ac:dyDescent="0.25">
      <c r="A250" s="387" t="s">
        <v>105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88"/>
      <c r="AA250" s="376"/>
      <c r="AB250" s="376"/>
      <c r="AC250" s="376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89">
        <v>4680115884137</v>
      </c>
      <c r="E251" s="390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31" t="s">
        <v>362</v>
      </c>
      <c r="Q251" s="392"/>
      <c r="R251" s="392"/>
      <c r="S251" s="392"/>
      <c r="T251" s="393"/>
      <c r="U251" s="34"/>
      <c r="V251" s="34"/>
      <c r="W251" s="35" t="s">
        <v>69</v>
      </c>
      <c r="X251" s="383">
        <v>0</v>
      </c>
      <c r="Y251" s="384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9">
        <v>4680115884137</v>
      </c>
      <c r="E252" s="390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2"/>
      <c r="R252" s="392"/>
      <c r="S252" s="392"/>
      <c r="T252" s="393"/>
      <c r="U252" s="34"/>
      <c r="V252" s="34"/>
      <c r="W252" s="35" t="s">
        <v>69</v>
      </c>
      <c r="X252" s="383">
        <v>90</v>
      </c>
      <c r="Y252" s="384">
        <f t="shared" si="47"/>
        <v>92.8</v>
      </c>
      <c r="Z252" s="36">
        <f>IFERROR(IF(Y252=0,"",ROUNDUP(Y252/H252,0)*0.02175),"")</f>
        <v>0.17399999999999999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93.724137931034491</v>
      </c>
      <c r="BN252" s="64">
        <f t="shared" si="49"/>
        <v>96.639999999999986</v>
      </c>
      <c r="BO252" s="64">
        <f t="shared" si="50"/>
        <v>0.13854679802955663</v>
      </c>
      <c r="BP252" s="64">
        <f t="shared" si="51"/>
        <v>0.14285714285714285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89">
        <v>4680115884236</v>
      </c>
      <c r="E253" s="390"/>
      <c r="F253" s="382">
        <v>1.45</v>
      </c>
      <c r="G253" s="32">
        <v>8</v>
      </c>
      <c r="H253" s="382">
        <v>11.6</v>
      </c>
      <c r="I253" s="382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2"/>
      <c r="R253" s="392"/>
      <c r="S253" s="392"/>
      <c r="T253" s="393"/>
      <c r="U253" s="34"/>
      <c r="V253" s="34"/>
      <c r="W253" s="35" t="s">
        <v>69</v>
      </c>
      <c r="X253" s="383">
        <v>0</v>
      </c>
      <c r="Y253" s="384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9">
        <v>4680115884175</v>
      </c>
      <c r="E254" s="390"/>
      <c r="F254" s="382">
        <v>1.45</v>
      </c>
      <c r="G254" s="32">
        <v>8</v>
      </c>
      <c r="H254" s="382">
        <v>11.6</v>
      </c>
      <c r="I254" s="382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2"/>
      <c r="R254" s="392"/>
      <c r="S254" s="392"/>
      <c r="T254" s="393"/>
      <c r="U254" s="34"/>
      <c r="V254" s="34"/>
      <c r="W254" s="35" t="s">
        <v>69</v>
      </c>
      <c r="X254" s="383">
        <v>100</v>
      </c>
      <c r="Y254" s="384">
        <f t="shared" si="47"/>
        <v>104.39999999999999</v>
      </c>
      <c r="Z254" s="36">
        <f>IFERROR(IF(Y254=0,"",ROUNDUP(Y254/H254,0)*0.02175),"")</f>
        <v>0.19574999999999998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104.13793103448276</v>
      </c>
      <c r="BN254" s="64">
        <f t="shared" si="49"/>
        <v>108.71999999999998</v>
      </c>
      <c r="BO254" s="64">
        <f t="shared" si="50"/>
        <v>0.1539408866995074</v>
      </c>
      <c r="BP254" s="64">
        <f t="shared" si="51"/>
        <v>0.1607142857142857</v>
      </c>
    </row>
    <row r="255" spans="1:68" ht="27" hidden="1" customHeight="1" x14ac:dyDescent="0.25">
      <c r="A255" s="54" t="s">
        <v>368</v>
      </c>
      <c r="B255" s="54" t="s">
        <v>369</v>
      </c>
      <c r="C255" s="31">
        <v>4301011824</v>
      </c>
      <c r="D255" s="389">
        <v>4680115884144</v>
      </c>
      <c r="E255" s="390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2"/>
      <c r="R255" s="392"/>
      <c r="S255" s="392"/>
      <c r="T255" s="393"/>
      <c r="U255" s="34"/>
      <c r="V255" s="34"/>
      <c r="W255" s="35" t="s">
        <v>69</v>
      </c>
      <c r="X255" s="383">
        <v>0</v>
      </c>
      <c r="Y255" s="384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89">
        <v>4680115885288</v>
      </c>
      <c r="E256" s="390"/>
      <c r="F256" s="382">
        <v>0.37</v>
      </c>
      <c r="G256" s="32">
        <v>10</v>
      </c>
      <c r="H256" s="382">
        <v>3.7</v>
      </c>
      <c r="I256" s="382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43" t="s">
        <v>372</v>
      </c>
      <c r="Q256" s="392"/>
      <c r="R256" s="392"/>
      <c r="S256" s="392"/>
      <c r="T256" s="393"/>
      <c r="U256" s="34"/>
      <c r="V256" s="34"/>
      <c r="W256" s="35" t="s">
        <v>69</v>
      </c>
      <c r="X256" s="383">
        <v>0</v>
      </c>
      <c r="Y256" s="384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89">
        <v>4680115884182</v>
      </c>
      <c r="E257" s="390"/>
      <c r="F257" s="382">
        <v>0.37</v>
      </c>
      <c r="G257" s="32">
        <v>10</v>
      </c>
      <c r="H257" s="382">
        <v>3.7</v>
      </c>
      <c r="I257" s="382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3">
        <v>0</v>
      </c>
      <c r="Y257" s="384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9">
        <v>4680115884205</v>
      </c>
      <c r="E258" s="390"/>
      <c r="F258" s="382">
        <v>0.4</v>
      </c>
      <c r="G258" s="32">
        <v>10</v>
      </c>
      <c r="H258" s="382">
        <v>4</v>
      </c>
      <c r="I258" s="382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4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3">
        <v>41.719999999999978</v>
      </c>
      <c r="Y258" s="384">
        <f t="shared" si="47"/>
        <v>44</v>
      </c>
      <c r="Z258" s="36">
        <f>IFERROR(IF(Y258=0,"",ROUNDUP(Y258/H258,0)*0.00937),"")</f>
        <v>0.10306999999999999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44.223199999999977</v>
      </c>
      <c r="BN258" s="64">
        <f t="shared" si="49"/>
        <v>46.64</v>
      </c>
      <c r="BO258" s="64">
        <f t="shared" si="50"/>
        <v>8.6916666666666614E-2</v>
      </c>
      <c r="BP258" s="64">
        <f t="shared" si="51"/>
        <v>9.166666666666666E-2</v>
      </c>
    </row>
    <row r="259" spans="1:68" x14ac:dyDescent="0.2">
      <c r="A259" s="395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8"/>
      <c r="O259" s="396"/>
      <c r="P259" s="399" t="s">
        <v>70</v>
      </c>
      <c r="Q259" s="400"/>
      <c r="R259" s="400"/>
      <c r="S259" s="400"/>
      <c r="T259" s="400"/>
      <c r="U259" s="400"/>
      <c r="V259" s="401"/>
      <c r="W259" s="37" t="s">
        <v>71</v>
      </c>
      <c r="X259" s="385">
        <f>IFERROR(X251/H251,"0")+IFERROR(X252/H252,"0")+IFERROR(X253/H253,"0")+IFERROR(X254/H254,"0")+IFERROR(X255/H255,"0")+IFERROR(X256/H256,"0")+IFERROR(X257/H257,"0")+IFERROR(X258/H258,"0")</f>
        <v>26.80931034482758</v>
      </c>
      <c r="Y259" s="385">
        <f>IFERROR(Y251/H251,"0")+IFERROR(Y252/H252,"0")+IFERROR(Y253/H253,"0")+IFERROR(Y254/H254,"0")+IFERROR(Y255/H255,"0")+IFERROR(Y256/H256,"0")+IFERROR(Y257/H257,"0")+IFERROR(Y258/H258,"0")</f>
        <v>28</v>
      </c>
      <c r="Z259" s="385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0.47281999999999996</v>
      </c>
      <c r="AA259" s="386"/>
      <c r="AB259" s="386"/>
      <c r="AC259" s="386"/>
    </row>
    <row r="260" spans="1:68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8"/>
      <c r="O260" s="396"/>
      <c r="P260" s="399" t="s">
        <v>70</v>
      </c>
      <c r="Q260" s="400"/>
      <c r="R260" s="400"/>
      <c r="S260" s="400"/>
      <c r="T260" s="400"/>
      <c r="U260" s="400"/>
      <c r="V260" s="401"/>
      <c r="W260" s="37" t="s">
        <v>69</v>
      </c>
      <c r="X260" s="385">
        <f>IFERROR(SUM(X251:X258),"0")</f>
        <v>231.71999999999997</v>
      </c>
      <c r="Y260" s="385">
        <f>IFERROR(SUM(Y251:Y258),"0")</f>
        <v>241.2</v>
      </c>
      <c r="Z260" s="37"/>
      <c r="AA260" s="386"/>
      <c r="AB260" s="386"/>
      <c r="AC260" s="386"/>
    </row>
    <row r="261" spans="1:68" ht="16.5" hidden="1" customHeight="1" x14ac:dyDescent="0.25">
      <c r="A261" s="402" t="s">
        <v>377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377"/>
      <c r="AB261" s="377"/>
      <c r="AC261" s="377"/>
    </row>
    <row r="262" spans="1:68" ht="14.25" hidden="1" customHeight="1" x14ac:dyDescent="0.25">
      <c r="A262" s="387" t="s">
        <v>105</v>
      </c>
      <c r="B262" s="388"/>
      <c r="C262" s="388"/>
      <c r="D262" s="388"/>
      <c r="E262" s="388"/>
      <c r="F262" s="388"/>
      <c r="G262" s="388"/>
      <c r="H262" s="388"/>
      <c r="I262" s="388"/>
      <c r="J262" s="388"/>
      <c r="K262" s="388"/>
      <c r="L262" s="388"/>
      <c r="M262" s="388"/>
      <c r="N262" s="388"/>
      <c r="O262" s="388"/>
      <c r="P262" s="388"/>
      <c r="Q262" s="388"/>
      <c r="R262" s="388"/>
      <c r="S262" s="388"/>
      <c r="T262" s="388"/>
      <c r="U262" s="388"/>
      <c r="V262" s="388"/>
      <c r="W262" s="388"/>
      <c r="X262" s="388"/>
      <c r="Y262" s="388"/>
      <c r="Z262" s="388"/>
      <c r="AA262" s="376"/>
      <c r="AB262" s="376"/>
      <c r="AC262" s="376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89">
        <v>4680115885806</v>
      </c>
      <c r="E263" s="390"/>
      <c r="F263" s="382">
        <v>1.35</v>
      </c>
      <c r="G263" s="32">
        <v>8</v>
      </c>
      <c r="H263" s="382">
        <v>10.8</v>
      </c>
      <c r="I263" s="382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8" t="s">
        <v>380</v>
      </c>
      <c r="Q263" s="392"/>
      <c r="R263" s="392"/>
      <c r="S263" s="392"/>
      <c r="T263" s="393"/>
      <c r="U263" s="34"/>
      <c r="V263" s="34"/>
      <c r="W263" s="35" t="s">
        <v>69</v>
      </c>
      <c r="X263" s="383">
        <v>0</v>
      </c>
      <c r="Y263" s="384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89">
        <v>4680115885837</v>
      </c>
      <c r="E264" s="390"/>
      <c r="F264" s="382">
        <v>1.35</v>
      </c>
      <c r="G264" s="32">
        <v>8</v>
      </c>
      <c r="H264" s="382">
        <v>10.8</v>
      </c>
      <c r="I264" s="382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1" t="s">
        <v>383</v>
      </c>
      <c r="Q264" s="392"/>
      <c r="R264" s="392"/>
      <c r="S264" s="392"/>
      <c r="T264" s="393"/>
      <c r="U264" s="34"/>
      <c r="V264" s="34"/>
      <c r="W264" s="35" t="s">
        <v>69</v>
      </c>
      <c r="X264" s="383">
        <v>0</v>
      </c>
      <c r="Y264" s="384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89">
        <v>4680115885851</v>
      </c>
      <c r="E265" s="390"/>
      <c r="F265" s="382">
        <v>1.35</v>
      </c>
      <c r="G265" s="32">
        <v>8</v>
      </c>
      <c r="H265" s="382">
        <v>10.8</v>
      </c>
      <c r="I265" s="382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2"/>
      <c r="R265" s="392"/>
      <c r="S265" s="392"/>
      <c r="T265" s="393"/>
      <c r="U265" s="34"/>
      <c r="V265" s="34"/>
      <c r="W265" s="35" t="s">
        <v>69</v>
      </c>
      <c r="X265" s="383">
        <v>0</v>
      </c>
      <c r="Y265" s="384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89">
        <v>4680115885820</v>
      </c>
      <c r="E266" s="390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8" t="s">
        <v>389</v>
      </c>
      <c r="Q266" s="392"/>
      <c r="R266" s="392"/>
      <c r="S266" s="392"/>
      <c r="T266" s="393"/>
      <c r="U266" s="34"/>
      <c r="V266" s="34"/>
      <c r="W266" s="35" t="s">
        <v>69</v>
      </c>
      <c r="X266" s="383">
        <v>0</v>
      </c>
      <c r="Y266" s="384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89">
        <v>4680115885844</v>
      </c>
      <c r="E267" s="390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5" t="s">
        <v>392</v>
      </c>
      <c r="Q267" s="392"/>
      <c r="R267" s="392"/>
      <c r="S267" s="392"/>
      <c r="T267" s="393"/>
      <c r="U267" s="34"/>
      <c r="V267" s="34"/>
      <c r="W267" s="35" t="s">
        <v>69</v>
      </c>
      <c r="X267" s="383">
        <v>0</v>
      </c>
      <c r="Y267" s="384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96"/>
      <c r="P268" s="399" t="s">
        <v>70</v>
      </c>
      <c r="Q268" s="400"/>
      <c r="R268" s="400"/>
      <c r="S268" s="400"/>
      <c r="T268" s="400"/>
      <c r="U268" s="400"/>
      <c r="V268" s="401"/>
      <c r="W268" s="37" t="s">
        <v>71</v>
      </c>
      <c r="X268" s="385">
        <f>IFERROR(X263/H263,"0")+IFERROR(X264/H264,"0")+IFERROR(X265/H265,"0")+IFERROR(X266/H266,"0")+IFERROR(X267/H267,"0")</f>
        <v>0</v>
      </c>
      <c r="Y268" s="385">
        <f>IFERROR(Y263/H263,"0")+IFERROR(Y264/H264,"0")+IFERROR(Y265/H265,"0")+IFERROR(Y266/H266,"0")+IFERROR(Y267/H267,"0")</f>
        <v>0</v>
      </c>
      <c r="Z268" s="385">
        <f>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hidden="1" x14ac:dyDescent="0.2">
      <c r="A269" s="388"/>
      <c r="B269" s="388"/>
      <c r="C269" s="388"/>
      <c r="D269" s="388"/>
      <c r="E269" s="388"/>
      <c r="F269" s="388"/>
      <c r="G269" s="388"/>
      <c r="H269" s="388"/>
      <c r="I269" s="388"/>
      <c r="J269" s="388"/>
      <c r="K269" s="388"/>
      <c r="L269" s="388"/>
      <c r="M269" s="388"/>
      <c r="N269" s="388"/>
      <c r="O269" s="396"/>
      <c r="P269" s="399" t="s">
        <v>70</v>
      </c>
      <c r="Q269" s="400"/>
      <c r="R269" s="400"/>
      <c r="S269" s="400"/>
      <c r="T269" s="400"/>
      <c r="U269" s="400"/>
      <c r="V269" s="401"/>
      <c r="W269" s="37" t="s">
        <v>69</v>
      </c>
      <c r="X269" s="385">
        <f>IFERROR(SUM(X263:X267),"0")</f>
        <v>0</v>
      </c>
      <c r="Y269" s="385">
        <f>IFERROR(SUM(Y263:Y267),"0")</f>
        <v>0</v>
      </c>
      <c r="Z269" s="37"/>
      <c r="AA269" s="386"/>
      <c r="AB269" s="386"/>
      <c r="AC269" s="386"/>
    </row>
    <row r="270" spans="1:68" ht="16.5" hidden="1" customHeight="1" x14ac:dyDescent="0.25">
      <c r="A270" s="402" t="s">
        <v>393</v>
      </c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8"/>
      <c r="N270" s="388"/>
      <c r="O270" s="388"/>
      <c r="P270" s="388"/>
      <c r="Q270" s="388"/>
      <c r="R270" s="388"/>
      <c r="S270" s="388"/>
      <c r="T270" s="388"/>
      <c r="U270" s="388"/>
      <c r="V270" s="388"/>
      <c r="W270" s="388"/>
      <c r="X270" s="388"/>
      <c r="Y270" s="388"/>
      <c r="Z270" s="388"/>
      <c r="AA270" s="377"/>
      <c r="AB270" s="377"/>
      <c r="AC270" s="377"/>
    </row>
    <row r="271" spans="1:68" ht="14.25" hidden="1" customHeight="1" x14ac:dyDescent="0.25">
      <c r="A271" s="387" t="s">
        <v>105</v>
      </c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8"/>
      <c r="O271" s="388"/>
      <c r="P271" s="388"/>
      <c r="Q271" s="388"/>
      <c r="R271" s="388"/>
      <c r="S271" s="388"/>
      <c r="T271" s="388"/>
      <c r="U271" s="388"/>
      <c r="V271" s="388"/>
      <c r="W271" s="388"/>
      <c r="X271" s="388"/>
      <c r="Y271" s="388"/>
      <c r="Z271" s="388"/>
      <c r="AA271" s="376"/>
      <c r="AB271" s="376"/>
      <c r="AC271" s="376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89">
        <v>4680115885707</v>
      </c>
      <c r="E272" s="390"/>
      <c r="F272" s="382">
        <v>0.9</v>
      </c>
      <c r="G272" s="32">
        <v>10</v>
      </c>
      <c r="H272" s="382">
        <v>9</v>
      </c>
      <c r="I272" s="382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1" t="s">
        <v>396</v>
      </c>
      <c r="Q272" s="392"/>
      <c r="R272" s="392"/>
      <c r="S272" s="392"/>
      <c r="T272" s="393"/>
      <c r="U272" s="34"/>
      <c r="V272" s="34"/>
      <c r="W272" s="35" t="s">
        <v>69</v>
      </c>
      <c r="X272" s="383">
        <v>0</v>
      </c>
      <c r="Y272" s="384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96"/>
      <c r="P273" s="399" t="s">
        <v>70</v>
      </c>
      <c r="Q273" s="400"/>
      <c r="R273" s="400"/>
      <c r="S273" s="400"/>
      <c r="T273" s="400"/>
      <c r="U273" s="400"/>
      <c r="V273" s="401"/>
      <c r="W273" s="37" t="s">
        <v>71</v>
      </c>
      <c r="X273" s="385">
        <f>IFERROR(X272/H272,"0")</f>
        <v>0</v>
      </c>
      <c r="Y273" s="385">
        <f>IFERROR(Y272/H272,"0")</f>
        <v>0</v>
      </c>
      <c r="Z273" s="385">
        <f>IFERROR(IF(Z272="",0,Z272),"0")</f>
        <v>0</v>
      </c>
      <c r="AA273" s="386"/>
      <c r="AB273" s="386"/>
      <c r="AC273" s="386"/>
    </row>
    <row r="274" spans="1:68" hidden="1" x14ac:dyDescent="0.2">
      <c r="A274" s="388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8"/>
      <c r="O274" s="396"/>
      <c r="P274" s="399" t="s">
        <v>70</v>
      </c>
      <c r="Q274" s="400"/>
      <c r="R274" s="400"/>
      <c r="S274" s="400"/>
      <c r="T274" s="400"/>
      <c r="U274" s="400"/>
      <c r="V274" s="401"/>
      <c r="W274" s="37" t="s">
        <v>69</v>
      </c>
      <c r="X274" s="385">
        <f>IFERROR(SUM(X272:X272),"0")</f>
        <v>0</v>
      </c>
      <c r="Y274" s="385">
        <f>IFERROR(SUM(Y272:Y272),"0")</f>
        <v>0</v>
      </c>
      <c r="Z274" s="37"/>
      <c r="AA274" s="386"/>
      <c r="AB274" s="386"/>
      <c r="AC274" s="386"/>
    </row>
    <row r="275" spans="1:68" ht="16.5" hidden="1" customHeight="1" x14ac:dyDescent="0.25">
      <c r="A275" s="402" t="s">
        <v>397</v>
      </c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8"/>
      <c r="O275" s="388"/>
      <c r="P275" s="388"/>
      <c r="Q275" s="388"/>
      <c r="R275" s="388"/>
      <c r="S275" s="388"/>
      <c r="T275" s="388"/>
      <c r="U275" s="388"/>
      <c r="V275" s="388"/>
      <c r="W275" s="388"/>
      <c r="X275" s="388"/>
      <c r="Y275" s="388"/>
      <c r="Z275" s="388"/>
      <c r="AA275" s="377"/>
      <c r="AB275" s="377"/>
      <c r="AC275" s="377"/>
    </row>
    <row r="276" spans="1:68" ht="14.25" hidden="1" customHeight="1" x14ac:dyDescent="0.25">
      <c r="A276" s="387" t="s">
        <v>105</v>
      </c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8"/>
      <c r="N276" s="388"/>
      <c r="O276" s="388"/>
      <c r="P276" s="388"/>
      <c r="Q276" s="388"/>
      <c r="R276" s="388"/>
      <c r="S276" s="388"/>
      <c r="T276" s="388"/>
      <c r="U276" s="388"/>
      <c r="V276" s="388"/>
      <c r="W276" s="388"/>
      <c r="X276" s="388"/>
      <c r="Y276" s="388"/>
      <c r="Z276" s="388"/>
      <c r="AA276" s="376"/>
      <c r="AB276" s="376"/>
      <c r="AC276" s="376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89">
        <v>4607091383423</v>
      </c>
      <c r="E277" s="390"/>
      <c r="F277" s="382">
        <v>1.35</v>
      </c>
      <c r="G277" s="32">
        <v>8</v>
      </c>
      <c r="H277" s="382">
        <v>10.8</v>
      </c>
      <c r="I277" s="382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2"/>
      <c r="R277" s="392"/>
      <c r="S277" s="392"/>
      <c r="T277" s="393"/>
      <c r="U277" s="34"/>
      <c r="V277" s="34"/>
      <c r="W277" s="35" t="s">
        <v>69</v>
      </c>
      <c r="X277" s="383">
        <v>0</v>
      </c>
      <c r="Y277" s="384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89">
        <v>4680115885660</v>
      </c>
      <c r="E278" s="390"/>
      <c r="F278" s="382">
        <v>1.35</v>
      </c>
      <c r="G278" s="32">
        <v>8</v>
      </c>
      <c r="H278" s="382">
        <v>10.8</v>
      </c>
      <c r="I278" s="382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699" t="s">
        <v>402</v>
      </c>
      <c r="Q278" s="392"/>
      <c r="R278" s="392"/>
      <c r="S278" s="392"/>
      <c r="T278" s="393"/>
      <c r="U278" s="34"/>
      <c r="V278" s="34"/>
      <c r="W278" s="35" t="s">
        <v>69</v>
      </c>
      <c r="X278" s="383">
        <v>0</v>
      </c>
      <c r="Y278" s="384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89">
        <v>4680115885691</v>
      </c>
      <c r="E279" s="390"/>
      <c r="F279" s="382">
        <v>1.35</v>
      </c>
      <c r="G279" s="32">
        <v>8</v>
      </c>
      <c r="H279" s="382">
        <v>10.8</v>
      </c>
      <c r="I279" s="382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28" t="s">
        <v>405</v>
      </c>
      <c r="Q279" s="392"/>
      <c r="R279" s="392"/>
      <c r="S279" s="392"/>
      <c r="T279" s="393"/>
      <c r="U279" s="34"/>
      <c r="V279" s="34"/>
      <c r="W279" s="35" t="s">
        <v>69</v>
      </c>
      <c r="X279" s="383">
        <v>0</v>
      </c>
      <c r="Y279" s="384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8"/>
      <c r="O280" s="396"/>
      <c r="P280" s="399" t="s">
        <v>70</v>
      </c>
      <c r="Q280" s="400"/>
      <c r="R280" s="400"/>
      <c r="S280" s="400"/>
      <c r="T280" s="400"/>
      <c r="U280" s="400"/>
      <c r="V280" s="401"/>
      <c r="W280" s="37" t="s">
        <v>71</v>
      </c>
      <c r="X280" s="385">
        <f>IFERROR(X277/H277,"0")+IFERROR(X278/H278,"0")+IFERROR(X279/H279,"0")</f>
        <v>0</v>
      </c>
      <c r="Y280" s="385">
        <f>IFERROR(Y277/H277,"0")+IFERROR(Y278/H278,"0")+IFERROR(Y279/H279,"0")</f>
        <v>0</v>
      </c>
      <c r="Z280" s="385">
        <f>IFERROR(IF(Z277="",0,Z277),"0")+IFERROR(IF(Z278="",0,Z278),"0")+IFERROR(IF(Z279="",0,Z279),"0")</f>
        <v>0</v>
      </c>
      <c r="AA280" s="386"/>
      <c r="AB280" s="386"/>
      <c r="AC280" s="386"/>
    </row>
    <row r="281" spans="1:68" hidden="1" x14ac:dyDescent="0.2">
      <c r="A281" s="388"/>
      <c r="B281" s="388"/>
      <c r="C281" s="388"/>
      <c r="D281" s="388"/>
      <c r="E281" s="388"/>
      <c r="F281" s="388"/>
      <c r="G281" s="388"/>
      <c r="H281" s="388"/>
      <c r="I281" s="388"/>
      <c r="J281" s="388"/>
      <c r="K281" s="388"/>
      <c r="L281" s="388"/>
      <c r="M281" s="388"/>
      <c r="N281" s="388"/>
      <c r="O281" s="396"/>
      <c r="P281" s="399" t="s">
        <v>70</v>
      </c>
      <c r="Q281" s="400"/>
      <c r="R281" s="400"/>
      <c r="S281" s="400"/>
      <c r="T281" s="400"/>
      <c r="U281" s="400"/>
      <c r="V281" s="401"/>
      <c r="W281" s="37" t="s">
        <v>69</v>
      </c>
      <c r="X281" s="385">
        <f>IFERROR(SUM(X277:X279),"0")</f>
        <v>0</v>
      </c>
      <c r="Y281" s="385">
        <f>IFERROR(SUM(Y277:Y279),"0")</f>
        <v>0</v>
      </c>
      <c r="Z281" s="37"/>
      <c r="AA281" s="386"/>
      <c r="AB281" s="386"/>
      <c r="AC281" s="386"/>
    </row>
    <row r="282" spans="1:68" ht="16.5" hidden="1" customHeight="1" x14ac:dyDescent="0.25">
      <c r="A282" s="402" t="s">
        <v>406</v>
      </c>
      <c r="B282" s="388"/>
      <c r="C282" s="388"/>
      <c r="D282" s="388"/>
      <c r="E282" s="388"/>
      <c r="F282" s="388"/>
      <c r="G282" s="388"/>
      <c r="H282" s="388"/>
      <c r="I282" s="388"/>
      <c r="J282" s="388"/>
      <c r="K282" s="388"/>
      <c r="L282" s="388"/>
      <c r="M282" s="388"/>
      <c r="N282" s="388"/>
      <c r="O282" s="388"/>
      <c r="P282" s="388"/>
      <c r="Q282" s="388"/>
      <c r="R282" s="388"/>
      <c r="S282" s="388"/>
      <c r="T282" s="388"/>
      <c r="U282" s="388"/>
      <c r="V282" s="388"/>
      <c r="W282" s="388"/>
      <c r="X282" s="388"/>
      <c r="Y282" s="388"/>
      <c r="Z282" s="388"/>
      <c r="AA282" s="377"/>
      <c r="AB282" s="377"/>
      <c r="AC282" s="377"/>
    </row>
    <row r="283" spans="1:68" ht="14.25" hidden="1" customHeight="1" x14ac:dyDescent="0.25">
      <c r="A283" s="387" t="s">
        <v>72</v>
      </c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8"/>
      <c r="O283" s="388"/>
      <c r="P283" s="388"/>
      <c r="Q283" s="388"/>
      <c r="R283" s="388"/>
      <c r="S283" s="388"/>
      <c r="T283" s="388"/>
      <c r="U283" s="388"/>
      <c r="V283" s="388"/>
      <c r="W283" s="388"/>
      <c r="X283" s="388"/>
      <c r="Y283" s="388"/>
      <c r="Z283" s="388"/>
      <c r="AA283" s="376"/>
      <c r="AB283" s="376"/>
      <c r="AC283" s="376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89">
        <v>4680115881556</v>
      </c>
      <c r="E284" s="390"/>
      <c r="F284" s="382">
        <v>1</v>
      </c>
      <c r="G284" s="32">
        <v>4</v>
      </c>
      <c r="H284" s="382">
        <v>4</v>
      </c>
      <c r="I284" s="382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2"/>
      <c r="R284" s="392"/>
      <c r="S284" s="392"/>
      <c r="T284" s="393"/>
      <c r="U284" s="34"/>
      <c r="V284" s="34"/>
      <c r="W284" s="35" t="s">
        <v>69</v>
      </c>
      <c r="X284" s="383">
        <v>0</v>
      </c>
      <c r="Y284" s="384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9">
        <v>4680115881228</v>
      </c>
      <c r="E285" s="390"/>
      <c r="F285" s="382">
        <v>0.4</v>
      </c>
      <c r="G285" s="32">
        <v>6</v>
      </c>
      <c r="H285" s="382">
        <v>2.4</v>
      </c>
      <c r="I285" s="382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3">
        <v>200</v>
      </c>
      <c r="Y285" s="384">
        <f>IFERROR(IF(X285="",0,CEILING((X285/$H285),1)*$H285),"")</f>
        <v>201.6</v>
      </c>
      <c r="Z285" s="36">
        <f>IFERROR(IF(Y285=0,"",ROUNDUP(Y285/H285,0)*0.00753),"")</f>
        <v>0.63251999999999997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222.66666666666666</v>
      </c>
      <c r="BN285" s="64">
        <f>IFERROR(Y285*I285/H285,"0")</f>
        <v>224.44800000000001</v>
      </c>
      <c r="BO285" s="64">
        <f>IFERROR(1/J285*(X285/H285),"0")</f>
        <v>0.53418803418803418</v>
      </c>
      <c r="BP285" s="64">
        <f>IFERROR(1/J285*(Y285/H285),"0")</f>
        <v>0.53846153846153844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89">
        <v>4680115881037</v>
      </c>
      <c r="E286" s="390"/>
      <c r="F286" s="382">
        <v>0.84</v>
      </c>
      <c r="G286" s="32">
        <v>4</v>
      </c>
      <c r="H286" s="382">
        <v>3.36</v>
      </c>
      <c r="I286" s="382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2"/>
      <c r="R286" s="392"/>
      <c r="S286" s="392"/>
      <c r="T286" s="393"/>
      <c r="U286" s="34"/>
      <c r="V286" s="34"/>
      <c r="W286" s="35" t="s">
        <v>69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9">
        <v>4680115881211</v>
      </c>
      <c r="E287" s="390"/>
      <c r="F287" s="382">
        <v>0.4</v>
      </c>
      <c r="G287" s="32">
        <v>6</v>
      </c>
      <c r="H287" s="382">
        <v>2.4</v>
      </c>
      <c r="I287" s="382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2"/>
      <c r="R287" s="392"/>
      <c r="S287" s="392"/>
      <c r="T287" s="393"/>
      <c r="U287" s="34"/>
      <c r="V287" s="34"/>
      <c r="W287" s="35" t="s">
        <v>69</v>
      </c>
      <c r="X287" s="383">
        <v>400</v>
      </c>
      <c r="Y287" s="384">
        <f>IFERROR(IF(X287="",0,CEILING((X287/$H287),1)*$H287),"")</f>
        <v>400.8</v>
      </c>
      <c r="Z287" s="36">
        <f>IFERROR(IF(Y287=0,"",ROUNDUP(Y287/H287,0)*0.00753),"")</f>
        <v>1.2575100000000001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433.33333333333337</v>
      </c>
      <c r="BN287" s="64">
        <f>IFERROR(Y287*I287/H287,"0")</f>
        <v>434.2000000000001</v>
      </c>
      <c r="BO287" s="64">
        <f>IFERROR(1/J287*(X287/H287),"0")</f>
        <v>1.0683760683760684</v>
      </c>
      <c r="BP287" s="64">
        <f>IFERROR(1/J287*(Y287/H287),"0")</f>
        <v>1.0705128205128205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89">
        <v>4680115881020</v>
      </c>
      <c r="E288" s="390"/>
      <c r="F288" s="382">
        <v>0.84</v>
      </c>
      <c r="G288" s="32">
        <v>4</v>
      </c>
      <c r="H288" s="382">
        <v>3.36</v>
      </c>
      <c r="I288" s="382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2"/>
      <c r="R288" s="392"/>
      <c r="S288" s="392"/>
      <c r="T288" s="393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96"/>
      <c r="P289" s="399" t="s">
        <v>70</v>
      </c>
      <c r="Q289" s="400"/>
      <c r="R289" s="400"/>
      <c r="S289" s="400"/>
      <c r="T289" s="400"/>
      <c r="U289" s="400"/>
      <c r="V289" s="401"/>
      <c r="W289" s="37" t="s">
        <v>71</v>
      </c>
      <c r="X289" s="385">
        <f>IFERROR(X284/H284,"0")+IFERROR(X285/H285,"0")+IFERROR(X286/H286,"0")+IFERROR(X287/H287,"0")+IFERROR(X288/H288,"0")</f>
        <v>250.00000000000003</v>
      </c>
      <c r="Y289" s="385">
        <f>IFERROR(Y284/H284,"0")+IFERROR(Y285/H285,"0")+IFERROR(Y286/H286,"0")+IFERROR(Y287/H287,"0")+IFERROR(Y288/H288,"0")</f>
        <v>251</v>
      </c>
      <c r="Z289" s="385">
        <f>IFERROR(IF(Z284="",0,Z284),"0")+IFERROR(IF(Z285="",0,Z285),"0")+IFERROR(IF(Z286="",0,Z286),"0")+IFERROR(IF(Z287="",0,Z287),"0")+IFERROR(IF(Z288="",0,Z288),"0")</f>
        <v>1.8900300000000001</v>
      </c>
      <c r="AA289" s="386"/>
      <c r="AB289" s="386"/>
      <c r="AC289" s="386"/>
    </row>
    <row r="290" spans="1:68" x14ac:dyDescent="0.2">
      <c r="A290" s="388"/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96"/>
      <c r="P290" s="399" t="s">
        <v>70</v>
      </c>
      <c r="Q290" s="400"/>
      <c r="R290" s="400"/>
      <c r="S290" s="400"/>
      <c r="T290" s="400"/>
      <c r="U290" s="400"/>
      <c r="V290" s="401"/>
      <c r="W290" s="37" t="s">
        <v>69</v>
      </c>
      <c r="X290" s="385">
        <f>IFERROR(SUM(X284:X288),"0")</f>
        <v>600</v>
      </c>
      <c r="Y290" s="385">
        <f>IFERROR(SUM(Y284:Y288),"0")</f>
        <v>602.4</v>
      </c>
      <c r="Z290" s="37"/>
      <c r="AA290" s="386"/>
      <c r="AB290" s="386"/>
      <c r="AC290" s="386"/>
    </row>
    <row r="291" spans="1:68" ht="16.5" hidden="1" customHeight="1" x14ac:dyDescent="0.25">
      <c r="A291" s="402" t="s">
        <v>417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88"/>
      <c r="AA291" s="377"/>
      <c r="AB291" s="377"/>
      <c r="AC291" s="377"/>
    </row>
    <row r="292" spans="1:68" ht="14.25" hidden="1" customHeight="1" x14ac:dyDescent="0.25">
      <c r="A292" s="387" t="s">
        <v>72</v>
      </c>
      <c r="B292" s="388"/>
      <c r="C292" s="388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  <c r="N292" s="388"/>
      <c r="O292" s="388"/>
      <c r="P292" s="388"/>
      <c r="Q292" s="388"/>
      <c r="R292" s="388"/>
      <c r="S292" s="388"/>
      <c r="T292" s="388"/>
      <c r="U292" s="388"/>
      <c r="V292" s="388"/>
      <c r="W292" s="388"/>
      <c r="X292" s="388"/>
      <c r="Y292" s="388"/>
      <c r="Z292" s="388"/>
      <c r="AA292" s="376"/>
      <c r="AB292" s="376"/>
      <c r="AC292" s="376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89">
        <v>4680115884618</v>
      </c>
      <c r="E293" s="390"/>
      <c r="F293" s="382">
        <v>0.6</v>
      </c>
      <c r="G293" s="32">
        <v>6</v>
      </c>
      <c r="H293" s="382">
        <v>3.6</v>
      </c>
      <c r="I293" s="382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6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2"/>
      <c r="R293" s="392"/>
      <c r="S293" s="392"/>
      <c r="T293" s="393"/>
      <c r="U293" s="34"/>
      <c r="V293" s="34"/>
      <c r="W293" s="35" t="s">
        <v>69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88"/>
      <c r="C294" s="388"/>
      <c r="D294" s="388"/>
      <c r="E294" s="388"/>
      <c r="F294" s="388"/>
      <c r="G294" s="388"/>
      <c r="H294" s="388"/>
      <c r="I294" s="388"/>
      <c r="J294" s="388"/>
      <c r="K294" s="388"/>
      <c r="L294" s="388"/>
      <c r="M294" s="388"/>
      <c r="N294" s="388"/>
      <c r="O294" s="396"/>
      <c r="P294" s="399" t="s">
        <v>70</v>
      </c>
      <c r="Q294" s="400"/>
      <c r="R294" s="400"/>
      <c r="S294" s="400"/>
      <c r="T294" s="400"/>
      <c r="U294" s="400"/>
      <c r="V294" s="401"/>
      <c r="W294" s="37" t="s">
        <v>71</v>
      </c>
      <c r="X294" s="385">
        <f>IFERROR(X293/H293,"0")</f>
        <v>0</v>
      </c>
      <c r="Y294" s="385">
        <f>IFERROR(Y293/H293,"0")</f>
        <v>0</v>
      </c>
      <c r="Z294" s="385">
        <f>IFERROR(IF(Z293="",0,Z293),"0")</f>
        <v>0</v>
      </c>
      <c r="AA294" s="386"/>
      <c r="AB294" s="386"/>
      <c r="AC294" s="386"/>
    </row>
    <row r="295" spans="1:68" hidden="1" x14ac:dyDescent="0.2">
      <c r="A295" s="388"/>
      <c r="B295" s="388"/>
      <c r="C295" s="388"/>
      <c r="D295" s="388"/>
      <c r="E295" s="388"/>
      <c r="F295" s="388"/>
      <c r="G295" s="388"/>
      <c r="H295" s="388"/>
      <c r="I295" s="388"/>
      <c r="J295" s="388"/>
      <c r="K295" s="388"/>
      <c r="L295" s="388"/>
      <c r="M295" s="388"/>
      <c r="N295" s="388"/>
      <c r="O295" s="396"/>
      <c r="P295" s="399" t="s">
        <v>70</v>
      </c>
      <c r="Q295" s="400"/>
      <c r="R295" s="400"/>
      <c r="S295" s="400"/>
      <c r="T295" s="400"/>
      <c r="U295" s="400"/>
      <c r="V295" s="401"/>
      <c r="W295" s="37" t="s">
        <v>69</v>
      </c>
      <c r="X295" s="385">
        <f>IFERROR(SUM(X293:X293),"0")</f>
        <v>0</v>
      </c>
      <c r="Y295" s="385">
        <f>IFERROR(SUM(Y293:Y293),"0")</f>
        <v>0</v>
      </c>
      <c r="Z295" s="37"/>
      <c r="AA295" s="386"/>
      <c r="AB295" s="386"/>
      <c r="AC295" s="386"/>
    </row>
    <row r="296" spans="1:68" ht="16.5" hidden="1" customHeight="1" x14ac:dyDescent="0.25">
      <c r="A296" s="402" t="s">
        <v>420</v>
      </c>
      <c r="B296" s="388"/>
      <c r="C296" s="388"/>
      <c r="D296" s="388"/>
      <c r="E296" s="388"/>
      <c r="F296" s="388"/>
      <c r="G296" s="388"/>
      <c r="H296" s="388"/>
      <c r="I296" s="388"/>
      <c r="J296" s="388"/>
      <c r="K296" s="388"/>
      <c r="L296" s="388"/>
      <c r="M296" s="388"/>
      <c r="N296" s="388"/>
      <c r="O296" s="388"/>
      <c r="P296" s="388"/>
      <c r="Q296" s="388"/>
      <c r="R296" s="388"/>
      <c r="S296" s="388"/>
      <c r="T296" s="388"/>
      <c r="U296" s="388"/>
      <c r="V296" s="388"/>
      <c r="W296" s="388"/>
      <c r="X296" s="388"/>
      <c r="Y296" s="388"/>
      <c r="Z296" s="388"/>
      <c r="AA296" s="377"/>
      <c r="AB296" s="377"/>
      <c r="AC296" s="377"/>
    </row>
    <row r="297" spans="1:68" ht="14.25" hidden="1" customHeight="1" x14ac:dyDescent="0.25">
      <c r="A297" s="387" t="s">
        <v>105</v>
      </c>
      <c r="B297" s="388"/>
      <c r="C297" s="388"/>
      <c r="D297" s="388"/>
      <c r="E297" s="388"/>
      <c r="F297" s="388"/>
      <c r="G297" s="388"/>
      <c r="H297" s="388"/>
      <c r="I297" s="388"/>
      <c r="J297" s="388"/>
      <c r="K297" s="388"/>
      <c r="L297" s="388"/>
      <c r="M297" s="388"/>
      <c r="N297" s="388"/>
      <c r="O297" s="388"/>
      <c r="P297" s="388"/>
      <c r="Q297" s="388"/>
      <c r="R297" s="388"/>
      <c r="S297" s="388"/>
      <c r="T297" s="388"/>
      <c r="U297" s="388"/>
      <c r="V297" s="388"/>
      <c r="W297" s="388"/>
      <c r="X297" s="388"/>
      <c r="Y297" s="388"/>
      <c r="Z297" s="388"/>
      <c r="AA297" s="376"/>
      <c r="AB297" s="376"/>
      <c r="AC297" s="376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89">
        <v>4680115882973</v>
      </c>
      <c r="E298" s="390"/>
      <c r="F298" s="382">
        <v>0.7</v>
      </c>
      <c r="G298" s="32">
        <v>6</v>
      </c>
      <c r="H298" s="382">
        <v>4.2</v>
      </c>
      <c r="I298" s="382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2"/>
      <c r="R298" s="392"/>
      <c r="S298" s="392"/>
      <c r="T298" s="393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96"/>
      <c r="P299" s="399" t="s">
        <v>70</v>
      </c>
      <c r="Q299" s="400"/>
      <c r="R299" s="400"/>
      <c r="S299" s="400"/>
      <c r="T299" s="400"/>
      <c r="U299" s="400"/>
      <c r="V299" s="401"/>
      <c r="W299" s="37" t="s">
        <v>71</v>
      </c>
      <c r="X299" s="385">
        <f>IFERROR(X298/H298,"0")</f>
        <v>0</v>
      </c>
      <c r="Y299" s="385">
        <f>IFERROR(Y298/H298,"0")</f>
        <v>0</v>
      </c>
      <c r="Z299" s="385">
        <f>IFERROR(IF(Z298="",0,Z298),"0")</f>
        <v>0</v>
      </c>
      <c r="AA299" s="386"/>
      <c r="AB299" s="386"/>
      <c r="AC299" s="386"/>
    </row>
    <row r="300" spans="1:68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8"/>
      <c r="O300" s="396"/>
      <c r="P300" s="399" t="s">
        <v>70</v>
      </c>
      <c r="Q300" s="400"/>
      <c r="R300" s="400"/>
      <c r="S300" s="400"/>
      <c r="T300" s="400"/>
      <c r="U300" s="400"/>
      <c r="V300" s="401"/>
      <c r="W300" s="37" t="s">
        <v>69</v>
      </c>
      <c r="X300" s="385">
        <f>IFERROR(SUM(X298:X298),"0")</f>
        <v>0</v>
      </c>
      <c r="Y300" s="385">
        <f>IFERROR(SUM(Y298:Y298),"0")</f>
        <v>0</v>
      </c>
      <c r="Z300" s="37"/>
      <c r="AA300" s="386"/>
      <c r="AB300" s="386"/>
      <c r="AC300" s="386"/>
    </row>
    <row r="301" spans="1:68" ht="14.25" hidden="1" customHeight="1" x14ac:dyDescent="0.25">
      <c r="A301" s="387" t="s">
        <v>64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88"/>
      <c r="AA301" s="376"/>
      <c r="AB301" s="376"/>
      <c r="AC301" s="376"/>
    </row>
    <row r="302" spans="1:68" ht="27" hidden="1" customHeight="1" x14ac:dyDescent="0.25">
      <c r="A302" s="54" t="s">
        <v>423</v>
      </c>
      <c r="B302" s="54" t="s">
        <v>424</v>
      </c>
      <c r="C302" s="31">
        <v>4301031305</v>
      </c>
      <c r="D302" s="389">
        <v>4607091389845</v>
      </c>
      <c r="E302" s="390"/>
      <c r="F302" s="382">
        <v>0.35</v>
      </c>
      <c r="G302" s="32">
        <v>6</v>
      </c>
      <c r="H302" s="382">
        <v>2.1</v>
      </c>
      <c r="I302" s="382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2"/>
      <c r="R302" s="392"/>
      <c r="S302" s="392"/>
      <c r="T302" s="393"/>
      <c r="U302" s="34"/>
      <c r="V302" s="34"/>
      <c r="W302" s="35" t="s">
        <v>69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89">
        <v>4680115882881</v>
      </c>
      <c r="E303" s="390"/>
      <c r="F303" s="382">
        <v>0.28000000000000003</v>
      </c>
      <c r="G303" s="32">
        <v>6</v>
      </c>
      <c r="H303" s="382">
        <v>1.68</v>
      </c>
      <c r="I303" s="38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2"/>
      <c r="R303" s="392"/>
      <c r="S303" s="392"/>
      <c r="T303" s="393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5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8"/>
      <c r="O304" s="396"/>
      <c r="P304" s="399" t="s">
        <v>70</v>
      </c>
      <c r="Q304" s="400"/>
      <c r="R304" s="400"/>
      <c r="S304" s="400"/>
      <c r="T304" s="400"/>
      <c r="U304" s="400"/>
      <c r="V304" s="401"/>
      <c r="W304" s="37" t="s">
        <v>71</v>
      </c>
      <c r="X304" s="385">
        <f>IFERROR(X302/H302,"0")+IFERROR(X303/H303,"0")</f>
        <v>0</v>
      </c>
      <c r="Y304" s="385">
        <f>IFERROR(Y302/H302,"0")+IFERROR(Y303/H303,"0")</f>
        <v>0</v>
      </c>
      <c r="Z304" s="385">
        <f>IFERROR(IF(Z302="",0,Z302),"0")+IFERROR(IF(Z303="",0,Z303),"0")</f>
        <v>0</v>
      </c>
      <c r="AA304" s="386"/>
      <c r="AB304" s="386"/>
      <c r="AC304" s="386"/>
    </row>
    <row r="305" spans="1:68" hidden="1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396"/>
      <c r="P305" s="399" t="s">
        <v>70</v>
      </c>
      <c r="Q305" s="400"/>
      <c r="R305" s="400"/>
      <c r="S305" s="400"/>
      <c r="T305" s="400"/>
      <c r="U305" s="400"/>
      <c r="V305" s="401"/>
      <c r="W305" s="37" t="s">
        <v>69</v>
      </c>
      <c r="X305" s="385">
        <f>IFERROR(SUM(X302:X303),"0")</f>
        <v>0</v>
      </c>
      <c r="Y305" s="385">
        <f>IFERROR(SUM(Y302:Y303),"0")</f>
        <v>0</v>
      </c>
      <c r="Z305" s="37"/>
      <c r="AA305" s="386"/>
      <c r="AB305" s="386"/>
      <c r="AC305" s="386"/>
    </row>
    <row r="306" spans="1:68" ht="16.5" hidden="1" customHeight="1" x14ac:dyDescent="0.25">
      <c r="A306" s="402" t="s">
        <v>427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88"/>
      <c r="AA306" s="377"/>
      <c r="AB306" s="377"/>
      <c r="AC306" s="377"/>
    </row>
    <row r="307" spans="1:68" ht="14.25" hidden="1" customHeight="1" x14ac:dyDescent="0.25">
      <c r="A307" s="387" t="s">
        <v>105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88"/>
      <c r="AA307" s="376"/>
      <c r="AB307" s="376"/>
      <c r="AC307" s="376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89">
        <v>4680115885554</v>
      </c>
      <c r="E308" s="390"/>
      <c r="F308" s="382">
        <v>1.35</v>
      </c>
      <c r="G308" s="32">
        <v>8</v>
      </c>
      <c r="H308" s="382">
        <v>10.8</v>
      </c>
      <c r="I308" s="382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3" t="s">
        <v>430</v>
      </c>
      <c r="Q308" s="392"/>
      <c r="R308" s="392"/>
      <c r="S308" s="392"/>
      <c r="T308" s="393"/>
      <c r="U308" s="34"/>
      <c r="V308" s="34"/>
      <c r="W308" s="35" t="s">
        <v>69</v>
      </c>
      <c r="X308" s="383">
        <v>0</v>
      </c>
      <c r="Y308" s="384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89">
        <v>4680115885615</v>
      </c>
      <c r="E309" s="390"/>
      <c r="F309" s="382">
        <v>1.35</v>
      </c>
      <c r="G309" s="32">
        <v>8</v>
      </c>
      <c r="H309" s="382">
        <v>10.8</v>
      </c>
      <c r="I309" s="382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596" t="s">
        <v>433</v>
      </c>
      <c r="Q309" s="392"/>
      <c r="R309" s="392"/>
      <c r="S309" s="392"/>
      <c r="T309" s="393"/>
      <c r="U309" s="34"/>
      <c r="V309" s="34"/>
      <c r="W309" s="35" t="s">
        <v>69</v>
      </c>
      <c r="X309" s="383">
        <v>0</v>
      </c>
      <c r="Y309" s="384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89">
        <v>4680115885646</v>
      </c>
      <c r="E310" s="390"/>
      <c r="F310" s="382">
        <v>1.35</v>
      </c>
      <c r="G310" s="32">
        <v>8</v>
      </c>
      <c r="H310" s="382">
        <v>10.8</v>
      </c>
      <c r="I310" s="382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2"/>
      <c r="R310" s="392"/>
      <c r="S310" s="392"/>
      <c r="T310" s="393"/>
      <c r="U310" s="34"/>
      <c r="V310" s="34"/>
      <c r="W310" s="35" t="s">
        <v>69</v>
      </c>
      <c r="X310" s="383">
        <v>0</v>
      </c>
      <c r="Y310" s="384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89">
        <v>4680115885608</v>
      </c>
      <c r="E311" s="390"/>
      <c r="F311" s="382">
        <v>0.4</v>
      </c>
      <c r="G311" s="32">
        <v>10</v>
      </c>
      <c r="H311" s="382">
        <v>4</v>
      </c>
      <c r="I311" s="382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4" t="s">
        <v>439</v>
      </c>
      <c r="Q311" s="392"/>
      <c r="R311" s="392"/>
      <c r="S311" s="392"/>
      <c r="T311" s="393"/>
      <c r="U311" s="34"/>
      <c r="V311" s="34"/>
      <c r="W311" s="35" t="s">
        <v>69</v>
      </c>
      <c r="X311" s="383">
        <v>0</v>
      </c>
      <c r="Y311" s="384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89">
        <v>4680115885622</v>
      </c>
      <c r="E312" s="390"/>
      <c r="F312" s="382">
        <v>0.4</v>
      </c>
      <c r="G312" s="32">
        <v>10</v>
      </c>
      <c r="H312" s="382">
        <v>4</v>
      </c>
      <c r="I312" s="382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2"/>
      <c r="R312" s="392"/>
      <c r="S312" s="392"/>
      <c r="T312" s="393"/>
      <c r="U312" s="34"/>
      <c r="V312" s="34"/>
      <c r="W312" s="35" t="s">
        <v>69</v>
      </c>
      <c r="X312" s="383">
        <v>0</v>
      </c>
      <c r="Y312" s="384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89">
        <v>4680115881938</v>
      </c>
      <c r="E313" s="390"/>
      <c r="F313" s="382">
        <v>0.4</v>
      </c>
      <c r="G313" s="32">
        <v>10</v>
      </c>
      <c r="H313" s="382">
        <v>4</v>
      </c>
      <c r="I313" s="382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2"/>
      <c r="R313" s="392"/>
      <c r="S313" s="392"/>
      <c r="T313" s="393"/>
      <c r="U313" s="34"/>
      <c r="V313" s="34"/>
      <c r="W313" s="35" t="s">
        <v>69</v>
      </c>
      <c r="X313" s="383">
        <v>0</v>
      </c>
      <c r="Y313" s="384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89">
        <v>4607091387346</v>
      </c>
      <c r="E314" s="390"/>
      <c r="F314" s="382">
        <v>0.4</v>
      </c>
      <c r="G314" s="32">
        <v>10</v>
      </c>
      <c r="H314" s="382">
        <v>4</v>
      </c>
      <c r="I314" s="382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2"/>
      <c r="R314" s="392"/>
      <c r="S314" s="392"/>
      <c r="T314" s="393"/>
      <c r="U314" s="34"/>
      <c r="V314" s="34"/>
      <c r="W314" s="35" t="s">
        <v>69</v>
      </c>
      <c r="X314" s="383">
        <v>0</v>
      </c>
      <c r="Y314" s="384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8"/>
      <c r="O315" s="396"/>
      <c r="P315" s="399" t="s">
        <v>70</v>
      </c>
      <c r="Q315" s="400"/>
      <c r="R315" s="400"/>
      <c r="S315" s="400"/>
      <c r="T315" s="400"/>
      <c r="U315" s="400"/>
      <c r="V315" s="401"/>
      <c r="W315" s="37" t="s">
        <v>71</v>
      </c>
      <c r="X315" s="385">
        <f>IFERROR(X308/H308,"0")+IFERROR(X309/H309,"0")+IFERROR(X310/H310,"0")+IFERROR(X311/H311,"0")+IFERROR(X312/H312,"0")+IFERROR(X313/H313,"0")+IFERROR(X314/H314,"0")</f>
        <v>0</v>
      </c>
      <c r="Y315" s="385">
        <f>IFERROR(Y308/H308,"0")+IFERROR(Y309/H309,"0")+IFERROR(Y310/H310,"0")+IFERROR(Y311/H311,"0")+IFERROR(Y312/H312,"0")+IFERROR(Y313/H313,"0")+IFERROR(Y314/H314,"0")</f>
        <v>0</v>
      </c>
      <c r="Z315" s="385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6"/>
      <c r="AB315" s="386"/>
      <c r="AC315" s="386"/>
    </row>
    <row r="316" spans="1:68" hidden="1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8"/>
      <c r="O316" s="396"/>
      <c r="P316" s="399" t="s">
        <v>70</v>
      </c>
      <c r="Q316" s="400"/>
      <c r="R316" s="400"/>
      <c r="S316" s="400"/>
      <c r="T316" s="400"/>
      <c r="U316" s="400"/>
      <c r="V316" s="401"/>
      <c r="W316" s="37" t="s">
        <v>69</v>
      </c>
      <c r="X316" s="385">
        <f>IFERROR(SUM(X308:X314),"0")</f>
        <v>0</v>
      </c>
      <c r="Y316" s="385">
        <f>IFERROR(SUM(Y308:Y314),"0")</f>
        <v>0</v>
      </c>
      <c r="Z316" s="37"/>
      <c r="AA316" s="386"/>
      <c r="AB316" s="386"/>
      <c r="AC316" s="386"/>
    </row>
    <row r="317" spans="1:68" ht="14.25" hidden="1" customHeight="1" x14ac:dyDescent="0.25">
      <c r="A317" s="387" t="s">
        <v>64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88"/>
      <c r="AA317" s="376"/>
      <c r="AB317" s="376"/>
      <c r="AC317" s="376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89">
        <v>4607091387193</v>
      </c>
      <c r="E318" s="390"/>
      <c r="F318" s="382">
        <v>0.7</v>
      </c>
      <c r="G318" s="32">
        <v>6</v>
      </c>
      <c r="H318" s="382">
        <v>4.2</v>
      </c>
      <c r="I318" s="382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2"/>
      <c r="R318" s="392"/>
      <c r="S318" s="392"/>
      <c r="T318" s="393"/>
      <c r="U318" s="34"/>
      <c r="V318" s="34"/>
      <c r="W318" s="35" t="s">
        <v>69</v>
      </c>
      <c r="X318" s="383">
        <v>0</v>
      </c>
      <c r="Y318" s="384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89">
        <v>4607091387230</v>
      </c>
      <c r="E319" s="390"/>
      <c r="F319" s="382">
        <v>0.7</v>
      </c>
      <c r="G319" s="32">
        <v>6</v>
      </c>
      <c r="H319" s="382">
        <v>4.2</v>
      </c>
      <c r="I319" s="382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2"/>
      <c r="R319" s="392"/>
      <c r="S319" s="392"/>
      <c r="T319" s="393"/>
      <c r="U319" s="34"/>
      <c r="V319" s="34"/>
      <c r="W319" s="35" t="s">
        <v>69</v>
      </c>
      <c r="X319" s="383">
        <v>0</v>
      </c>
      <c r="Y319" s="384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89">
        <v>4607091387292</v>
      </c>
      <c r="E320" s="390"/>
      <c r="F320" s="382">
        <v>0.73</v>
      </c>
      <c r="G320" s="32">
        <v>6</v>
      </c>
      <c r="H320" s="382">
        <v>4.38</v>
      </c>
      <c r="I320" s="382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3">
        <v>0</v>
      </c>
      <c r="Y320" s="384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89">
        <v>4607091387285</v>
      </c>
      <c r="E321" s="390"/>
      <c r="F321" s="382">
        <v>0.35</v>
      </c>
      <c r="G321" s="32">
        <v>6</v>
      </c>
      <c r="H321" s="382">
        <v>2.1</v>
      </c>
      <c r="I321" s="382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2"/>
      <c r="R321" s="392"/>
      <c r="S321" s="392"/>
      <c r="T321" s="393"/>
      <c r="U321" s="34"/>
      <c r="V321" s="34"/>
      <c r="W321" s="35" t="s">
        <v>69</v>
      </c>
      <c r="X321" s="383">
        <v>0</v>
      </c>
      <c r="Y321" s="3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8"/>
      <c r="O322" s="396"/>
      <c r="P322" s="399" t="s">
        <v>70</v>
      </c>
      <c r="Q322" s="400"/>
      <c r="R322" s="400"/>
      <c r="S322" s="400"/>
      <c r="T322" s="400"/>
      <c r="U322" s="400"/>
      <c r="V322" s="401"/>
      <c r="W322" s="37" t="s">
        <v>71</v>
      </c>
      <c r="X322" s="385">
        <f>IFERROR(X318/H318,"0")+IFERROR(X319/H319,"0")+IFERROR(X320/H320,"0")+IFERROR(X321/H321,"0")</f>
        <v>0</v>
      </c>
      <c r="Y322" s="385">
        <f>IFERROR(Y318/H318,"0")+IFERROR(Y319/H319,"0")+IFERROR(Y320/H320,"0")+IFERROR(Y321/H321,"0")</f>
        <v>0</v>
      </c>
      <c r="Z322" s="385">
        <f>IFERROR(IF(Z318="",0,Z318),"0")+IFERROR(IF(Z319="",0,Z319),"0")+IFERROR(IF(Z320="",0,Z320),"0")+IFERROR(IF(Z321="",0,Z321),"0")</f>
        <v>0</v>
      </c>
      <c r="AA322" s="386"/>
      <c r="AB322" s="386"/>
      <c r="AC322" s="386"/>
    </row>
    <row r="323" spans="1:68" hidden="1" x14ac:dyDescent="0.2">
      <c r="A323" s="388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96"/>
      <c r="P323" s="399" t="s">
        <v>70</v>
      </c>
      <c r="Q323" s="400"/>
      <c r="R323" s="400"/>
      <c r="S323" s="400"/>
      <c r="T323" s="400"/>
      <c r="U323" s="400"/>
      <c r="V323" s="401"/>
      <c r="W323" s="37" t="s">
        <v>69</v>
      </c>
      <c r="X323" s="385">
        <f>IFERROR(SUM(X318:X321),"0")</f>
        <v>0</v>
      </c>
      <c r="Y323" s="385">
        <f>IFERROR(SUM(Y318:Y321),"0")</f>
        <v>0</v>
      </c>
      <c r="Z323" s="37"/>
      <c r="AA323" s="386"/>
      <c r="AB323" s="386"/>
      <c r="AC323" s="386"/>
    </row>
    <row r="324" spans="1:68" ht="14.25" hidden="1" customHeight="1" x14ac:dyDescent="0.25">
      <c r="A324" s="387" t="s">
        <v>72</v>
      </c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8"/>
      <c r="O324" s="388"/>
      <c r="P324" s="388"/>
      <c r="Q324" s="388"/>
      <c r="R324" s="388"/>
      <c r="S324" s="388"/>
      <c r="T324" s="388"/>
      <c r="U324" s="388"/>
      <c r="V324" s="388"/>
      <c r="W324" s="388"/>
      <c r="X324" s="388"/>
      <c r="Y324" s="388"/>
      <c r="Z324" s="388"/>
      <c r="AA324" s="376"/>
      <c r="AB324" s="376"/>
      <c r="AC324" s="376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89">
        <v>4607091387766</v>
      </c>
      <c r="E325" s="390"/>
      <c r="F325" s="382">
        <v>1.3</v>
      </c>
      <c r="G325" s="32">
        <v>6</v>
      </c>
      <c r="H325" s="382">
        <v>7.8</v>
      </c>
      <c r="I325" s="382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5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2"/>
      <c r="R325" s="392"/>
      <c r="S325" s="392"/>
      <c r="T325" s="393"/>
      <c r="U325" s="34"/>
      <c r="V325" s="34"/>
      <c r="W325" s="35" t="s">
        <v>69</v>
      </c>
      <c r="X325" s="383">
        <v>0</v>
      </c>
      <c r="Y325" s="384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89">
        <v>4607091387957</v>
      </c>
      <c r="E326" s="390"/>
      <c r="F326" s="382">
        <v>1.3</v>
      </c>
      <c r="G326" s="32">
        <v>6</v>
      </c>
      <c r="H326" s="382">
        <v>7.8</v>
      </c>
      <c r="I326" s="382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3">
        <v>0</v>
      </c>
      <c r="Y326" s="384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89">
        <v>4607091387964</v>
      </c>
      <c r="E327" s="390"/>
      <c r="F327" s="382">
        <v>1.35</v>
      </c>
      <c r="G327" s="32">
        <v>6</v>
      </c>
      <c r="H327" s="382">
        <v>8.1</v>
      </c>
      <c r="I327" s="382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3">
        <v>0</v>
      </c>
      <c r="Y327" s="384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89">
        <v>4680115884588</v>
      </c>
      <c r="E328" s="390"/>
      <c r="F328" s="382">
        <v>0.5</v>
      </c>
      <c r="G328" s="32">
        <v>6</v>
      </c>
      <c r="H328" s="382">
        <v>3</v>
      </c>
      <c r="I328" s="382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2"/>
      <c r="R328" s="392"/>
      <c r="S328" s="392"/>
      <c r="T328" s="393"/>
      <c r="U328" s="34"/>
      <c r="V328" s="34"/>
      <c r="W328" s="35" t="s">
        <v>69</v>
      </c>
      <c r="X328" s="383">
        <v>0</v>
      </c>
      <c r="Y328" s="384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89">
        <v>4607091387537</v>
      </c>
      <c r="E329" s="390"/>
      <c r="F329" s="382">
        <v>0.45</v>
      </c>
      <c r="G329" s="32">
        <v>6</v>
      </c>
      <c r="H329" s="382">
        <v>2.7</v>
      </c>
      <c r="I329" s="382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2"/>
      <c r="R329" s="392"/>
      <c r="S329" s="392"/>
      <c r="T329" s="393"/>
      <c r="U329" s="34"/>
      <c r="V329" s="34"/>
      <c r="W329" s="35" t="s">
        <v>69</v>
      </c>
      <c r="X329" s="383">
        <v>0</v>
      </c>
      <c r="Y329" s="384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89">
        <v>4607091387513</v>
      </c>
      <c r="E330" s="390"/>
      <c r="F330" s="382">
        <v>0.45</v>
      </c>
      <c r="G330" s="32">
        <v>6</v>
      </c>
      <c r="H330" s="382">
        <v>2.7</v>
      </c>
      <c r="I330" s="382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2"/>
      <c r="R330" s="392"/>
      <c r="S330" s="392"/>
      <c r="T330" s="393"/>
      <c r="U330" s="34"/>
      <c r="V330" s="34"/>
      <c r="W330" s="35" t="s">
        <v>69</v>
      </c>
      <c r="X330" s="383">
        <v>0</v>
      </c>
      <c r="Y330" s="384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88"/>
      <c r="C331" s="388"/>
      <c r="D331" s="388"/>
      <c r="E331" s="388"/>
      <c r="F331" s="388"/>
      <c r="G331" s="388"/>
      <c r="H331" s="388"/>
      <c r="I331" s="388"/>
      <c r="J331" s="388"/>
      <c r="K331" s="388"/>
      <c r="L331" s="388"/>
      <c r="M331" s="388"/>
      <c r="N331" s="388"/>
      <c r="O331" s="396"/>
      <c r="P331" s="399" t="s">
        <v>70</v>
      </c>
      <c r="Q331" s="400"/>
      <c r="R331" s="400"/>
      <c r="S331" s="400"/>
      <c r="T331" s="400"/>
      <c r="U331" s="400"/>
      <c r="V331" s="401"/>
      <c r="W331" s="37" t="s">
        <v>71</v>
      </c>
      <c r="X331" s="385">
        <f>IFERROR(X325/H325,"0")+IFERROR(X326/H326,"0")+IFERROR(X327/H327,"0")+IFERROR(X328/H328,"0")+IFERROR(X329/H329,"0")+IFERROR(X330/H330,"0")</f>
        <v>0</v>
      </c>
      <c r="Y331" s="385">
        <f>IFERROR(Y325/H325,"0")+IFERROR(Y326/H326,"0")+IFERROR(Y327/H327,"0")+IFERROR(Y328/H328,"0")+IFERROR(Y329/H329,"0")+IFERROR(Y330/H330,"0")</f>
        <v>0</v>
      </c>
      <c r="Z331" s="385">
        <f>IFERROR(IF(Z325="",0,Z325),"0")+IFERROR(IF(Z326="",0,Z326),"0")+IFERROR(IF(Z327="",0,Z327),"0")+IFERROR(IF(Z328="",0,Z328),"0")+IFERROR(IF(Z329="",0,Z329),"0")+IFERROR(IF(Z330="",0,Z330),"0")</f>
        <v>0</v>
      </c>
      <c r="AA331" s="386"/>
      <c r="AB331" s="386"/>
      <c r="AC331" s="386"/>
    </row>
    <row r="332" spans="1:68" hidden="1" x14ac:dyDescent="0.2">
      <c r="A332" s="388"/>
      <c r="B332" s="388"/>
      <c r="C332" s="388"/>
      <c r="D332" s="388"/>
      <c r="E332" s="388"/>
      <c r="F332" s="388"/>
      <c r="G332" s="388"/>
      <c r="H332" s="388"/>
      <c r="I332" s="388"/>
      <c r="J332" s="388"/>
      <c r="K332" s="388"/>
      <c r="L332" s="388"/>
      <c r="M332" s="388"/>
      <c r="N332" s="388"/>
      <c r="O332" s="396"/>
      <c r="P332" s="399" t="s">
        <v>70</v>
      </c>
      <c r="Q332" s="400"/>
      <c r="R332" s="400"/>
      <c r="S332" s="400"/>
      <c r="T332" s="400"/>
      <c r="U332" s="400"/>
      <c r="V332" s="401"/>
      <c r="W332" s="37" t="s">
        <v>69</v>
      </c>
      <c r="X332" s="385">
        <f>IFERROR(SUM(X325:X330),"0")</f>
        <v>0</v>
      </c>
      <c r="Y332" s="385">
        <f>IFERROR(SUM(Y325:Y330),"0")</f>
        <v>0</v>
      </c>
      <c r="Z332" s="37"/>
      <c r="AA332" s="386"/>
      <c r="AB332" s="386"/>
      <c r="AC332" s="386"/>
    </row>
    <row r="333" spans="1:68" ht="14.25" hidden="1" customHeight="1" x14ac:dyDescent="0.25">
      <c r="A333" s="387" t="s">
        <v>171</v>
      </c>
      <c r="B333" s="388"/>
      <c r="C333" s="388"/>
      <c r="D333" s="388"/>
      <c r="E333" s="388"/>
      <c r="F333" s="388"/>
      <c r="G333" s="388"/>
      <c r="H333" s="388"/>
      <c r="I333" s="388"/>
      <c r="J333" s="388"/>
      <c r="K333" s="388"/>
      <c r="L333" s="388"/>
      <c r="M333" s="388"/>
      <c r="N333" s="388"/>
      <c r="O333" s="388"/>
      <c r="P333" s="388"/>
      <c r="Q333" s="388"/>
      <c r="R333" s="388"/>
      <c r="S333" s="388"/>
      <c r="T333" s="388"/>
      <c r="U333" s="388"/>
      <c r="V333" s="388"/>
      <c r="W333" s="388"/>
      <c r="X333" s="388"/>
      <c r="Y333" s="388"/>
      <c r="Z333" s="388"/>
      <c r="AA333" s="376"/>
      <c r="AB333" s="376"/>
      <c r="AC333" s="376"/>
    </row>
    <row r="334" spans="1:68" ht="16.5" hidden="1" customHeight="1" x14ac:dyDescent="0.25">
      <c r="A334" s="54" t="s">
        <v>467</v>
      </c>
      <c r="B334" s="54" t="s">
        <v>468</v>
      </c>
      <c r="C334" s="31">
        <v>4301060379</v>
      </c>
      <c r="D334" s="389">
        <v>4607091380880</v>
      </c>
      <c r="E334" s="390"/>
      <c r="F334" s="382">
        <v>1.4</v>
      </c>
      <c r="G334" s="32">
        <v>6</v>
      </c>
      <c r="H334" s="382">
        <v>8.4</v>
      </c>
      <c r="I334" s="382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2"/>
      <c r="R334" s="392"/>
      <c r="S334" s="392"/>
      <c r="T334" s="393"/>
      <c r="U334" s="34"/>
      <c r="V334" s="34"/>
      <c r="W334" s="35" t="s">
        <v>69</v>
      </c>
      <c r="X334" s="383">
        <v>0</v>
      </c>
      <c r="Y334" s="384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9">
        <v>4607091384482</v>
      </c>
      <c r="E335" s="390"/>
      <c r="F335" s="382">
        <v>1.3</v>
      </c>
      <c r="G335" s="32">
        <v>6</v>
      </c>
      <c r="H335" s="382">
        <v>7.8</v>
      </c>
      <c r="I335" s="382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2"/>
      <c r="R335" s="392"/>
      <c r="S335" s="392"/>
      <c r="T335" s="393"/>
      <c r="U335" s="34"/>
      <c r="V335" s="34"/>
      <c r="W335" s="35" t="s">
        <v>69</v>
      </c>
      <c r="X335" s="383">
        <v>400</v>
      </c>
      <c r="Y335" s="384">
        <f>IFERROR(IF(X335="",0,CEILING((X335/$H335),1)*$H335),"")</f>
        <v>405.59999999999997</v>
      </c>
      <c r="Z335" s="36">
        <f>IFERROR(IF(Y335=0,"",ROUNDUP(Y335/H335,0)*0.02175),"")</f>
        <v>1.131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428.92307692307696</v>
      </c>
      <c r="BN335" s="64">
        <f>IFERROR(Y335*I335/H335,"0")</f>
        <v>434.928</v>
      </c>
      <c r="BO335" s="64">
        <f>IFERROR(1/J335*(X335/H335),"0")</f>
        <v>0.91575091575091572</v>
      </c>
      <c r="BP335" s="64">
        <f>IFERROR(1/J335*(Y335/H335),"0")</f>
        <v>0.92857142857142849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9">
        <v>4607091380897</v>
      </c>
      <c r="E336" s="390"/>
      <c r="F336" s="382">
        <v>1.4</v>
      </c>
      <c r="G336" s="32">
        <v>6</v>
      </c>
      <c r="H336" s="382">
        <v>8.4</v>
      </c>
      <c r="I336" s="382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3">
        <v>30</v>
      </c>
      <c r="Y336" s="384">
        <f>IFERROR(IF(X336="",0,CEILING((X336/$H336),1)*$H336),"")</f>
        <v>33.6</v>
      </c>
      <c r="Z336" s="36">
        <f>IFERROR(IF(Y336=0,"",ROUNDUP(Y336/H336,0)*0.02175),"")</f>
        <v>8.6999999999999994E-2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32.014285714285712</v>
      </c>
      <c r="BN336" s="64">
        <f>IFERROR(Y336*I336/H336,"0")</f>
        <v>35.856000000000002</v>
      </c>
      <c r="BO336" s="64">
        <f>IFERROR(1/J336*(X336/H336),"0")</f>
        <v>6.377551020408162E-2</v>
      </c>
      <c r="BP336" s="64">
        <f>IFERROR(1/J336*(Y336/H336),"0")</f>
        <v>7.1428571428571425E-2</v>
      </c>
    </row>
    <row r="337" spans="1:68" x14ac:dyDescent="0.2">
      <c r="A337" s="395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8"/>
      <c r="O337" s="396"/>
      <c r="P337" s="399" t="s">
        <v>70</v>
      </c>
      <c r="Q337" s="400"/>
      <c r="R337" s="400"/>
      <c r="S337" s="400"/>
      <c r="T337" s="400"/>
      <c r="U337" s="400"/>
      <c r="V337" s="401"/>
      <c r="W337" s="37" t="s">
        <v>71</v>
      </c>
      <c r="X337" s="385">
        <f>IFERROR(X334/H334,"0")+IFERROR(X335/H335,"0")+IFERROR(X336/H336,"0")</f>
        <v>54.853479853479854</v>
      </c>
      <c r="Y337" s="385">
        <f>IFERROR(Y334/H334,"0")+IFERROR(Y335/H335,"0")+IFERROR(Y336/H336,"0")</f>
        <v>56</v>
      </c>
      <c r="Z337" s="385">
        <f>IFERROR(IF(Z334="",0,Z334),"0")+IFERROR(IF(Z335="",0,Z335),"0")+IFERROR(IF(Z336="",0,Z336),"0")</f>
        <v>1.218</v>
      </c>
      <c r="AA337" s="386"/>
      <c r="AB337" s="386"/>
      <c r="AC337" s="386"/>
    </row>
    <row r="338" spans="1:68" x14ac:dyDescent="0.2">
      <c r="A338" s="388"/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96"/>
      <c r="P338" s="399" t="s">
        <v>70</v>
      </c>
      <c r="Q338" s="400"/>
      <c r="R338" s="400"/>
      <c r="S338" s="400"/>
      <c r="T338" s="400"/>
      <c r="U338" s="400"/>
      <c r="V338" s="401"/>
      <c r="W338" s="37" t="s">
        <v>69</v>
      </c>
      <c r="X338" s="385">
        <f>IFERROR(SUM(X334:X336),"0")</f>
        <v>430</v>
      </c>
      <c r="Y338" s="385">
        <f>IFERROR(SUM(Y334:Y336),"0")</f>
        <v>439.2</v>
      </c>
      <c r="Z338" s="37"/>
      <c r="AA338" s="386"/>
      <c r="AB338" s="386"/>
      <c r="AC338" s="386"/>
    </row>
    <row r="339" spans="1:68" ht="14.25" hidden="1" customHeight="1" x14ac:dyDescent="0.25">
      <c r="A339" s="387" t="s">
        <v>91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388"/>
      <c r="Y339" s="388"/>
      <c r="Z339" s="388"/>
      <c r="AA339" s="376"/>
      <c r="AB339" s="376"/>
      <c r="AC339" s="376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89">
        <v>4607091388374</v>
      </c>
      <c r="E340" s="390"/>
      <c r="F340" s="382">
        <v>0.38</v>
      </c>
      <c r="G340" s="32">
        <v>8</v>
      </c>
      <c r="H340" s="382">
        <v>3.04</v>
      </c>
      <c r="I340" s="382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43" t="s">
        <v>476</v>
      </c>
      <c r="Q340" s="392"/>
      <c r="R340" s="392"/>
      <c r="S340" s="392"/>
      <c r="T340" s="393"/>
      <c r="U340" s="34"/>
      <c r="V340" s="34"/>
      <c r="W340" s="35" t="s">
        <v>69</v>
      </c>
      <c r="X340" s="383">
        <v>0</v>
      </c>
      <c r="Y340" s="3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89">
        <v>4607091388381</v>
      </c>
      <c r="E341" s="390"/>
      <c r="F341" s="382">
        <v>0.38</v>
      </c>
      <c r="G341" s="32">
        <v>8</v>
      </c>
      <c r="H341" s="382">
        <v>3.04</v>
      </c>
      <c r="I341" s="382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697" t="s">
        <v>479</v>
      </c>
      <c r="Q341" s="392"/>
      <c r="R341" s="392"/>
      <c r="S341" s="392"/>
      <c r="T341" s="393"/>
      <c r="U341" s="34"/>
      <c r="V341" s="34"/>
      <c r="W341" s="35" t="s">
        <v>69</v>
      </c>
      <c r="X341" s="383">
        <v>0</v>
      </c>
      <c r="Y341" s="3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89">
        <v>4607091383102</v>
      </c>
      <c r="E342" s="390"/>
      <c r="F342" s="382">
        <v>0.17</v>
      </c>
      <c r="G342" s="32">
        <v>15</v>
      </c>
      <c r="H342" s="382">
        <v>2.5499999999999998</v>
      </c>
      <c r="I342" s="382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3">
        <v>0</v>
      </c>
      <c r="Y342" s="384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89">
        <v>4607091388404</v>
      </c>
      <c r="E343" s="390"/>
      <c r="F343" s="382">
        <v>0.17</v>
      </c>
      <c r="G343" s="32">
        <v>15</v>
      </c>
      <c r="H343" s="382">
        <v>2.5499999999999998</v>
      </c>
      <c r="I343" s="382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3">
        <v>0</v>
      </c>
      <c r="Y343" s="384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96"/>
      <c r="P344" s="399" t="s">
        <v>70</v>
      </c>
      <c r="Q344" s="400"/>
      <c r="R344" s="400"/>
      <c r="S344" s="400"/>
      <c r="T344" s="400"/>
      <c r="U344" s="400"/>
      <c r="V344" s="401"/>
      <c r="W344" s="37" t="s">
        <v>71</v>
      </c>
      <c r="X344" s="385">
        <f>IFERROR(X340/H340,"0")+IFERROR(X341/H341,"0")+IFERROR(X342/H342,"0")+IFERROR(X343/H343,"0")</f>
        <v>0</v>
      </c>
      <c r="Y344" s="385">
        <f>IFERROR(Y340/H340,"0")+IFERROR(Y341/H341,"0")+IFERROR(Y342/H342,"0")+IFERROR(Y343/H343,"0")</f>
        <v>0</v>
      </c>
      <c r="Z344" s="385">
        <f>IFERROR(IF(Z340="",0,Z340),"0")+IFERROR(IF(Z341="",0,Z341),"0")+IFERROR(IF(Z342="",0,Z342),"0")+IFERROR(IF(Z343="",0,Z343),"0")</f>
        <v>0</v>
      </c>
      <c r="AA344" s="386"/>
      <c r="AB344" s="386"/>
      <c r="AC344" s="386"/>
    </row>
    <row r="345" spans="1:68" hidden="1" x14ac:dyDescent="0.2">
      <c r="A345" s="388"/>
      <c r="B345" s="388"/>
      <c r="C345" s="388"/>
      <c r="D345" s="388"/>
      <c r="E345" s="388"/>
      <c r="F345" s="388"/>
      <c r="G345" s="388"/>
      <c r="H345" s="388"/>
      <c r="I345" s="388"/>
      <c r="J345" s="388"/>
      <c r="K345" s="388"/>
      <c r="L345" s="388"/>
      <c r="M345" s="388"/>
      <c r="N345" s="388"/>
      <c r="O345" s="396"/>
      <c r="P345" s="399" t="s">
        <v>70</v>
      </c>
      <c r="Q345" s="400"/>
      <c r="R345" s="400"/>
      <c r="S345" s="400"/>
      <c r="T345" s="400"/>
      <c r="U345" s="400"/>
      <c r="V345" s="401"/>
      <c r="W345" s="37" t="s">
        <v>69</v>
      </c>
      <c r="X345" s="385">
        <f>IFERROR(SUM(X340:X343),"0")</f>
        <v>0</v>
      </c>
      <c r="Y345" s="385">
        <f>IFERROR(SUM(Y340:Y343),"0")</f>
        <v>0</v>
      </c>
      <c r="Z345" s="37"/>
      <c r="AA345" s="386"/>
      <c r="AB345" s="386"/>
      <c r="AC345" s="386"/>
    </row>
    <row r="346" spans="1:68" ht="14.25" hidden="1" customHeight="1" x14ac:dyDescent="0.25">
      <c r="A346" s="387" t="s">
        <v>484</v>
      </c>
      <c r="B346" s="388"/>
      <c r="C346" s="388"/>
      <c r="D346" s="388"/>
      <c r="E346" s="388"/>
      <c r="F346" s="388"/>
      <c r="G346" s="388"/>
      <c r="H346" s="388"/>
      <c r="I346" s="388"/>
      <c r="J346" s="388"/>
      <c r="K346" s="388"/>
      <c r="L346" s="388"/>
      <c r="M346" s="388"/>
      <c r="N346" s="388"/>
      <c r="O346" s="388"/>
      <c r="P346" s="388"/>
      <c r="Q346" s="388"/>
      <c r="R346" s="388"/>
      <c r="S346" s="388"/>
      <c r="T346" s="388"/>
      <c r="U346" s="388"/>
      <c r="V346" s="388"/>
      <c r="W346" s="388"/>
      <c r="X346" s="388"/>
      <c r="Y346" s="388"/>
      <c r="Z346" s="388"/>
      <c r="AA346" s="376"/>
      <c r="AB346" s="376"/>
      <c r="AC346" s="376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89">
        <v>4680115881808</v>
      </c>
      <c r="E347" s="390"/>
      <c r="F347" s="382">
        <v>0.1</v>
      </c>
      <c r="G347" s="32">
        <v>20</v>
      </c>
      <c r="H347" s="382">
        <v>2</v>
      </c>
      <c r="I347" s="382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2"/>
      <c r="R347" s="392"/>
      <c r="S347" s="392"/>
      <c r="T347" s="393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89">
        <v>4680115881822</v>
      </c>
      <c r="E348" s="390"/>
      <c r="F348" s="382">
        <v>0.1</v>
      </c>
      <c r="G348" s="32">
        <v>20</v>
      </c>
      <c r="H348" s="382">
        <v>2</v>
      </c>
      <c r="I348" s="382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2"/>
      <c r="R348" s="392"/>
      <c r="S348" s="392"/>
      <c r="T348" s="393"/>
      <c r="U348" s="34"/>
      <c r="V348" s="34"/>
      <c r="W348" s="35" t="s">
        <v>69</v>
      </c>
      <c r="X348" s="383">
        <v>0</v>
      </c>
      <c r="Y348" s="384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9">
        <v>4680115880016</v>
      </c>
      <c r="E349" s="390"/>
      <c r="F349" s="382">
        <v>0.1</v>
      </c>
      <c r="G349" s="32">
        <v>20</v>
      </c>
      <c r="H349" s="382">
        <v>2</v>
      </c>
      <c r="I349" s="382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3">
        <v>30</v>
      </c>
      <c r="Y349" s="384">
        <f>IFERROR(IF(X349="",0,CEILING((X349/$H349),1)*$H349),"")</f>
        <v>30</v>
      </c>
      <c r="Z349" s="36">
        <f>IFERROR(IF(Y349=0,"",ROUNDUP(Y349/H349,0)*0.00474),"")</f>
        <v>7.110000000000001E-2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33.6</v>
      </c>
      <c r="BN349" s="64">
        <f>IFERROR(Y349*I349/H349,"0")</f>
        <v>33.6</v>
      </c>
      <c r="BO349" s="64">
        <f>IFERROR(1/J349*(X349/H349),"0")</f>
        <v>6.3025210084033612E-2</v>
      </c>
      <c r="BP349" s="64">
        <f>IFERROR(1/J349*(Y349/H349),"0")</f>
        <v>6.3025210084033612E-2</v>
      </c>
    </row>
    <row r="350" spans="1:68" x14ac:dyDescent="0.2">
      <c r="A350" s="395"/>
      <c r="B350" s="388"/>
      <c r="C350" s="388"/>
      <c r="D350" s="388"/>
      <c r="E350" s="388"/>
      <c r="F350" s="388"/>
      <c r="G350" s="388"/>
      <c r="H350" s="388"/>
      <c r="I350" s="388"/>
      <c r="J350" s="388"/>
      <c r="K350" s="388"/>
      <c r="L350" s="388"/>
      <c r="M350" s="388"/>
      <c r="N350" s="388"/>
      <c r="O350" s="396"/>
      <c r="P350" s="399" t="s">
        <v>70</v>
      </c>
      <c r="Q350" s="400"/>
      <c r="R350" s="400"/>
      <c r="S350" s="400"/>
      <c r="T350" s="400"/>
      <c r="U350" s="400"/>
      <c r="V350" s="401"/>
      <c r="W350" s="37" t="s">
        <v>71</v>
      </c>
      <c r="X350" s="385">
        <f>IFERROR(X347/H347,"0")+IFERROR(X348/H348,"0")+IFERROR(X349/H349,"0")</f>
        <v>15</v>
      </c>
      <c r="Y350" s="385">
        <f>IFERROR(Y347/H347,"0")+IFERROR(Y348/H348,"0")+IFERROR(Y349/H349,"0")</f>
        <v>15</v>
      </c>
      <c r="Z350" s="385">
        <f>IFERROR(IF(Z347="",0,Z347),"0")+IFERROR(IF(Z348="",0,Z348),"0")+IFERROR(IF(Z349="",0,Z349),"0")</f>
        <v>7.110000000000001E-2</v>
      </c>
      <c r="AA350" s="386"/>
      <c r="AB350" s="386"/>
      <c r="AC350" s="386"/>
    </row>
    <row r="351" spans="1:68" x14ac:dyDescent="0.2">
      <c r="A351" s="388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8"/>
      <c r="O351" s="396"/>
      <c r="P351" s="399" t="s">
        <v>70</v>
      </c>
      <c r="Q351" s="400"/>
      <c r="R351" s="400"/>
      <c r="S351" s="400"/>
      <c r="T351" s="400"/>
      <c r="U351" s="400"/>
      <c r="V351" s="401"/>
      <c r="W351" s="37" t="s">
        <v>69</v>
      </c>
      <c r="X351" s="385">
        <f>IFERROR(SUM(X347:X349),"0")</f>
        <v>30</v>
      </c>
      <c r="Y351" s="385">
        <f>IFERROR(SUM(Y347:Y349),"0")</f>
        <v>30</v>
      </c>
      <c r="Z351" s="37"/>
      <c r="AA351" s="386"/>
      <c r="AB351" s="386"/>
      <c r="AC351" s="386"/>
    </row>
    <row r="352" spans="1:68" ht="16.5" hidden="1" customHeight="1" x14ac:dyDescent="0.25">
      <c r="A352" s="402" t="s">
        <v>493</v>
      </c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8"/>
      <c r="O352" s="388"/>
      <c r="P352" s="388"/>
      <c r="Q352" s="388"/>
      <c r="R352" s="388"/>
      <c r="S352" s="388"/>
      <c r="T352" s="388"/>
      <c r="U352" s="388"/>
      <c r="V352" s="388"/>
      <c r="W352" s="388"/>
      <c r="X352" s="388"/>
      <c r="Y352" s="388"/>
      <c r="Z352" s="388"/>
      <c r="AA352" s="377"/>
      <c r="AB352" s="377"/>
      <c r="AC352" s="377"/>
    </row>
    <row r="353" spans="1:68" ht="14.25" hidden="1" customHeight="1" x14ac:dyDescent="0.25">
      <c r="A353" s="387" t="s">
        <v>64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88"/>
      <c r="AA353" s="376"/>
      <c r="AB353" s="376"/>
      <c r="AC353" s="376"/>
    </row>
    <row r="354" spans="1:68" ht="27" hidden="1" customHeight="1" x14ac:dyDescent="0.25">
      <c r="A354" s="54" t="s">
        <v>494</v>
      </c>
      <c r="B354" s="54" t="s">
        <v>495</v>
      </c>
      <c r="C354" s="31">
        <v>4301031066</v>
      </c>
      <c r="D354" s="389">
        <v>4607091383836</v>
      </c>
      <c r="E354" s="390"/>
      <c r="F354" s="382">
        <v>0.3</v>
      </c>
      <c r="G354" s="32">
        <v>6</v>
      </c>
      <c r="H354" s="382">
        <v>1.8</v>
      </c>
      <c r="I354" s="382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2"/>
      <c r="R354" s="392"/>
      <c r="S354" s="392"/>
      <c r="T354" s="393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5"/>
      <c r="B355" s="388"/>
      <c r="C355" s="388"/>
      <c r="D355" s="388"/>
      <c r="E355" s="388"/>
      <c r="F355" s="388"/>
      <c r="G355" s="388"/>
      <c r="H355" s="388"/>
      <c r="I355" s="388"/>
      <c r="J355" s="388"/>
      <c r="K355" s="388"/>
      <c r="L355" s="388"/>
      <c r="M355" s="388"/>
      <c r="N355" s="388"/>
      <c r="O355" s="396"/>
      <c r="P355" s="399" t="s">
        <v>70</v>
      </c>
      <c r="Q355" s="400"/>
      <c r="R355" s="400"/>
      <c r="S355" s="400"/>
      <c r="T355" s="400"/>
      <c r="U355" s="400"/>
      <c r="V355" s="401"/>
      <c r="W355" s="37" t="s">
        <v>71</v>
      </c>
      <c r="X355" s="385">
        <f>IFERROR(X354/H354,"0")</f>
        <v>0</v>
      </c>
      <c r="Y355" s="385">
        <f>IFERROR(Y354/H354,"0")</f>
        <v>0</v>
      </c>
      <c r="Z355" s="385">
        <f>IFERROR(IF(Z354="",0,Z354),"0")</f>
        <v>0</v>
      </c>
      <c r="AA355" s="386"/>
      <c r="AB355" s="386"/>
      <c r="AC355" s="386"/>
    </row>
    <row r="356" spans="1:68" hidden="1" x14ac:dyDescent="0.2">
      <c r="A356" s="388"/>
      <c r="B356" s="388"/>
      <c r="C356" s="388"/>
      <c r="D356" s="388"/>
      <c r="E356" s="388"/>
      <c r="F356" s="388"/>
      <c r="G356" s="388"/>
      <c r="H356" s="388"/>
      <c r="I356" s="388"/>
      <c r="J356" s="388"/>
      <c r="K356" s="388"/>
      <c r="L356" s="388"/>
      <c r="M356" s="388"/>
      <c r="N356" s="388"/>
      <c r="O356" s="396"/>
      <c r="P356" s="399" t="s">
        <v>70</v>
      </c>
      <c r="Q356" s="400"/>
      <c r="R356" s="400"/>
      <c r="S356" s="400"/>
      <c r="T356" s="400"/>
      <c r="U356" s="400"/>
      <c r="V356" s="401"/>
      <c r="W356" s="37" t="s">
        <v>69</v>
      </c>
      <c r="X356" s="385">
        <f>IFERROR(SUM(X354:X354),"0")</f>
        <v>0</v>
      </c>
      <c r="Y356" s="385">
        <f>IFERROR(SUM(Y354:Y354),"0")</f>
        <v>0</v>
      </c>
      <c r="Z356" s="37"/>
      <c r="AA356" s="386"/>
      <c r="AB356" s="386"/>
      <c r="AC356" s="386"/>
    </row>
    <row r="357" spans="1:68" ht="14.25" hidden="1" customHeight="1" x14ac:dyDescent="0.25">
      <c r="A357" s="387" t="s">
        <v>72</v>
      </c>
      <c r="B357" s="388"/>
      <c r="C357" s="388"/>
      <c r="D357" s="388"/>
      <c r="E357" s="388"/>
      <c r="F357" s="388"/>
      <c r="G357" s="388"/>
      <c r="H357" s="388"/>
      <c r="I357" s="388"/>
      <c r="J357" s="388"/>
      <c r="K357" s="388"/>
      <c r="L357" s="388"/>
      <c r="M357" s="388"/>
      <c r="N357" s="388"/>
      <c r="O357" s="388"/>
      <c r="P357" s="388"/>
      <c r="Q357" s="388"/>
      <c r="R357" s="388"/>
      <c r="S357" s="388"/>
      <c r="T357" s="388"/>
      <c r="U357" s="388"/>
      <c r="V357" s="388"/>
      <c r="W357" s="388"/>
      <c r="X357" s="388"/>
      <c r="Y357" s="388"/>
      <c r="Z357" s="388"/>
      <c r="AA357" s="376"/>
      <c r="AB357" s="376"/>
      <c r="AC357" s="376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89">
        <v>4607091387919</v>
      </c>
      <c r="E358" s="390"/>
      <c r="F358" s="382">
        <v>1.35</v>
      </c>
      <c r="G358" s="32">
        <v>6</v>
      </c>
      <c r="H358" s="382">
        <v>8.1</v>
      </c>
      <c r="I358" s="382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2"/>
      <c r="R358" s="392"/>
      <c r="S358" s="392"/>
      <c r="T358" s="393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9">
        <v>4680115883604</v>
      </c>
      <c r="E359" s="390"/>
      <c r="F359" s="382">
        <v>0.35</v>
      </c>
      <c r="G359" s="32">
        <v>6</v>
      </c>
      <c r="H359" s="382">
        <v>2.1</v>
      </c>
      <c r="I359" s="382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2"/>
      <c r="R359" s="392"/>
      <c r="S359" s="392"/>
      <c r="T359" s="393"/>
      <c r="U359" s="34"/>
      <c r="V359" s="34"/>
      <c r="W359" s="35" t="s">
        <v>69</v>
      </c>
      <c r="X359" s="383">
        <v>1365</v>
      </c>
      <c r="Y359" s="384">
        <f>IFERROR(IF(X359="",0,CEILING((X359/$H359),1)*$H359),"")</f>
        <v>1365</v>
      </c>
      <c r="Z359" s="36">
        <f>IFERROR(IF(Y359=0,"",ROUNDUP(Y359/H359,0)*0.00753),"")</f>
        <v>4.8944999999999999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1541.7999999999997</v>
      </c>
      <c r="BN359" s="64">
        <f>IFERROR(Y359*I359/H359,"0")</f>
        <v>1541.7999999999997</v>
      </c>
      <c r="BO359" s="64">
        <f>IFERROR(1/J359*(X359/H359),"0")</f>
        <v>4.166666666666667</v>
      </c>
      <c r="BP359" s="64">
        <f>IFERROR(1/J359*(Y359/H359),"0")</f>
        <v>4.166666666666667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9">
        <v>4680115883567</v>
      </c>
      <c r="E360" s="390"/>
      <c r="F360" s="382">
        <v>0.35</v>
      </c>
      <c r="G360" s="32">
        <v>6</v>
      </c>
      <c r="H360" s="382">
        <v>2.1</v>
      </c>
      <c r="I360" s="382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2"/>
      <c r="R360" s="392"/>
      <c r="S360" s="392"/>
      <c r="T360" s="393"/>
      <c r="U360" s="34"/>
      <c r="V360" s="34"/>
      <c r="W360" s="35" t="s">
        <v>69</v>
      </c>
      <c r="X360" s="383">
        <v>475.3</v>
      </c>
      <c r="Y360" s="384">
        <f>IFERROR(IF(X360="",0,CEILING((X360/$H360),1)*$H360),"")</f>
        <v>476.70000000000005</v>
      </c>
      <c r="Z360" s="36">
        <f>IFERROR(IF(Y360=0,"",ROUNDUP(Y360/H360,0)*0.00753),"")</f>
        <v>1.7093100000000001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534.14666666666653</v>
      </c>
      <c r="BN360" s="64">
        <f>IFERROR(Y360*I360/H360,"0")</f>
        <v>535.71999999999991</v>
      </c>
      <c r="BO360" s="64">
        <f>IFERROR(1/J360*(X360/H360),"0")</f>
        <v>1.4508547008547008</v>
      </c>
      <c r="BP360" s="64">
        <f>IFERROR(1/J360*(Y360/H360),"0")</f>
        <v>1.4551282051282051</v>
      </c>
    </row>
    <row r="361" spans="1:68" x14ac:dyDescent="0.2">
      <c r="A361" s="395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8"/>
      <c r="O361" s="396"/>
      <c r="P361" s="399" t="s">
        <v>70</v>
      </c>
      <c r="Q361" s="400"/>
      <c r="R361" s="400"/>
      <c r="S361" s="400"/>
      <c r="T361" s="400"/>
      <c r="U361" s="400"/>
      <c r="V361" s="401"/>
      <c r="W361" s="37" t="s">
        <v>71</v>
      </c>
      <c r="X361" s="385">
        <f>IFERROR(X358/H358,"0")+IFERROR(X359/H359,"0")+IFERROR(X360/H360,"0")</f>
        <v>876.33333333333337</v>
      </c>
      <c r="Y361" s="385">
        <f>IFERROR(Y358/H358,"0")+IFERROR(Y359/H359,"0")+IFERROR(Y360/H360,"0")</f>
        <v>877</v>
      </c>
      <c r="Z361" s="385">
        <f>IFERROR(IF(Z358="",0,Z358),"0")+IFERROR(IF(Z359="",0,Z359),"0")+IFERROR(IF(Z360="",0,Z360),"0")</f>
        <v>6.6038100000000002</v>
      </c>
      <c r="AA361" s="386"/>
      <c r="AB361" s="386"/>
      <c r="AC361" s="386"/>
    </row>
    <row r="362" spans="1:68" x14ac:dyDescent="0.2">
      <c r="A362" s="388"/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96"/>
      <c r="P362" s="399" t="s">
        <v>70</v>
      </c>
      <c r="Q362" s="400"/>
      <c r="R362" s="400"/>
      <c r="S362" s="400"/>
      <c r="T362" s="400"/>
      <c r="U362" s="400"/>
      <c r="V362" s="401"/>
      <c r="W362" s="37" t="s">
        <v>69</v>
      </c>
      <c r="X362" s="385">
        <f>IFERROR(SUM(X358:X360),"0")</f>
        <v>1840.3</v>
      </c>
      <c r="Y362" s="385">
        <f>IFERROR(SUM(Y358:Y360),"0")</f>
        <v>1841.7</v>
      </c>
      <c r="Z362" s="37"/>
      <c r="AA362" s="386"/>
      <c r="AB362" s="386"/>
      <c r="AC362" s="386"/>
    </row>
    <row r="363" spans="1:68" ht="27.75" hidden="1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hidden="1" customHeight="1" x14ac:dyDescent="0.25">
      <c r="A364" s="402" t="s">
        <v>503</v>
      </c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8"/>
      <c r="N364" s="388"/>
      <c r="O364" s="388"/>
      <c r="P364" s="388"/>
      <c r="Q364" s="388"/>
      <c r="R364" s="388"/>
      <c r="S364" s="388"/>
      <c r="T364" s="388"/>
      <c r="U364" s="388"/>
      <c r="V364" s="388"/>
      <c r="W364" s="388"/>
      <c r="X364" s="388"/>
      <c r="Y364" s="388"/>
      <c r="Z364" s="388"/>
      <c r="AA364" s="377"/>
      <c r="AB364" s="377"/>
      <c r="AC364" s="377"/>
    </row>
    <row r="365" spans="1:68" ht="14.25" hidden="1" customHeight="1" x14ac:dyDescent="0.25">
      <c r="A365" s="387" t="s">
        <v>105</v>
      </c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8"/>
      <c r="O365" s="388"/>
      <c r="P365" s="388"/>
      <c r="Q365" s="388"/>
      <c r="R365" s="388"/>
      <c r="S365" s="388"/>
      <c r="T365" s="388"/>
      <c r="U365" s="388"/>
      <c r="V365" s="388"/>
      <c r="W365" s="388"/>
      <c r="X365" s="388"/>
      <c r="Y365" s="388"/>
      <c r="Z365" s="388"/>
      <c r="AA365" s="376"/>
      <c r="AB365" s="376"/>
      <c r="AC365" s="376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89">
        <v>4680115884830</v>
      </c>
      <c r="E366" s="390"/>
      <c r="F366" s="382">
        <v>2.5</v>
      </c>
      <c r="G366" s="32">
        <v>6</v>
      </c>
      <c r="H366" s="382">
        <v>15</v>
      </c>
      <c r="I366" s="382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2"/>
      <c r="R366" s="392"/>
      <c r="S366" s="392"/>
      <c r="T366" s="393"/>
      <c r="U366" s="34"/>
      <c r="V366" s="34"/>
      <c r="W366" s="35" t="s">
        <v>69</v>
      </c>
      <c r="X366" s="383">
        <v>0</v>
      </c>
      <c r="Y366" s="384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504</v>
      </c>
      <c r="B367" s="54" t="s">
        <v>506</v>
      </c>
      <c r="C367" s="31">
        <v>4301011867</v>
      </c>
      <c r="D367" s="389">
        <v>4680115884830</v>
      </c>
      <c r="E367" s="390"/>
      <c r="F367" s="382">
        <v>2.5</v>
      </c>
      <c r="G367" s="32">
        <v>6</v>
      </c>
      <c r="H367" s="382">
        <v>15</v>
      </c>
      <c r="I367" s="382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2"/>
      <c r="R367" s="392"/>
      <c r="S367" s="392"/>
      <c r="T367" s="393"/>
      <c r="U367" s="34"/>
      <c r="V367" s="34"/>
      <c r="W367" s="35" t="s">
        <v>69</v>
      </c>
      <c r="X367" s="383">
        <v>0</v>
      </c>
      <c r="Y367" s="384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89">
        <v>4680115884847</v>
      </c>
      <c r="E368" s="390"/>
      <c r="F368" s="382">
        <v>2.5</v>
      </c>
      <c r="G368" s="32">
        <v>6</v>
      </c>
      <c r="H368" s="382">
        <v>15</v>
      </c>
      <c r="I368" s="382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2"/>
      <c r="R368" s="392"/>
      <c r="S368" s="392"/>
      <c r="T368" s="393"/>
      <c r="U368" s="34"/>
      <c r="V368" s="34"/>
      <c r="W368" s="35" t="s">
        <v>69</v>
      </c>
      <c r="X368" s="383">
        <v>0</v>
      </c>
      <c r="Y368" s="384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9">
        <v>4680115884847</v>
      </c>
      <c r="E369" s="390"/>
      <c r="F369" s="382">
        <v>2.5</v>
      </c>
      <c r="G369" s="32">
        <v>6</v>
      </c>
      <c r="H369" s="382">
        <v>15</v>
      </c>
      <c r="I369" s="382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4"/>
      <c r="V369" s="34"/>
      <c r="W369" s="35" t="s">
        <v>69</v>
      </c>
      <c r="X369" s="383">
        <v>1000</v>
      </c>
      <c r="Y369" s="384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89">
        <v>4680115884854</v>
      </c>
      <c r="E370" s="390"/>
      <c r="F370" s="382">
        <v>2.5</v>
      </c>
      <c r="G370" s="32">
        <v>6</v>
      </c>
      <c r="H370" s="382">
        <v>15</v>
      </c>
      <c r="I370" s="382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2"/>
      <c r="R370" s="392"/>
      <c r="S370" s="392"/>
      <c r="T370" s="393"/>
      <c r="U370" s="34"/>
      <c r="V370" s="34"/>
      <c r="W370" s="35" t="s">
        <v>69</v>
      </c>
      <c r="X370" s="383">
        <v>0</v>
      </c>
      <c r="Y370" s="384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510</v>
      </c>
      <c r="B371" s="54" t="s">
        <v>512</v>
      </c>
      <c r="C371" s="31">
        <v>4301011870</v>
      </c>
      <c r="D371" s="389">
        <v>4680115884854</v>
      </c>
      <c r="E371" s="390"/>
      <c r="F371" s="382">
        <v>2.5</v>
      </c>
      <c r="G371" s="32">
        <v>6</v>
      </c>
      <c r="H371" s="382">
        <v>15</v>
      </c>
      <c r="I371" s="382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4"/>
      <c r="V371" s="34"/>
      <c r="W371" s="35" t="s">
        <v>69</v>
      </c>
      <c r="X371" s="383">
        <v>0</v>
      </c>
      <c r="Y371" s="384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9">
        <v>4680115884861</v>
      </c>
      <c r="E372" s="390"/>
      <c r="F372" s="382">
        <v>0.5</v>
      </c>
      <c r="G372" s="32">
        <v>10</v>
      </c>
      <c r="H372" s="382">
        <v>5</v>
      </c>
      <c r="I372" s="382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2"/>
      <c r="R372" s="392"/>
      <c r="S372" s="392"/>
      <c r="T372" s="393"/>
      <c r="U372" s="34"/>
      <c r="V372" s="34"/>
      <c r="W372" s="35" t="s">
        <v>69</v>
      </c>
      <c r="X372" s="383">
        <v>15</v>
      </c>
      <c r="Y372" s="384">
        <f t="shared" si="62"/>
        <v>15</v>
      </c>
      <c r="Z372" s="36">
        <f>IFERROR(IF(Y372=0,"",ROUNDUP(Y372/H372,0)*0.00937),"")</f>
        <v>2.811E-2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15.63</v>
      </c>
      <c r="BN372" s="64">
        <f t="shared" si="64"/>
        <v>15.63</v>
      </c>
      <c r="BO372" s="64">
        <f t="shared" si="65"/>
        <v>2.5000000000000001E-2</v>
      </c>
      <c r="BP372" s="64">
        <f t="shared" si="66"/>
        <v>2.5000000000000001E-2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89">
        <v>4680115884922</v>
      </c>
      <c r="E373" s="390"/>
      <c r="F373" s="382">
        <v>0.5</v>
      </c>
      <c r="G373" s="32">
        <v>10</v>
      </c>
      <c r="H373" s="382">
        <v>5</v>
      </c>
      <c r="I373" s="382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2"/>
      <c r="R373" s="392"/>
      <c r="S373" s="392"/>
      <c r="T373" s="393"/>
      <c r="U373" s="34"/>
      <c r="V373" s="34"/>
      <c r="W373" s="35" t="s">
        <v>69</v>
      </c>
      <c r="X373" s="383">
        <v>0</v>
      </c>
      <c r="Y373" s="384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89">
        <v>4680115882638</v>
      </c>
      <c r="E374" s="390"/>
      <c r="F374" s="382">
        <v>0.4</v>
      </c>
      <c r="G374" s="32">
        <v>10</v>
      </c>
      <c r="H374" s="382">
        <v>4</v>
      </c>
      <c r="I374" s="382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2"/>
      <c r="R374" s="392"/>
      <c r="S374" s="392"/>
      <c r="T374" s="393"/>
      <c r="U374" s="34"/>
      <c r="V374" s="34"/>
      <c r="W374" s="35" t="s">
        <v>69</v>
      </c>
      <c r="X374" s="383">
        <v>0</v>
      </c>
      <c r="Y374" s="384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8"/>
      <c r="N375" s="388"/>
      <c r="O375" s="396"/>
      <c r="P375" s="399" t="s">
        <v>70</v>
      </c>
      <c r="Q375" s="400"/>
      <c r="R375" s="400"/>
      <c r="S375" s="400"/>
      <c r="T375" s="400"/>
      <c r="U375" s="400"/>
      <c r="V375" s="401"/>
      <c r="W375" s="37" t="s">
        <v>71</v>
      </c>
      <c r="X375" s="385">
        <f>IFERROR(X366/H366,"0")+IFERROR(X367/H367,"0")+IFERROR(X368/H368,"0")+IFERROR(X369/H369,"0")+IFERROR(X370/H370,"0")+IFERROR(X371/H371,"0")+IFERROR(X372/H372,"0")+IFERROR(X373/H373,"0")+IFERROR(X374/H374,"0")</f>
        <v>69.666666666666671</v>
      </c>
      <c r="Y375" s="385">
        <f>IFERROR(Y366/H366,"0")+IFERROR(Y367/H367,"0")+IFERROR(Y368/H368,"0")+IFERROR(Y369/H369,"0")+IFERROR(Y370/H370,"0")+IFERROR(Y371/H371,"0")+IFERROR(Y372/H372,"0")+IFERROR(Y373/H373,"0")+IFERROR(Y374/H374,"0")</f>
        <v>70</v>
      </c>
      <c r="Z375" s="385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1.48536</v>
      </c>
      <c r="AA375" s="386"/>
      <c r="AB375" s="386"/>
      <c r="AC375" s="386"/>
    </row>
    <row r="376" spans="1:68" x14ac:dyDescent="0.2">
      <c r="A376" s="388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8"/>
      <c r="O376" s="396"/>
      <c r="P376" s="399" t="s">
        <v>70</v>
      </c>
      <c r="Q376" s="400"/>
      <c r="R376" s="400"/>
      <c r="S376" s="400"/>
      <c r="T376" s="400"/>
      <c r="U376" s="400"/>
      <c r="V376" s="401"/>
      <c r="W376" s="37" t="s">
        <v>69</v>
      </c>
      <c r="X376" s="385">
        <f>IFERROR(SUM(X366:X374),"0")</f>
        <v>1015</v>
      </c>
      <c r="Y376" s="385">
        <f>IFERROR(SUM(Y366:Y374),"0")</f>
        <v>1020</v>
      </c>
      <c r="Z376" s="37"/>
      <c r="AA376" s="386"/>
      <c r="AB376" s="386"/>
      <c r="AC376" s="386"/>
    </row>
    <row r="377" spans="1:68" ht="14.25" hidden="1" customHeight="1" x14ac:dyDescent="0.25">
      <c r="A377" s="387" t="s">
        <v>141</v>
      </c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8"/>
      <c r="O377" s="388"/>
      <c r="P377" s="388"/>
      <c r="Q377" s="388"/>
      <c r="R377" s="388"/>
      <c r="S377" s="388"/>
      <c r="T377" s="388"/>
      <c r="U377" s="388"/>
      <c r="V377" s="388"/>
      <c r="W377" s="388"/>
      <c r="X377" s="388"/>
      <c r="Y377" s="388"/>
      <c r="Z377" s="388"/>
      <c r="AA377" s="376"/>
      <c r="AB377" s="376"/>
      <c r="AC377" s="376"/>
    </row>
    <row r="378" spans="1:68" ht="27" hidden="1" customHeight="1" x14ac:dyDescent="0.25">
      <c r="A378" s="54" t="s">
        <v>519</v>
      </c>
      <c r="B378" s="54" t="s">
        <v>520</v>
      </c>
      <c r="C378" s="31">
        <v>4301020178</v>
      </c>
      <c r="D378" s="389">
        <v>4607091383980</v>
      </c>
      <c r="E378" s="390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3">
        <v>0</v>
      </c>
      <c r="Y378" s="38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9">
        <v>4607091384178</v>
      </c>
      <c r="E379" s="390"/>
      <c r="F379" s="382">
        <v>0.4</v>
      </c>
      <c r="G379" s="32">
        <v>10</v>
      </c>
      <c r="H379" s="382">
        <v>4</v>
      </c>
      <c r="I379" s="382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2"/>
      <c r="R379" s="392"/>
      <c r="S379" s="392"/>
      <c r="T379" s="393"/>
      <c r="U379" s="34"/>
      <c r="V379" s="34"/>
      <c r="W379" s="35" t="s">
        <v>69</v>
      </c>
      <c r="X379" s="383">
        <v>12</v>
      </c>
      <c r="Y379" s="384">
        <f>IFERROR(IF(X379="",0,CEILING((X379/$H379),1)*$H379),"")</f>
        <v>12</v>
      </c>
      <c r="Z379" s="36">
        <f>IFERROR(IF(Y379=0,"",ROUNDUP(Y379/H379,0)*0.00937),"")</f>
        <v>2.811E-2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12.72</v>
      </c>
      <c r="BN379" s="64">
        <f>IFERROR(Y379*I379/H379,"0")</f>
        <v>12.72</v>
      </c>
      <c r="BO379" s="64">
        <f>IFERROR(1/J379*(X379/H379),"0")</f>
        <v>2.5000000000000001E-2</v>
      </c>
      <c r="BP379" s="64">
        <f>IFERROR(1/J379*(Y379/H379),"0")</f>
        <v>2.5000000000000001E-2</v>
      </c>
    </row>
    <row r="380" spans="1:68" x14ac:dyDescent="0.2">
      <c r="A380" s="395"/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96"/>
      <c r="P380" s="399" t="s">
        <v>70</v>
      </c>
      <c r="Q380" s="400"/>
      <c r="R380" s="400"/>
      <c r="S380" s="400"/>
      <c r="T380" s="400"/>
      <c r="U380" s="400"/>
      <c r="V380" s="401"/>
      <c r="W380" s="37" t="s">
        <v>71</v>
      </c>
      <c r="X380" s="385">
        <f>IFERROR(X378/H378,"0")+IFERROR(X379/H379,"0")</f>
        <v>3</v>
      </c>
      <c r="Y380" s="385">
        <f>IFERROR(Y378/H378,"0")+IFERROR(Y379/H379,"0")</f>
        <v>3</v>
      </c>
      <c r="Z380" s="385">
        <f>IFERROR(IF(Z378="",0,Z378),"0")+IFERROR(IF(Z379="",0,Z379),"0")</f>
        <v>2.811E-2</v>
      </c>
      <c r="AA380" s="386"/>
      <c r="AB380" s="386"/>
      <c r="AC380" s="386"/>
    </row>
    <row r="381" spans="1:68" x14ac:dyDescent="0.2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8"/>
      <c r="N381" s="388"/>
      <c r="O381" s="396"/>
      <c r="P381" s="399" t="s">
        <v>70</v>
      </c>
      <c r="Q381" s="400"/>
      <c r="R381" s="400"/>
      <c r="S381" s="400"/>
      <c r="T381" s="400"/>
      <c r="U381" s="400"/>
      <c r="V381" s="401"/>
      <c r="W381" s="37" t="s">
        <v>69</v>
      </c>
      <c r="X381" s="385">
        <f>IFERROR(SUM(X378:X379),"0")</f>
        <v>12</v>
      </c>
      <c r="Y381" s="385">
        <f>IFERROR(SUM(Y378:Y379),"0")</f>
        <v>12</v>
      </c>
      <c r="Z381" s="37"/>
      <c r="AA381" s="386"/>
      <c r="AB381" s="386"/>
      <c r="AC381" s="386"/>
    </row>
    <row r="382" spans="1:68" ht="14.25" hidden="1" customHeight="1" x14ac:dyDescent="0.25">
      <c r="A382" s="387" t="s">
        <v>72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388"/>
      <c r="Z382" s="388"/>
      <c r="AA382" s="376"/>
      <c r="AB382" s="376"/>
      <c r="AC382" s="376"/>
    </row>
    <row r="383" spans="1:68" ht="27" hidden="1" customHeight="1" x14ac:dyDescent="0.25">
      <c r="A383" s="54" t="s">
        <v>523</v>
      </c>
      <c r="B383" s="54" t="s">
        <v>524</v>
      </c>
      <c r="C383" s="31">
        <v>4301051639</v>
      </c>
      <c r="D383" s="389">
        <v>4607091383928</v>
      </c>
      <c r="E383" s="390"/>
      <c r="F383" s="382">
        <v>1.3</v>
      </c>
      <c r="G383" s="32">
        <v>6</v>
      </c>
      <c r="H383" s="382">
        <v>7.8</v>
      </c>
      <c r="I383" s="382">
        <v>8.3699999999999992</v>
      </c>
      <c r="J383" s="32">
        <v>56</v>
      </c>
      <c r="K383" s="32" t="s">
        <v>108</v>
      </c>
      <c r="L383" s="32"/>
      <c r="M383" s="33" t="s">
        <v>68</v>
      </c>
      <c r="N383" s="33"/>
      <c r="O383" s="32">
        <v>40</v>
      </c>
      <c r="P383" s="7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3" s="392"/>
      <c r="R383" s="392"/>
      <c r="S383" s="392"/>
      <c r="T383" s="393"/>
      <c r="U383" s="34"/>
      <c r="V383" s="34"/>
      <c r="W383" s="35" t="s">
        <v>69</v>
      </c>
      <c r="X383" s="383">
        <v>0</v>
      </c>
      <c r="Y383" s="384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4301051560</v>
      </c>
      <c r="D384" s="389">
        <v>4607091383928</v>
      </c>
      <c r="E384" s="390"/>
      <c r="F384" s="382">
        <v>1.3</v>
      </c>
      <c r="G384" s="32">
        <v>6</v>
      </c>
      <c r="H384" s="382">
        <v>7.8</v>
      </c>
      <c r="I384" s="382">
        <v>8.3699999999999992</v>
      </c>
      <c r="J384" s="32">
        <v>56</v>
      </c>
      <c r="K384" s="32" t="s">
        <v>108</v>
      </c>
      <c r="L384" s="32"/>
      <c r="M384" s="33" t="s">
        <v>111</v>
      </c>
      <c r="N384" s="33"/>
      <c r="O384" s="32">
        <v>40</v>
      </c>
      <c r="P384" s="4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4" s="392"/>
      <c r="R384" s="392"/>
      <c r="S384" s="392"/>
      <c r="T384" s="393"/>
      <c r="U384" s="34"/>
      <c r="V384" s="34"/>
      <c r="W384" s="35" t="s">
        <v>69</v>
      </c>
      <c r="X384" s="383">
        <v>0</v>
      </c>
      <c r="Y384" s="38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9">
        <v>4607091384260</v>
      </c>
      <c r="E385" s="390"/>
      <c r="F385" s="382">
        <v>1.3</v>
      </c>
      <c r="G385" s="32">
        <v>6</v>
      </c>
      <c r="H385" s="382">
        <v>7.8</v>
      </c>
      <c r="I385" s="382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2"/>
      <c r="R385" s="392"/>
      <c r="S385" s="392"/>
      <c r="T385" s="393"/>
      <c r="U385" s="34"/>
      <c r="V385" s="34"/>
      <c r="W385" s="35" t="s">
        <v>69</v>
      </c>
      <c r="X385" s="383">
        <v>200</v>
      </c>
      <c r="Y385" s="384">
        <f>IFERROR(IF(X385="",0,CEILING((X385/$H385),1)*$H385),"")</f>
        <v>202.79999999999998</v>
      </c>
      <c r="Z385" s="36">
        <f>IFERROR(IF(Y385=0,"",ROUNDUP(Y385/H385,0)*0.02175),"")</f>
        <v>0.5655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214.46153846153848</v>
      </c>
      <c r="BN385" s="64">
        <f>IFERROR(Y385*I385/H385,"0")</f>
        <v>217.464</v>
      </c>
      <c r="BO385" s="64">
        <f>IFERROR(1/J385*(X385/H385),"0")</f>
        <v>0.45787545787545786</v>
      </c>
      <c r="BP385" s="64">
        <f>IFERROR(1/J385*(Y385/H385),"0")</f>
        <v>0.46428571428571425</v>
      </c>
    </row>
    <row r="386" spans="1:68" x14ac:dyDescent="0.2">
      <c r="A386" s="395"/>
      <c r="B386" s="388"/>
      <c r="C386" s="388"/>
      <c r="D386" s="388"/>
      <c r="E386" s="388"/>
      <c r="F386" s="388"/>
      <c r="G386" s="388"/>
      <c r="H386" s="388"/>
      <c r="I386" s="388"/>
      <c r="J386" s="388"/>
      <c r="K386" s="388"/>
      <c r="L386" s="388"/>
      <c r="M386" s="388"/>
      <c r="N386" s="388"/>
      <c r="O386" s="396"/>
      <c r="P386" s="399" t="s">
        <v>70</v>
      </c>
      <c r="Q386" s="400"/>
      <c r="R386" s="400"/>
      <c r="S386" s="400"/>
      <c r="T386" s="400"/>
      <c r="U386" s="400"/>
      <c r="V386" s="401"/>
      <c r="W386" s="37" t="s">
        <v>71</v>
      </c>
      <c r="X386" s="385">
        <f>IFERROR(X383/H383,"0")+IFERROR(X384/H384,"0")+IFERROR(X385/H385,"0")</f>
        <v>25.641025641025642</v>
      </c>
      <c r="Y386" s="385">
        <f>IFERROR(Y383/H383,"0")+IFERROR(Y384/H384,"0")+IFERROR(Y385/H385,"0")</f>
        <v>26</v>
      </c>
      <c r="Z386" s="385">
        <f>IFERROR(IF(Z383="",0,Z383),"0")+IFERROR(IF(Z384="",0,Z384),"0")+IFERROR(IF(Z385="",0,Z385),"0")</f>
        <v>0.5655</v>
      </c>
      <c r="AA386" s="386"/>
      <c r="AB386" s="386"/>
      <c r="AC386" s="386"/>
    </row>
    <row r="387" spans="1:68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8"/>
      <c r="N387" s="388"/>
      <c r="O387" s="396"/>
      <c r="P387" s="399" t="s">
        <v>70</v>
      </c>
      <c r="Q387" s="400"/>
      <c r="R387" s="400"/>
      <c r="S387" s="400"/>
      <c r="T387" s="400"/>
      <c r="U387" s="400"/>
      <c r="V387" s="401"/>
      <c r="W387" s="37" t="s">
        <v>69</v>
      </c>
      <c r="X387" s="385">
        <f>IFERROR(SUM(X383:X385),"0")</f>
        <v>200</v>
      </c>
      <c r="Y387" s="385">
        <f>IFERROR(SUM(Y383:Y385),"0")</f>
        <v>202.79999999999998</v>
      </c>
      <c r="Z387" s="37"/>
      <c r="AA387" s="386"/>
      <c r="AB387" s="386"/>
      <c r="AC387" s="386"/>
    </row>
    <row r="388" spans="1:68" ht="14.25" hidden="1" customHeight="1" x14ac:dyDescent="0.25">
      <c r="A388" s="387" t="s">
        <v>171</v>
      </c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8"/>
      <c r="N388" s="388"/>
      <c r="O388" s="388"/>
      <c r="P388" s="388"/>
      <c r="Q388" s="388"/>
      <c r="R388" s="388"/>
      <c r="S388" s="388"/>
      <c r="T388" s="388"/>
      <c r="U388" s="388"/>
      <c r="V388" s="388"/>
      <c r="W388" s="388"/>
      <c r="X388" s="388"/>
      <c r="Y388" s="388"/>
      <c r="Z388" s="388"/>
      <c r="AA388" s="376"/>
      <c r="AB388" s="376"/>
      <c r="AC388" s="376"/>
    </row>
    <row r="389" spans="1:68" ht="16.5" hidden="1" customHeight="1" x14ac:dyDescent="0.25">
      <c r="A389" s="54" t="s">
        <v>528</v>
      </c>
      <c r="B389" s="54" t="s">
        <v>529</v>
      </c>
      <c r="C389" s="31">
        <v>4301060314</v>
      </c>
      <c r="D389" s="389">
        <v>4607091384673</v>
      </c>
      <c r="E389" s="390"/>
      <c r="F389" s="382">
        <v>1.3</v>
      </c>
      <c r="G389" s="32">
        <v>6</v>
      </c>
      <c r="H389" s="382">
        <v>7.8</v>
      </c>
      <c r="I389" s="382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2"/>
      <c r="R389" s="392"/>
      <c r="S389" s="392"/>
      <c r="T389" s="393"/>
      <c r="U389" s="34"/>
      <c r="V389" s="34"/>
      <c r="W389" s="35" t="s">
        <v>69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89">
        <v>4607091384673</v>
      </c>
      <c r="E390" s="390"/>
      <c r="F390" s="382">
        <v>1.3</v>
      </c>
      <c r="G390" s="32">
        <v>6</v>
      </c>
      <c r="H390" s="382">
        <v>7.8</v>
      </c>
      <c r="I390" s="382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5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88"/>
      <c r="C391" s="388"/>
      <c r="D391" s="388"/>
      <c r="E391" s="388"/>
      <c r="F391" s="388"/>
      <c r="G391" s="388"/>
      <c r="H391" s="388"/>
      <c r="I391" s="388"/>
      <c r="J391" s="388"/>
      <c r="K391" s="388"/>
      <c r="L391" s="388"/>
      <c r="M391" s="388"/>
      <c r="N391" s="388"/>
      <c r="O391" s="396"/>
      <c r="P391" s="399" t="s">
        <v>70</v>
      </c>
      <c r="Q391" s="400"/>
      <c r="R391" s="400"/>
      <c r="S391" s="400"/>
      <c r="T391" s="400"/>
      <c r="U391" s="400"/>
      <c r="V391" s="401"/>
      <c r="W391" s="37" t="s">
        <v>71</v>
      </c>
      <c r="X391" s="385">
        <f>IFERROR(X389/H389,"0")+IFERROR(X390/H390,"0")</f>
        <v>0</v>
      </c>
      <c r="Y391" s="385">
        <f>IFERROR(Y389/H389,"0")+IFERROR(Y390/H390,"0")</f>
        <v>0</v>
      </c>
      <c r="Z391" s="385">
        <f>IFERROR(IF(Z389="",0,Z389),"0")+IFERROR(IF(Z390="",0,Z390),"0")</f>
        <v>0</v>
      </c>
      <c r="AA391" s="386"/>
      <c r="AB391" s="386"/>
      <c r="AC391" s="386"/>
    </row>
    <row r="392" spans="1:68" hidden="1" x14ac:dyDescent="0.2">
      <c r="A392" s="388"/>
      <c r="B392" s="388"/>
      <c r="C392" s="388"/>
      <c r="D392" s="388"/>
      <c r="E392" s="388"/>
      <c r="F392" s="388"/>
      <c r="G392" s="388"/>
      <c r="H392" s="388"/>
      <c r="I392" s="388"/>
      <c r="J392" s="388"/>
      <c r="K392" s="388"/>
      <c r="L392" s="388"/>
      <c r="M392" s="388"/>
      <c r="N392" s="388"/>
      <c r="O392" s="396"/>
      <c r="P392" s="399" t="s">
        <v>70</v>
      </c>
      <c r="Q392" s="400"/>
      <c r="R392" s="400"/>
      <c r="S392" s="400"/>
      <c r="T392" s="400"/>
      <c r="U392" s="400"/>
      <c r="V392" s="401"/>
      <c r="W392" s="37" t="s">
        <v>69</v>
      </c>
      <c r="X392" s="385">
        <f>IFERROR(SUM(X389:X390),"0")</f>
        <v>0</v>
      </c>
      <c r="Y392" s="385">
        <f>IFERROR(SUM(Y389:Y390),"0")</f>
        <v>0</v>
      </c>
      <c r="Z392" s="37"/>
      <c r="AA392" s="386"/>
      <c r="AB392" s="386"/>
      <c r="AC392" s="386"/>
    </row>
    <row r="393" spans="1:68" ht="16.5" hidden="1" customHeight="1" x14ac:dyDescent="0.25">
      <c r="A393" s="402" t="s">
        <v>531</v>
      </c>
      <c r="B393" s="388"/>
      <c r="C393" s="388"/>
      <c r="D393" s="388"/>
      <c r="E393" s="388"/>
      <c r="F393" s="388"/>
      <c r="G393" s="388"/>
      <c r="H393" s="388"/>
      <c r="I393" s="388"/>
      <c r="J393" s="388"/>
      <c r="K393" s="388"/>
      <c r="L393" s="388"/>
      <c r="M393" s="388"/>
      <c r="N393" s="388"/>
      <c r="O393" s="388"/>
      <c r="P393" s="388"/>
      <c r="Q393" s="388"/>
      <c r="R393" s="388"/>
      <c r="S393" s="388"/>
      <c r="T393" s="388"/>
      <c r="U393" s="388"/>
      <c r="V393" s="388"/>
      <c r="W393" s="388"/>
      <c r="X393" s="388"/>
      <c r="Y393" s="388"/>
      <c r="Z393" s="388"/>
      <c r="AA393" s="377"/>
      <c r="AB393" s="377"/>
      <c r="AC393" s="377"/>
    </row>
    <row r="394" spans="1:68" ht="14.25" hidden="1" customHeight="1" x14ac:dyDescent="0.25">
      <c r="A394" s="387" t="s">
        <v>105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388"/>
      <c r="Z394" s="388"/>
      <c r="AA394" s="376"/>
      <c r="AB394" s="376"/>
      <c r="AC394" s="376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89">
        <v>4680115884885</v>
      </c>
      <c r="E395" s="390"/>
      <c r="F395" s="382">
        <v>0.8</v>
      </c>
      <c r="G395" s="32">
        <v>15</v>
      </c>
      <c r="H395" s="382">
        <v>12</v>
      </c>
      <c r="I395" s="382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1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2"/>
      <c r="R395" s="392"/>
      <c r="S395" s="392"/>
      <c r="T395" s="393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89">
        <v>4680115884892</v>
      </c>
      <c r="E396" s="390"/>
      <c r="F396" s="382">
        <v>1.8</v>
      </c>
      <c r="G396" s="32">
        <v>6</v>
      </c>
      <c r="H396" s="382">
        <v>10.8</v>
      </c>
      <c r="I396" s="382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2"/>
      <c r="R396" s="392"/>
      <c r="S396" s="392"/>
      <c r="T396" s="393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89">
        <v>4680115881907</v>
      </c>
      <c r="E397" s="390"/>
      <c r="F397" s="382">
        <v>1.8</v>
      </c>
      <c r="G397" s="32">
        <v>6</v>
      </c>
      <c r="H397" s="382">
        <v>10.8</v>
      </c>
      <c r="I397" s="382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2"/>
      <c r="R397" s="392"/>
      <c r="S397" s="392"/>
      <c r="T397" s="393"/>
      <c r="U397" s="34"/>
      <c r="V397" s="34"/>
      <c r="W397" s="35" t="s">
        <v>69</v>
      </c>
      <c r="X397" s="383">
        <v>0</v>
      </c>
      <c r="Y397" s="384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89">
        <v>4680115884908</v>
      </c>
      <c r="E398" s="390"/>
      <c r="F398" s="382">
        <v>0.4</v>
      </c>
      <c r="G398" s="32">
        <v>10</v>
      </c>
      <c r="H398" s="382">
        <v>4</v>
      </c>
      <c r="I398" s="382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6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2"/>
      <c r="R398" s="392"/>
      <c r="S398" s="392"/>
      <c r="T398" s="393"/>
      <c r="U398" s="34"/>
      <c r="V398" s="34"/>
      <c r="W398" s="35" t="s">
        <v>69</v>
      </c>
      <c r="X398" s="383">
        <v>0</v>
      </c>
      <c r="Y398" s="384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8"/>
      <c r="O399" s="396"/>
      <c r="P399" s="399" t="s">
        <v>70</v>
      </c>
      <c r="Q399" s="400"/>
      <c r="R399" s="400"/>
      <c r="S399" s="400"/>
      <c r="T399" s="400"/>
      <c r="U399" s="400"/>
      <c r="V399" s="401"/>
      <c r="W399" s="37" t="s">
        <v>71</v>
      </c>
      <c r="X399" s="385">
        <f>IFERROR(X395/H395,"0")+IFERROR(X396/H396,"0")+IFERROR(X397/H397,"0")+IFERROR(X398/H398,"0")</f>
        <v>0</v>
      </c>
      <c r="Y399" s="385">
        <f>IFERROR(Y395/H395,"0")+IFERROR(Y396/H396,"0")+IFERROR(Y397/H397,"0")+IFERROR(Y398/H398,"0")</f>
        <v>0</v>
      </c>
      <c r="Z399" s="385">
        <f>IFERROR(IF(Z395="",0,Z395),"0")+IFERROR(IF(Z396="",0,Z396),"0")+IFERROR(IF(Z397="",0,Z397),"0")+IFERROR(IF(Z398="",0,Z398),"0")</f>
        <v>0</v>
      </c>
      <c r="AA399" s="386"/>
      <c r="AB399" s="386"/>
      <c r="AC399" s="386"/>
    </row>
    <row r="400" spans="1:68" hidden="1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8"/>
      <c r="O400" s="396"/>
      <c r="P400" s="399" t="s">
        <v>70</v>
      </c>
      <c r="Q400" s="400"/>
      <c r="R400" s="400"/>
      <c r="S400" s="400"/>
      <c r="T400" s="400"/>
      <c r="U400" s="400"/>
      <c r="V400" s="401"/>
      <c r="W400" s="37" t="s">
        <v>69</v>
      </c>
      <c r="X400" s="385">
        <f>IFERROR(SUM(X395:X398),"0")</f>
        <v>0</v>
      </c>
      <c r="Y400" s="385">
        <f>IFERROR(SUM(Y395:Y398),"0")</f>
        <v>0</v>
      </c>
      <c r="Z400" s="37"/>
      <c r="AA400" s="386"/>
      <c r="AB400" s="386"/>
      <c r="AC400" s="386"/>
    </row>
    <row r="401" spans="1:68" ht="14.25" hidden="1" customHeight="1" x14ac:dyDescent="0.25">
      <c r="A401" s="387" t="s">
        <v>64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88"/>
      <c r="AA401" s="376"/>
      <c r="AB401" s="376"/>
      <c r="AC401" s="376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89">
        <v>4607091384802</v>
      </c>
      <c r="E402" s="390"/>
      <c r="F402" s="382">
        <v>0.73</v>
      </c>
      <c r="G402" s="32">
        <v>6</v>
      </c>
      <c r="H402" s="382">
        <v>4.38</v>
      </c>
      <c r="I402" s="382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2"/>
      <c r="R402" s="392"/>
      <c r="S402" s="392"/>
      <c r="T402" s="393"/>
      <c r="U402" s="34"/>
      <c r="V402" s="34"/>
      <c r="W402" s="35" t="s">
        <v>69</v>
      </c>
      <c r="X402" s="383">
        <v>0</v>
      </c>
      <c r="Y402" s="384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89">
        <v>4607091384802</v>
      </c>
      <c r="E403" s="390"/>
      <c r="F403" s="382">
        <v>0.73</v>
      </c>
      <c r="G403" s="32">
        <v>6</v>
      </c>
      <c r="H403" s="382">
        <v>4.38</v>
      </c>
      <c r="I403" s="382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2"/>
      <c r="R403" s="392"/>
      <c r="S403" s="392"/>
      <c r="T403" s="393"/>
      <c r="U403" s="34"/>
      <c r="V403" s="34"/>
      <c r="W403" s="35" t="s">
        <v>69</v>
      </c>
      <c r="X403" s="383">
        <v>0</v>
      </c>
      <c r="Y403" s="38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89">
        <v>4607091384826</v>
      </c>
      <c r="E404" s="390"/>
      <c r="F404" s="382">
        <v>0.35</v>
      </c>
      <c r="G404" s="32">
        <v>8</v>
      </c>
      <c r="H404" s="382">
        <v>2.8</v>
      </c>
      <c r="I404" s="382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2"/>
      <c r="R404" s="392"/>
      <c r="S404" s="392"/>
      <c r="T404" s="393"/>
      <c r="U404" s="34"/>
      <c r="V404" s="34"/>
      <c r="W404" s="35" t="s">
        <v>69</v>
      </c>
      <c r="X404" s="383">
        <v>0</v>
      </c>
      <c r="Y404" s="384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8"/>
      <c r="O405" s="396"/>
      <c r="P405" s="399" t="s">
        <v>70</v>
      </c>
      <c r="Q405" s="400"/>
      <c r="R405" s="400"/>
      <c r="S405" s="400"/>
      <c r="T405" s="400"/>
      <c r="U405" s="400"/>
      <c r="V405" s="401"/>
      <c r="W405" s="37" t="s">
        <v>71</v>
      </c>
      <c r="X405" s="385">
        <f>IFERROR(X402/H402,"0")+IFERROR(X403/H403,"0")+IFERROR(X404/H404,"0")</f>
        <v>0</v>
      </c>
      <c r="Y405" s="385">
        <f>IFERROR(Y402/H402,"0")+IFERROR(Y403/H403,"0")+IFERROR(Y404/H404,"0")</f>
        <v>0</v>
      </c>
      <c r="Z405" s="385">
        <f>IFERROR(IF(Z402="",0,Z402),"0")+IFERROR(IF(Z403="",0,Z403),"0")+IFERROR(IF(Z404="",0,Z404),"0")</f>
        <v>0</v>
      </c>
      <c r="AA405" s="386"/>
      <c r="AB405" s="386"/>
      <c r="AC405" s="386"/>
    </row>
    <row r="406" spans="1:68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8"/>
      <c r="O406" s="396"/>
      <c r="P406" s="399" t="s">
        <v>70</v>
      </c>
      <c r="Q406" s="400"/>
      <c r="R406" s="400"/>
      <c r="S406" s="400"/>
      <c r="T406" s="400"/>
      <c r="U406" s="400"/>
      <c r="V406" s="401"/>
      <c r="W406" s="37" t="s">
        <v>69</v>
      </c>
      <c r="X406" s="385">
        <f>IFERROR(SUM(X402:X404),"0")</f>
        <v>0</v>
      </c>
      <c r="Y406" s="385">
        <f>IFERROR(SUM(Y402:Y404),"0")</f>
        <v>0</v>
      </c>
      <c r="Z406" s="37"/>
      <c r="AA406" s="386"/>
      <c r="AB406" s="386"/>
      <c r="AC406" s="386"/>
    </row>
    <row r="407" spans="1:68" ht="14.25" hidden="1" customHeight="1" x14ac:dyDescent="0.25">
      <c r="A407" s="387" t="s">
        <v>72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88"/>
      <c r="AA407" s="376"/>
      <c r="AB407" s="376"/>
      <c r="AC407" s="376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9">
        <v>4607091384246</v>
      </c>
      <c r="E408" s="390"/>
      <c r="F408" s="382">
        <v>1.3</v>
      </c>
      <c r="G408" s="32">
        <v>6</v>
      </c>
      <c r="H408" s="382">
        <v>7.8</v>
      </c>
      <c r="I408" s="382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2"/>
      <c r="R408" s="392"/>
      <c r="S408" s="392"/>
      <c r="T408" s="393"/>
      <c r="U408" s="34"/>
      <c r="V408" s="34"/>
      <c r="W408" s="35" t="s">
        <v>69</v>
      </c>
      <c r="X408" s="383">
        <v>20</v>
      </c>
      <c r="Y408" s="384">
        <f>IFERROR(IF(X408="",0,CEILING((X408/$H408),1)*$H408),"")</f>
        <v>23.4</v>
      </c>
      <c r="Z408" s="36">
        <f>IFERROR(IF(Y408=0,"",ROUNDUP(Y408/H408,0)*0.02175),"")</f>
        <v>6.5250000000000002E-2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21.446153846153852</v>
      </c>
      <c r="BN408" s="64">
        <f>IFERROR(Y408*I408/H408,"0")</f>
        <v>25.092000000000002</v>
      </c>
      <c r="BO408" s="64">
        <f>IFERROR(1/J408*(X408/H408),"0")</f>
        <v>4.5787545787545791E-2</v>
      </c>
      <c r="BP408" s="64">
        <f>IFERROR(1/J408*(Y408/H408),"0")</f>
        <v>5.3571428571428568E-2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89">
        <v>4680115881976</v>
      </c>
      <c r="E409" s="390"/>
      <c r="F409" s="382">
        <v>1.3</v>
      </c>
      <c r="G409" s="32">
        <v>6</v>
      </c>
      <c r="H409" s="382">
        <v>7.8</v>
      </c>
      <c r="I409" s="382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2"/>
      <c r="R409" s="392"/>
      <c r="S409" s="392"/>
      <c r="T409" s="393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4301051634</v>
      </c>
      <c r="D410" s="389">
        <v>4607091384253</v>
      </c>
      <c r="E410" s="390"/>
      <c r="F410" s="382">
        <v>0.4</v>
      </c>
      <c r="G410" s="32">
        <v>6</v>
      </c>
      <c r="H410" s="382">
        <v>2.4</v>
      </c>
      <c r="I410" s="382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2"/>
      <c r="R410" s="392"/>
      <c r="S410" s="392"/>
      <c r="T410" s="393"/>
      <c r="U410" s="34"/>
      <c r="V410" s="34"/>
      <c r="W410" s="35" t="s">
        <v>69</v>
      </c>
      <c r="X410" s="383">
        <v>0</v>
      </c>
      <c r="Y410" s="38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4301051297</v>
      </c>
      <c r="D411" s="389">
        <v>4607091384253</v>
      </c>
      <c r="E411" s="390"/>
      <c r="F411" s="382">
        <v>0.4</v>
      </c>
      <c r="G411" s="32">
        <v>6</v>
      </c>
      <c r="H411" s="382">
        <v>2.4</v>
      </c>
      <c r="I411" s="382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2"/>
      <c r="R411" s="392"/>
      <c r="S411" s="392"/>
      <c r="T411" s="393"/>
      <c r="U411" s="34"/>
      <c r="V411" s="34"/>
      <c r="W411" s="35" t="s">
        <v>69</v>
      </c>
      <c r="X411" s="383">
        <v>0</v>
      </c>
      <c r="Y411" s="384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89">
        <v>4680115881969</v>
      </c>
      <c r="E412" s="390"/>
      <c r="F412" s="382">
        <v>0.4</v>
      </c>
      <c r="G412" s="32">
        <v>6</v>
      </c>
      <c r="H412" s="382">
        <v>2.4</v>
      </c>
      <c r="I412" s="382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2"/>
      <c r="R412" s="392"/>
      <c r="S412" s="392"/>
      <c r="T412" s="393"/>
      <c r="U412" s="34"/>
      <c r="V412" s="34"/>
      <c r="W412" s="35" t="s">
        <v>69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88"/>
      <c r="C413" s="388"/>
      <c r="D413" s="388"/>
      <c r="E413" s="388"/>
      <c r="F413" s="388"/>
      <c r="G413" s="388"/>
      <c r="H413" s="388"/>
      <c r="I413" s="388"/>
      <c r="J413" s="388"/>
      <c r="K413" s="388"/>
      <c r="L413" s="388"/>
      <c r="M413" s="388"/>
      <c r="N413" s="388"/>
      <c r="O413" s="396"/>
      <c r="P413" s="399" t="s">
        <v>70</v>
      </c>
      <c r="Q413" s="400"/>
      <c r="R413" s="400"/>
      <c r="S413" s="400"/>
      <c r="T413" s="400"/>
      <c r="U413" s="400"/>
      <c r="V413" s="401"/>
      <c r="W413" s="37" t="s">
        <v>71</v>
      </c>
      <c r="X413" s="385">
        <f>IFERROR(X408/H408,"0")+IFERROR(X409/H409,"0")+IFERROR(X410/H410,"0")+IFERROR(X411/H411,"0")+IFERROR(X412/H412,"0")</f>
        <v>2.5641025641025643</v>
      </c>
      <c r="Y413" s="385">
        <f>IFERROR(Y408/H408,"0")+IFERROR(Y409/H409,"0")+IFERROR(Y410/H410,"0")+IFERROR(Y411/H411,"0")+IFERROR(Y412/H412,"0")</f>
        <v>3</v>
      </c>
      <c r="Z413" s="385">
        <f>IFERROR(IF(Z408="",0,Z408),"0")+IFERROR(IF(Z409="",0,Z409),"0")+IFERROR(IF(Z410="",0,Z410),"0")+IFERROR(IF(Z411="",0,Z411),"0")+IFERROR(IF(Z412="",0,Z412),"0")</f>
        <v>6.5250000000000002E-2</v>
      </c>
      <c r="AA413" s="386"/>
      <c r="AB413" s="386"/>
      <c r="AC413" s="386"/>
    </row>
    <row r="414" spans="1:68" x14ac:dyDescent="0.2">
      <c r="A414" s="388"/>
      <c r="B414" s="388"/>
      <c r="C414" s="388"/>
      <c r="D414" s="388"/>
      <c r="E414" s="388"/>
      <c r="F414" s="388"/>
      <c r="G414" s="388"/>
      <c r="H414" s="388"/>
      <c r="I414" s="388"/>
      <c r="J414" s="388"/>
      <c r="K414" s="388"/>
      <c r="L414" s="388"/>
      <c r="M414" s="388"/>
      <c r="N414" s="388"/>
      <c r="O414" s="396"/>
      <c r="P414" s="399" t="s">
        <v>70</v>
      </c>
      <c r="Q414" s="400"/>
      <c r="R414" s="400"/>
      <c r="S414" s="400"/>
      <c r="T414" s="400"/>
      <c r="U414" s="400"/>
      <c r="V414" s="401"/>
      <c r="W414" s="37" t="s">
        <v>69</v>
      </c>
      <c r="X414" s="385">
        <f>IFERROR(SUM(X408:X412),"0")</f>
        <v>20</v>
      </c>
      <c r="Y414" s="385">
        <f>IFERROR(SUM(Y408:Y412),"0")</f>
        <v>23.4</v>
      </c>
      <c r="Z414" s="37"/>
      <c r="AA414" s="386"/>
      <c r="AB414" s="386"/>
      <c r="AC414" s="386"/>
    </row>
    <row r="415" spans="1:68" ht="14.25" hidden="1" customHeight="1" x14ac:dyDescent="0.25">
      <c r="A415" s="387" t="s">
        <v>171</v>
      </c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8"/>
      <c r="O415" s="388"/>
      <c r="P415" s="388"/>
      <c r="Q415" s="388"/>
      <c r="R415" s="388"/>
      <c r="S415" s="388"/>
      <c r="T415" s="388"/>
      <c r="U415" s="388"/>
      <c r="V415" s="388"/>
      <c r="W415" s="388"/>
      <c r="X415" s="388"/>
      <c r="Y415" s="388"/>
      <c r="Z415" s="388"/>
      <c r="AA415" s="376"/>
      <c r="AB415" s="376"/>
      <c r="AC415" s="376"/>
    </row>
    <row r="416" spans="1:68" ht="27" hidden="1" customHeight="1" x14ac:dyDescent="0.25">
      <c r="A416" s="54" t="s">
        <v>555</v>
      </c>
      <c r="B416" s="54" t="s">
        <v>556</v>
      </c>
      <c r="C416" s="31">
        <v>4301060377</v>
      </c>
      <c r="D416" s="389">
        <v>4607091389357</v>
      </c>
      <c r="E416" s="390"/>
      <c r="F416" s="382">
        <v>1.3</v>
      </c>
      <c r="G416" s="32">
        <v>6</v>
      </c>
      <c r="H416" s="382">
        <v>7.8</v>
      </c>
      <c r="I416" s="382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2"/>
      <c r="R416" s="392"/>
      <c r="S416" s="392"/>
      <c r="T416" s="393"/>
      <c r="U416" s="34"/>
      <c r="V416" s="34"/>
      <c r="W416" s="35" t="s">
        <v>69</v>
      </c>
      <c r="X416" s="383">
        <v>0</v>
      </c>
      <c r="Y416" s="384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4301060322</v>
      </c>
      <c r="D417" s="389">
        <v>4607091389357</v>
      </c>
      <c r="E417" s="390"/>
      <c r="F417" s="382">
        <v>1.3</v>
      </c>
      <c r="G417" s="32">
        <v>6</v>
      </c>
      <c r="H417" s="382">
        <v>7.8</v>
      </c>
      <c r="I417" s="382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2"/>
      <c r="R417" s="392"/>
      <c r="S417" s="392"/>
      <c r="T417" s="393"/>
      <c r="U417" s="34"/>
      <c r="V417" s="34"/>
      <c r="W417" s="35" t="s">
        <v>69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96"/>
      <c r="P418" s="399" t="s">
        <v>70</v>
      </c>
      <c r="Q418" s="400"/>
      <c r="R418" s="400"/>
      <c r="S418" s="400"/>
      <c r="T418" s="400"/>
      <c r="U418" s="400"/>
      <c r="V418" s="401"/>
      <c r="W418" s="37" t="s">
        <v>71</v>
      </c>
      <c r="X418" s="385">
        <f>IFERROR(X416/H416,"0")+IFERROR(X417/H417,"0")</f>
        <v>0</v>
      </c>
      <c r="Y418" s="385">
        <f>IFERROR(Y416/H416,"0")+IFERROR(Y417/H417,"0")</f>
        <v>0</v>
      </c>
      <c r="Z418" s="385">
        <f>IFERROR(IF(Z416="",0,Z416),"0")+IFERROR(IF(Z417="",0,Z417),"0")</f>
        <v>0</v>
      </c>
      <c r="AA418" s="386"/>
      <c r="AB418" s="386"/>
      <c r="AC418" s="386"/>
    </row>
    <row r="419" spans="1:68" hidden="1" x14ac:dyDescent="0.2">
      <c r="A419" s="388"/>
      <c r="B419" s="388"/>
      <c r="C419" s="388"/>
      <c r="D419" s="388"/>
      <c r="E419" s="388"/>
      <c r="F419" s="388"/>
      <c r="G419" s="388"/>
      <c r="H419" s="388"/>
      <c r="I419" s="388"/>
      <c r="J419" s="388"/>
      <c r="K419" s="388"/>
      <c r="L419" s="388"/>
      <c r="M419" s="388"/>
      <c r="N419" s="388"/>
      <c r="O419" s="396"/>
      <c r="P419" s="399" t="s">
        <v>70</v>
      </c>
      <c r="Q419" s="400"/>
      <c r="R419" s="400"/>
      <c r="S419" s="400"/>
      <c r="T419" s="400"/>
      <c r="U419" s="400"/>
      <c r="V419" s="401"/>
      <c r="W419" s="37" t="s">
        <v>69</v>
      </c>
      <c r="X419" s="385">
        <f>IFERROR(SUM(X416:X417),"0")</f>
        <v>0</v>
      </c>
      <c r="Y419" s="385">
        <f>IFERROR(SUM(Y416:Y417),"0")</f>
        <v>0</v>
      </c>
      <c r="Z419" s="37"/>
      <c r="AA419" s="386"/>
      <c r="AB419" s="386"/>
      <c r="AC419" s="386"/>
    </row>
    <row r="420" spans="1:68" ht="27.75" hidden="1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hidden="1" customHeight="1" x14ac:dyDescent="0.25">
      <c r="A421" s="402" t="s">
        <v>559</v>
      </c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8"/>
      <c r="O421" s="388"/>
      <c r="P421" s="388"/>
      <c r="Q421" s="388"/>
      <c r="R421" s="388"/>
      <c r="S421" s="388"/>
      <c r="T421" s="388"/>
      <c r="U421" s="388"/>
      <c r="V421" s="388"/>
      <c r="W421" s="388"/>
      <c r="X421" s="388"/>
      <c r="Y421" s="388"/>
      <c r="Z421" s="388"/>
      <c r="AA421" s="377"/>
      <c r="AB421" s="377"/>
      <c r="AC421" s="377"/>
    </row>
    <row r="422" spans="1:68" ht="14.25" hidden="1" customHeight="1" x14ac:dyDescent="0.25">
      <c r="A422" s="387" t="s">
        <v>105</v>
      </c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8"/>
      <c r="O422" s="388"/>
      <c r="P422" s="388"/>
      <c r="Q422" s="388"/>
      <c r="R422" s="388"/>
      <c r="S422" s="388"/>
      <c r="T422" s="388"/>
      <c r="U422" s="388"/>
      <c r="V422" s="388"/>
      <c r="W422" s="388"/>
      <c r="X422" s="388"/>
      <c r="Y422" s="388"/>
      <c r="Z422" s="388"/>
      <c r="AA422" s="376"/>
      <c r="AB422" s="376"/>
      <c r="AC422" s="376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89">
        <v>4607091389708</v>
      </c>
      <c r="E423" s="390"/>
      <c r="F423" s="382">
        <v>0.45</v>
      </c>
      <c r="G423" s="32">
        <v>6</v>
      </c>
      <c r="H423" s="382">
        <v>2.7</v>
      </c>
      <c r="I423" s="382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2"/>
      <c r="R423" s="392"/>
      <c r="S423" s="392"/>
      <c r="T423" s="393"/>
      <c r="U423" s="34"/>
      <c r="V423" s="34"/>
      <c r="W423" s="35" t="s">
        <v>69</v>
      </c>
      <c r="X423" s="383">
        <v>0</v>
      </c>
      <c r="Y423" s="38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8"/>
      <c r="N424" s="388"/>
      <c r="O424" s="396"/>
      <c r="P424" s="399" t="s">
        <v>70</v>
      </c>
      <c r="Q424" s="400"/>
      <c r="R424" s="400"/>
      <c r="S424" s="400"/>
      <c r="T424" s="400"/>
      <c r="U424" s="400"/>
      <c r="V424" s="401"/>
      <c r="W424" s="37" t="s">
        <v>71</v>
      </c>
      <c r="X424" s="385">
        <f>IFERROR(X423/H423,"0")</f>
        <v>0</v>
      </c>
      <c r="Y424" s="385">
        <f>IFERROR(Y423/H423,"0")</f>
        <v>0</v>
      </c>
      <c r="Z424" s="385">
        <f>IFERROR(IF(Z423="",0,Z423),"0")</f>
        <v>0</v>
      </c>
      <c r="AA424" s="386"/>
      <c r="AB424" s="386"/>
      <c r="AC424" s="386"/>
    </row>
    <row r="425" spans="1:68" hidden="1" x14ac:dyDescent="0.2">
      <c r="A425" s="388"/>
      <c r="B425" s="388"/>
      <c r="C425" s="388"/>
      <c r="D425" s="388"/>
      <c r="E425" s="388"/>
      <c r="F425" s="388"/>
      <c r="G425" s="388"/>
      <c r="H425" s="388"/>
      <c r="I425" s="388"/>
      <c r="J425" s="388"/>
      <c r="K425" s="388"/>
      <c r="L425" s="388"/>
      <c r="M425" s="388"/>
      <c r="N425" s="388"/>
      <c r="O425" s="396"/>
      <c r="P425" s="399" t="s">
        <v>70</v>
      </c>
      <c r="Q425" s="400"/>
      <c r="R425" s="400"/>
      <c r="S425" s="400"/>
      <c r="T425" s="400"/>
      <c r="U425" s="400"/>
      <c r="V425" s="401"/>
      <c r="W425" s="37" t="s">
        <v>69</v>
      </c>
      <c r="X425" s="385">
        <f>IFERROR(SUM(X423:X423),"0")</f>
        <v>0</v>
      </c>
      <c r="Y425" s="385">
        <f>IFERROR(SUM(Y423:Y423),"0")</f>
        <v>0</v>
      </c>
      <c r="Z425" s="37"/>
      <c r="AA425" s="386"/>
      <c r="AB425" s="386"/>
      <c r="AC425" s="386"/>
    </row>
    <row r="426" spans="1:68" ht="14.25" hidden="1" customHeight="1" x14ac:dyDescent="0.25">
      <c r="A426" s="387" t="s">
        <v>64</v>
      </c>
      <c r="B426" s="388"/>
      <c r="C426" s="388"/>
      <c r="D426" s="388"/>
      <c r="E426" s="388"/>
      <c r="F426" s="388"/>
      <c r="G426" s="388"/>
      <c r="H426" s="388"/>
      <c r="I426" s="388"/>
      <c r="J426" s="388"/>
      <c r="K426" s="388"/>
      <c r="L426" s="388"/>
      <c r="M426" s="388"/>
      <c r="N426" s="388"/>
      <c r="O426" s="388"/>
      <c r="P426" s="388"/>
      <c r="Q426" s="388"/>
      <c r="R426" s="388"/>
      <c r="S426" s="388"/>
      <c r="T426" s="388"/>
      <c r="U426" s="388"/>
      <c r="V426" s="388"/>
      <c r="W426" s="388"/>
      <c r="X426" s="388"/>
      <c r="Y426" s="388"/>
      <c r="Z426" s="388"/>
      <c r="AA426" s="376"/>
      <c r="AB426" s="376"/>
      <c r="AC426" s="376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89">
        <v>4607091389753</v>
      </c>
      <c r="E427" s="390"/>
      <c r="F427" s="382">
        <v>0.7</v>
      </c>
      <c r="G427" s="32">
        <v>6</v>
      </c>
      <c r="H427" s="382">
        <v>4.2</v>
      </c>
      <c r="I427" s="382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5" t="s">
        <v>564</v>
      </c>
      <c r="Q427" s="392"/>
      <c r="R427" s="392"/>
      <c r="S427" s="392"/>
      <c r="T427" s="393"/>
      <c r="U427" s="34"/>
      <c r="V427" s="34"/>
      <c r="W427" s="35" t="s">
        <v>69</v>
      </c>
      <c r="X427" s="383">
        <v>0</v>
      </c>
      <c r="Y427" s="384">
        <f t="shared" ref="Y427:Y449" si="67">IFERROR(IF(X427="",0,CEILING((X427/$H427),1)*$H427),"")</f>
        <v>0</v>
      </c>
      <c r="Z427" s="36" t="str">
        <f t="shared" ref="Z427:Z433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49" si="69">IFERROR(X427*I427/H427,"0")</f>
        <v>0</v>
      </c>
      <c r="BN427" s="64">
        <f t="shared" ref="BN427:BN449" si="70">IFERROR(Y427*I427/H427,"0")</f>
        <v>0</v>
      </c>
      <c r="BO427" s="64">
        <f t="shared" ref="BO427:BO449" si="71">IFERROR(1/J427*(X427/H427),"0")</f>
        <v>0</v>
      </c>
      <c r="BP427" s="64">
        <f t="shared" ref="BP427:BP449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4301031177</v>
      </c>
      <c r="D428" s="389">
        <v>4607091389753</v>
      </c>
      <c r="E428" s="390"/>
      <c r="F428" s="382">
        <v>0.7</v>
      </c>
      <c r="G428" s="32">
        <v>6</v>
      </c>
      <c r="H428" s="382">
        <v>4.2</v>
      </c>
      <c r="I428" s="382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45</v>
      </c>
      <c r="P428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3">
        <v>20</v>
      </c>
      <c r="Y428" s="384">
        <f t="shared" si="67"/>
        <v>21</v>
      </c>
      <c r="Z428" s="36">
        <f t="shared" si="68"/>
        <v>3.7650000000000003E-2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21.095238095238091</v>
      </c>
      <c r="BN428" s="64">
        <f t="shared" si="70"/>
        <v>22.15</v>
      </c>
      <c r="BO428" s="64">
        <f t="shared" si="71"/>
        <v>3.0525030525030524E-2</v>
      </c>
      <c r="BP428" s="64">
        <f t="shared" si="72"/>
        <v>3.2051282051282048E-2</v>
      </c>
    </row>
    <row r="429" spans="1:68" ht="27" hidden="1" customHeight="1" x14ac:dyDescent="0.25">
      <c r="A429" s="54" t="s">
        <v>566</v>
      </c>
      <c r="B429" s="54" t="s">
        <v>567</v>
      </c>
      <c r="C429" s="31">
        <v>4301031323</v>
      </c>
      <c r="D429" s="389">
        <v>4607091389760</v>
      </c>
      <c r="E429" s="390"/>
      <c r="F429" s="382">
        <v>0.7</v>
      </c>
      <c r="G429" s="32">
        <v>6</v>
      </c>
      <c r="H429" s="382">
        <v>4.2</v>
      </c>
      <c r="I429" s="382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50</v>
      </c>
      <c r="P429" s="491" t="s">
        <v>568</v>
      </c>
      <c r="Q429" s="392"/>
      <c r="R429" s="392"/>
      <c r="S429" s="392"/>
      <c r="T429" s="393"/>
      <c r="U429" s="34"/>
      <c r="V429" s="34"/>
      <c r="W429" s="35" t="s">
        <v>69</v>
      </c>
      <c r="X429" s="383">
        <v>0</v>
      </c>
      <c r="Y429" s="384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566</v>
      </c>
      <c r="B430" s="54" t="s">
        <v>569</v>
      </c>
      <c r="C430" s="31">
        <v>4301031174</v>
      </c>
      <c r="D430" s="389">
        <v>4607091389760</v>
      </c>
      <c r="E430" s="390"/>
      <c r="F430" s="382">
        <v>0.7</v>
      </c>
      <c r="G430" s="32">
        <v>6</v>
      </c>
      <c r="H430" s="382">
        <v>4.2</v>
      </c>
      <c r="I430" s="382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45</v>
      </c>
      <c r="P43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2"/>
      <c r="R430" s="392"/>
      <c r="S430" s="392"/>
      <c r="T430" s="393"/>
      <c r="U430" s="34"/>
      <c r="V430" s="34"/>
      <c r="W430" s="35" t="s">
        <v>69</v>
      </c>
      <c r="X430" s="383">
        <v>0</v>
      </c>
      <c r="Y430" s="384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570</v>
      </c>
      <c r="B431" s="54" t="s">
        <v>571</v>
      </c>
      <c r="C431" s="31">
        <v>4301031325</v>
      </c>
      <c r="D431" s="389">
        <v>4607091389746</v>
      </c>
      <c r="E431" s="390"/>
      <c r="F431" s="382">
        <v>0.7</v>
      </c>
      <c r="G431" s="32">
        <v>6</v>
      </c>
      <c r="H431" s="382">
        <v>4.2</v>
      </c>
      <c r="I431" s="382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50</v>
      </c>
      <c r="P431" s="513" t="s">
        <v>572</v>
      </c>
      <c r="Q431" s="392"/>
      <c r="R431" s="392"/>
      <c r="S431" s="392"/>
      <c r="T431" s="393"/>
      <c r="U431" s="34"/>
      <c r="V431" s="34"/>
      <c r="W431" s="35" t="s">
        <v>69</v>
      </c>
      <c r="X431" s="383">
        <v>0</v>
      </c>
      <c r="Y431" s="384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570</v>
      </c>
      <c r="B432" s="54" t="s">
        <v>573</v>
      </c>
      <c r="C432" s="31">
        <v>4301031356</v>
      </c>
      <c r="D432" s="389">
        <v>4607091389746</v>
      </c>
      <c r="E432" s="390"/>
      <c r="F432" s="382">
        <v>0.7</v>
      </c>
      <c r="G432" s="32">
        <v>6</v>
      </c>
      <c r="H432" s="382">
        <v>4.2</v>
      </c>
      <c r="I432" s="382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1" t="s">
        <v>572</v>
      </c>
      <c r="Q432" s="392"/>
      <c r="R432" s="392"/>
      <c r="S432" s="392"/>
      <c r="T432" s="393"/>
      <c r="U432" s="34"/>
      <c r="V432" s="34"/>
      <c r="W432" s="35" t="s">
        <v>69</v>
      </c>
      <c r="X432" s="383">
        <v>0</v>
      </c>
      <c r="Y432" s="384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37.5" customHeight="1" x14ac:dyDescent="0.25">
      <c r="A433" s="54" t="s">
        <v>574</v>
      </c>
      <c r="B433" s="54" t="s">
        <v>575</v>
      </c>
      <c r="C433" s="31">
        <v>4301031236</v>
      </c>
      <c r="D433" s="389">
        <v>4680115882928</v>
      </c>
      <c r="E433" s="390"/>
      <c r="F433" s="382">
        <v>0.28000000000000003</v>
      </c>
      <c r="G433" s="32">
        <v>6</v>
      </c>
      <c r="H433" s="382">
        <v>1.68</v>
      </c>
      <c r="I433" s="382">
        <v>2.6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35</v>
      </c>
      <c r="P433" s="6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3" s="392"/>
      <c r="R433" s="392"/>
      <c r="S433" s="392"/>
      <c r="T433" s="393"/>
      <c r="U433" s="34"/>
      <c r="V433" s="34"/>
      <c r="W433" s="35" t="s">
        <v>69</v>
      </c>
      <c r="X433" s="383">
        <v>56.000000000000007</v>
      </c>
      <c r="Y433" s="384">
        <f t="shared" si="67"/>
        <v>57.12</v>
      </c>
      <c r="Z433" s="36">
        <f t="shared" si="68"/>
        <v>0.25602000000000003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86.666666666666686</v>
      </c>
      <c r="BN433" s="64">
        <f t="shared" si="70"/>
        <v>88.4</v>
      </c>
      <c r="BO433" s="64">
        <f t="shared" si="71"/>
        <v>0.21367521367521369</v>
      </c>
      <c r="BP433" s="64">
        <f t="shared" si="72"/>
        <v>0.21794871794871795</v>
      </c>
    </row>
    <row r="434" spans="1:68" ht="27" hidden="1" customHeight="1" x14ac:dyDescent="0.25">
      <c r="A434" s="54" t="s">
        <v>576</v>
      </c>
      <c r="B434" s="54" t="s">
        <v>577</v>
      </c>
      <c r="C434" s="31">
        <v>4301031335</v>
      </c>
      <c r="D434" s="389">
        <v>4680115883147</v>
      </c>
      <c r="E434" s="390"/>
      <c r="F434" s="382">
        <v>0.28000000000000003</v>
      </c>
      <c r="G434" s="32">
        <v>6</v>
      </c>
      <c r="H434" s="382">
        <v>1.68</v>
      </c>
      <c r="I434" s="382">
        <v>1.81</v>
      </c>
      <c r="J434" s="32">
        <v>234</v>
      </c>
      <c r="K434" s="32" t="s">
        <v>67</v>
      </c>
      <c r="L434" s="32"/>
      <c r="M434" s="33" t="s">
        <v>68</v>
      </c>
      <c r="N434" s="33"/>
      <c r="O434" s="32">
        <v>50</v>
      </c>
      <c r="P434" s="759" t="s">
        <v>578</v>
      </c>
      <c r="Q434" s="392"/>
      <c r="R434" s="392"/>
      <c r="S434" s="392"/>
      <c r="T434" s="393"/>
      <c r="U434" s="34"/>
      <c r="V434" s="34"/>
      <c r="W434" s="35" t="s">
        <v>69</v>
      </c>
      <c r="X434" s="383">
        <v>0</v>
      </c>
      <c r="Y434" s="384">
        <f t="shared" si="67"/>
        <v>0</v>
      </c>
      <c r="Z434" s="36" t="str">
        <f t="shared" ref="Z434:Z449" si="73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576</v>
      </c>
      <c r="B435" s="54" t="s">
        <v>579</v>
      </c>
      <c r="C435" s="31">
        <v>4301031257</v>
      </c>
      <c r="D435" s="389">
        <v>4680115883147</v>
      </c>
      <c r="E435" s="390"/>
      <c r="F435" s="382">
        <v>0.28000000000000003</v>
      </c>
      <c r="G435" s="32">
        <v>6</v>
      </c>
      <c r="H435" s="382">
        <v>1.68</v>
      </c>
      <c r="I435" s="382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4"/>
      <c r="V435" s="34"/>
      <c r="W435" s="35" t="s">
        <v>69</v>
      </c>
      <c r="X435" s="383">
        <v>0</v>
      </c>
      <c r="Y435" s="384">
        <f t="shared" si="67"/>
        <v>0</v>
      </c>
      <c r="Z435" s="36" t="str">
        <f t="shared" si="73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580</v>
      </c>
      <c r="B436" s="54" t="s">
        <v>581</v>
      </c>
      <c r="C436" s="31">
        <v>4301031330</v>
      </c>
      <c r="D436" s="389">
        <v>4607091384338</v>
      </c>
      <c r="E436" s="390"/>
      <c r="F436" s="382">
        <v>0.35</v>
      </c>
      <c r="G436" s="32">
        <v>6</v>
      </c>
      <c r="H436" s="382">
        <v>2.1</v>
      </c>
      <c r="I436" s="382">
        <v>2.23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50</v>
      </c>
      <c r="P436" s="766" t="s">
        <v>582</v>
      </c>
      <c r="Q436" s="392"/>
      <c r="R436" s="392"/>
      <c r="S436" s="392"/>
      <c r="T436" s="393"/>
      <c r="U436" s="34"/>
      <c r="V436" s="34"/>
      <c r="W436" s="35" t="s">
        <v>69</v>
      </c>
      <c r="X436" s="383">
        <v>0</v>
      </c>
      <c r="Y436" s="384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580</v>
      </c>
      <c r="B437" s="54" t="s">
        <v>583</v>
      </c>
      <c r="C437" s="31">
        <v>4301031178</v>
      </c>
      <c r="D437" s="389">
        <v>4607091384338</v>
      </c>
      <c r="E437" s="390"/>
      <c r="F437" s="382">
        <v>0.35</v>
      </c>
      <c r="G437" s="32">
        <v>6</v>
      </c>
      <c r="H437" s="382">
        <v>2.1</v>
      </c>
      <c r="I437" s="382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4"/>
      <c r="V437" s="34"/>
      <c r="W437" s="35" t="s">
        <v>69</v>
      </c>
      <c r="X437" s="383">
        <v>105</v>
      </c>
      <c r="Y437" s="384">
        <f t="shared" si="67"/>
        <v>105</v>
      </c>
      <c r="Z437" s="36">
        <f t="shared" si="73"/>
        <v>0.251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111.5</v>
      </c>
      <c r="BN437" s="64">
        <f t="shared" si="70"/>
        <v>111.5</v>
      </c>
      <c r="BO437" s="64">
        <f t="shared" si="71"/>
        <v>0.21367521367521369</v>
      </c>
      <c r="BP437" s="64">
        <f t="shared" si="72"/>
        <v>0.21367521367521369</v>
      </c>
    </row>
    <row r="438" spans="1:68" ht="37.5" hidden="1" customHeight="1" x14ac:dyDescent="0.25">
      <c r="A438" s="54" t="s">
        <v>584</v>
      </c>
      <c r="B438" s="54" t="s">
        <v>585</v>
      </c>
      <c r="C438" s="31">
        <v>4301031336</v>
      </c>
      <c r="D438" s="389">
        <v>4680115883154</v>
      </c>
      <c r="E438" s="390"/>
      <c r="F438" s="382">
        <v>0.28000000000000003</v>
      </c>
      <c r="G438" s="32">
        <v>6</v>
      </c>
      <c r="H438" s="382">
        <v>1.68</v>
      </c>
      <c r="I438" s="382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50</v>
      </c>
      <c r="P438" s="586" t="s">
        <v>586</v>
      </c>
      <c r="Q438" s="392"/>
      <c r="R438" s="392"/>
      <c r="S438" s="392"/>
      <c r="T438" s="393"/>
      <c r="U438" s="34"/>
      <c r="V438" s="34"/>
      <c r="W438" s="35" t="s">
        <v>69</v>
      </c>
      <c r="X438" s="383">
        <v>0</v>
      </c>
      <c r="Y438" s="384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584</v>
      </c>
      <c r="B439" s="54" t="s">
        <v>587</v>
      </c>
      <c r="C439" s="31">
        <v>4301031254</v>
      </c>
      <c r="D439" s="389">
        <v>4680115883154</v>
      </c>
      <c r="E439" s="390"/>
      <c r="F439" s="382">
        <v>0.28000000000000003</v>
      </c>
      <c r="G439" s="32">
        <v>6</v>
      </c>
      <c r="H439" s="382">
        <v>1.68</v>
      </c>
      <c r="I439" s="382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45</v>
      </c>
      <c r="P439" s="6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3">
        <v>0</v>
      </c>
      <c r="Y439" s="384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588</v>
      </c>
      <c r="B440" s="54" t="s">
        <v>589</v>
      </c>
      <c r="C440" s="31">
        <v>4301031331</v>
      </c>
      <c r="D440" s="389">
        <v>4607091389524</v>
      </c>
      <c r="E440" s="390"/>
      <c r="F440" s="382">
        <v>0.35</v>
      </c>
      <c r="G440" s="32">
        <v>6</v>
      </c>
      <c r="H440" s="382">
        <v>2.1</v>
      </c>
      <c r="I440" s="382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602" t="s">
        <v>590</v>
      </c>
      <c r="Q440" s="392"/>
      <c r="R440" s="392"/>
      <c r="S440" s="392"/>
      <c r="T440" s="393"/>
      <c r="U440" s="34"/>
      <c r="V440" s="34"/>
      <c r="W440" s="35" t="s">
        <v>69</v>
      </c>
      <c r="X440" s="383">
        <v>0</v>
      </c>
      <c r="Y440" s="384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588</v>
      </c>
      <c r="B441" s="54" t="s">
        <v>591</v>
      </c>
      <c r="C441" s="31">
        <v>4301031171</v>
      </c>
      <c r="D441" s="389">
        <v>4607091389524</v>
      </c>
      <c r="E441" s="390"/>
      <c r="F441" s="382">
        <v>0.35</v>
      </c>
      <c r="G441" s="32">
        <v>6</v>
      </c>
      <c r="H441" s="382">
        <v>2.1</v>
      </c>
      <c r="I441" s="382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45</v>
      </c>
      <c r="P441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4"/>
      <c r="V441" s="34"/>
      <c r="W441" s="35" t="s">
        <v>69</v>
      </c>
      <c r="X441" s="383">
        <v>30.8</v>
      </c>
      <c r="Y441" s="384">
        <f t="shared" si="67"/>
        <v>31.5</v>
      </c>
      <c r="Z441" s="36">
        <f t="shared" si="73"/>
        <v>7.5300000000000006E-2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32.706666666666663</v>
      </c>
      <c r="BN441" s="64">
        <f t="shared" si="70"/>
        <v>33.450000000000003</v>
      </c>
      <c r="BO441" s="64">
        <f t="shared" si="71"/>
        <v>6.2678062678062682E-2</v>
      </c>
      <c r="BP441" s="64">
        <f t="shared" si="72"/>
        <v>6.4102564102564111E-2</v>
      </c>
    </row>
    <row r="442" spans="1:68" ht="27" hidden="1" customHeight="1" x14ac:dyDescent="0.25">
      <c r="A442" s="54" t="s">
        <v>592</v>
      </c>
      <c r="B442" s="54" t="s">
        <v>593</v>
      </c>
      <c r="C442" s="31">
        <v>4301031337</v>
      </c>
      <c r="D442" s="389">
        <v>4680115883161</v>
      </c>
      <c r="E442" s="390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39" t="s">
        <v>594</v>
      </c>
      <c r="Q442" s="392"/>
      <c r="R442" s="392"/>
      <c r="S442" s="392"/>
      <c r="T442" s="393"/>
      <c r="U442" s="34"/>
      <c r="V442" s="34"/>
      <c r="W442" s="35" t="s">
        <v>69</v>
      </c>
      <c r="X442" s="383">
        <v>0</v>
      </c>
      <c r="Y442" s="384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592</v>
      </c>
      <c r="B443" s="54" t="s">
        <v>595</v>
      </c>
      <c r="C443" s="31">
        <v>4301031258</v>
      </c>
      <c r="D443" s="389">
        <v>4680115883161</v>
      </c>
      <c r="E443" s="390"/>
      <c r="F443" s="382">
        <v>0.28000000000000003</v>
      </c>
      <c r="G443" s="32">
        <v>6</v>
      </c>
      <c r="H443" s="382">
        <v>1.68</v>
      </c>
      <c r="I443" s="382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4"/>
      <c r="V443" s="34"/>
      <c r="W443" s="35" t="s">
        <v>69</v>
      </c>
      <c r="X443" s="383">
        <v>0</v>
      </c>
      <c r="Y443" s="384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596</v>
      </c>
      <c r="B444" s="54" t="s">
        <v>597</v>
      </c>
      <c r="C444" s="31">
        <v>4301031360</v>
      </c>
      <c r="D444" s="389">
        <v>4607091384345</v>
      </c>
      <c r="E444" s="390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48" t="s">
        <v>598</v>
      </c>
      <c r="Q444" s="392"/>
      <c r="R444" s="392"/>
      <c r="S444" s="392"/>
      <c r="T444" s="393"/>
      <c r="U444" s="34"/>
      <c r="V444" s="34"/>
      <c r="W444" s="35" t="s">
        <v>69</v>
      </c>
      <c r="X444" s="383">
        <v>0</v>
      </c>
      <c r="Y444" s="384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599</v>
      </c>
      <c r="B445" s="54" t="s">
        <v>600</v>
      </c>
      <c r="C445" s="31">
        <v>4301031333</v>
      </c>
      <c r="D445" s="389">
        <v>4607091389531</v>
      </c>
      <c r="E445" s="390"/>
      <c r="F445" s="382">
        <v>0.35</v>
      </c>
      <c r="G445" s="32">
        <v>6</v>
      </c>
      <c r="H445" s="382">
        <v>2.1</v>
      </c>
      <c r="I445" s="382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17" t="s">
        <v>601</v>
      </c>
      <c r="Q445" s="392"/>
      <c r="R445" s="392"/>
      <c r="S445" s="392"/>
      <c r="T445" s="393"/>
      <c r="U445" s="34"/>
      <c r="V445" s="34"/>
      <c r="W445" s="35" t="s">
        <v>69</v>
      </c>
      <c r="X445" s="383">
        <v>0</v>
      </c>
      <c r="Y445" s="384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599</v>
      </c>
      <c r="B446" s="54" t="s">
        <v>602</v>
      </c>
      <c r="C446" s="31">
        <v>4301031358</v>
      </c>
      <c r="D446" s="389">
        <v>4607091389531</v>
      </c>
      <c r="E446" s="390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37" t="s">
        <v>601</v>
      </c>
      <c r="Q446" s="392"/>
      <c r="R446" s="392"/>
      <c r="S446" s="392"/>
      <c r="T446" s="393"/>
      <c r="U446" s="34"/>
      <c r="V446" s="34"/>
      <c r="W446" s="35" t="s">
        <v>69</v>
      </c>
      <c r="X446" s="383">
        <v>0</v>
      </c>
      <c r="Y446" s="384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599</v>
      </c>
      <c r="B447" s="54" t="s">
        <v>603</v>
      </c>
      <c r="C447" s="31">
        <v>4301031172</v>
      </c>
      <c r="D447" s="389">
        <v>4607091389531</v>
      </c>
      <c r="E447" s="390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3">
        <v>70</v>
      </c>
      <c r="Y447" s="384">
        <f t="shared" si="67"/>
        <v>71.400000000000006</v>
      </c>
      <c r="Z447" s="36">
        <f t="shared" si="73"/>
        <v>0.17068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74.333333333333329</v>
      </c>
      <c r="BN447" s="64">
        <f t="shared" si="70"/>
        <v>75.820000000000007</v>
      </c>
      <c r="BO447" s="64">
        <f t="shared" si="71"/>
        <v>0.14245014245014245</v>
      </c>
      <c r="BP447" s="64">
        <f t="shared" si="72"/>
        <v>0.14529914529914531</v>
      </c>
    </row>
    <row r="448" spans="1:68" ht="27" hidden="1" customHeight="1" x14ac:dyDescent="0.25">
      <c r="A448" s="54" t="s">
        <v>604</v>
      </c>
      <c r="B448" s="54" t="s">
        <v>605</v>
      </c>
      <c r="C448" s="31">
        <v>4301031338</v>
      </c>
      <c r="D448" s="389">
        <v>4680115883185</v>
      </c>
      <c r="E448" s="390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07" t="s">
        <v>606</v>
      </c>
      <c r="Q448" s="392"/>
      <c r="R448" s="392"/>
      <c r="S448" s="392"/>
      <c r="T448" s="393"/>
      <c r="U448" s="34"/>
      <c r="V448" s="34"/>
      <c r="W448" s="35" t="s">
        <v>69</v>
      </c>
      <c r="X448" s="383">
        <v>0</v>
      </c>
      <c r="Y448" s="384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604</v>
      </c>
      <c r="B449" s="54" t="s">
        <v>607</v>
      </c>
      <c r="C449" s="31">
        <v>4301031255</v>
      </c>
      <c r="D449" s="389">
        <v>4680115883185</v>
      </c>
      <c r="E449" s="390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7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3">
        <v>0</v>
      </c>
      <c r="Y449" s="384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x14ac:dyDescent="0.2">
      <c r="A450" s="395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8"/>
      <c r="N450" s="388"/>
      <c r="O450" s="396"/>
      <c r="P450" s="399" t="s">
        <v>70</v>
      </c>
      <c r="Q450" s="400"/>
      <c r="R450" s="400"/>
      <c r="S450" s="400"/>
      <c r="T450" s="400"/>
      <c r="U450" s="400"/>
      <c r="V450" s="401"/>
      <c r="W450" s="37" t="s">
        <v>71</v>
      </c>
      <c r="X450" s="385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136.0952380952381</v>
      </c>
      <c r="Y450" s="385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138</v>
      </c>
      <c r="Z450" s="385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0.79065000000000007</v>
      </c>
      <c r="AA450" s="386"/>
      <c r="AB450" s="386"/>
      <c r="AC450" s="386"/>
    </row>
    <row r="451" spans="1:68" x14ac:dyDescent="0.2">
      <c r="A451" s="388"/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8"/>
      <c r="O451" s="396"/>
      <c r="P451" s="399" t="s">
        <v>70</v>
      </c>
      <c r="Q451" s="400"/>
      <c r="R451" s="400"/>
      <c r="S451" s="400"/>
      <c r="T451" s="400"/>
      <c r="U451" s="400"/>
      <c r="V451" s="401"/>
      <c r="W451" s="37" t="s">
        <v>69</v>
      </c>
      <c r="X451" s="385">
        <f>IFERROR(SUM(X427:X449),"0")</f>
        <v>281.8</v>
      </c>
      <c r="Y451" s="385">
        <f>IFERROR(SUM(Y427:Y449),"0")</f>
        <v>286.02</v>
      </c>
      <c r="Z451" s="37"/>
      <c r="AA451" s="386"/>
      <c r="AB451" s="386"/>
      <c r="AC451" s="386"/>
    </row>
    <row r="452" spans="1:68" ht="14.25" hidden="1" customHeight="1" x14ac:dyDescent="0.25">
      <c r="A452" s="387" t="s">
        <v>72</v>
      </c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8"/>
      <c r="O452" s="388"/>
      <c r="P452" s="388"/>
      <c r="Q452" s="388"/>
      <c r="R452" s="388"/>
      <c r="S452" s="388"/>
      <c r="T452" s="388"/>
      <c r="U452" s="388"/>
      <c r="V452" s="388"/>
      <c r="W452" s="388"/>
      <c r="X452" s="388"/>
      <c r="Y452" s="388"/>
      <c r="Z452" s="388"/>
      <c r="AA452" s="376"/>
      <c r="AB452" s="376"/>
      <c r="AC452" s="376"/>
    </row>
    <row r="453" spans="1:68" ht="27" hidden="1" customHeight="1" x14ac:dyDescent="0.25">
      <c r="A453" s="54" t="s">
        <v>608</v>
      </c>
      <c r="B453" s="54" t="s">
        <v>609</v>
      </c>
      <c r="C453" s="31">
        <v>4301051431</v>
      </c>
      <c r="D453" s="389">
        <v>4607091389654</v>
      </c>
      <c r="E453" s="390"/>
      <c r="F453" s="382">
        <v>0.33</v>
      </c>
      <c r="G453" s="32">
        <v>6</v>
      </c>
      <c r="H453" s="382">
        <v>1.98</v>
      </c>
      <c r="I453" s="382">
        <v>2.258</v>
      </c>
      <c r="J453" s="32">
        <v>156</v>
      </c>
      <c r="K453" s="32" t="s">
        <v>75</v>
      </c>
      <c r="L453" s="32"/>
      <c r="M453" s="33" t="s">
        <v>111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2"/>
      <c r="R453" s="392"/>
      <c r="S453" s="392"/>
      <c r="T453" s="393"/>
      <c r="U453" s="34"/>
      <c r="V453" s="34"/>
      <c r="W453" s="35" t="s">
        <v>69</v>
      </c>
      <c r="X453" s="383">
        <v>0</v>
      </c>
      <c r="Y453" s="384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610</v>
      </c>
      <c r="B454" s="54" t="s">
        <v>611</v>
      </c>
      <c r="C454" s="31">
        <v>4301051284</v>
      </c>
      <c r="D454" s="389">
        <v>4607091384352</v>
      </c>
      <c r="E454" s="390"/>
      <c r="F454" s="382">
        <v>0.6</v>
      </c>
      <c r="G454" s="32">
        <v>4</v>
      </c>
      <c r="H454" s="382">
        <v>2.4</v>
      </c>
      <c r="I454" s="382">
        <v>2.6459999999999999</v>
      </c>
      <c r="J454" s="32">
        <v>120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4" s="392"/>
      <c r="R454" s="392"/>
      <c r="S454" s="392"/>
      <c r="T454" s="393"/>
      <c r="U454" s="34"/>
      <c r="V454" s="34"/>
      <c r="W454" s="35" t="s">
        <v>69</v>
      </c>
      <c r="X454" s="383">
        <v>0</v>
      </c>
      <c r="Y454" s="384">
        <f>IFERROR(IF(X454="",0,CEILING((X454/$H454),1)*$H454),"")</f>
        <v>0</v>
      </c>
      <c r="Z454" s="36" t="str">
        <f>IFERROR(IF(Y454=0,"",ROUNDUP(Y454/H454,0)*0.00937),"")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395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96"/>
      <c r="P455" s="399" t="s">
        <v>70</v>
      </c>
      <c r="Q455" s="400"/>
      <c r="R455" s="400"/>
      <c r="S455" s="400"/>
      <c r="T455" s="400"/>
      <c r="U455" s="400"/>
      <c r="V455" s="401"/>
      <c r="W455" s="37" t="s">
        <v>71</v>
      </c>
      <c r="X455" s="385">
        <f>IFERROR(X453/H453,"0")+IFERROR(X454/H454,"0")</f>
        <v>0</v>
      </c>
      <c r="Y455" s="385">
        <f>IFERROR(Y453/H453,"0")+IFERROR(Y454/H454,"0")</f>
        <v>0</v>
      </c>
      <c r="Z455" s="385">
        <f>IFERROR(IF(Z453="",0,Z453),"0")+IFERROR(IF(Z454="",0,Z454),"0")</f>
        <v>0</v>
      </c>
      <c r="AA455" s="386"/>
      <c r="AB455" s="386"/>
      <c r="AC455" s="386"/>
    </row>
    <row r="456" spans="1:68" hidden="1" x14ac:dyDescent="0.2">
      <c r="A456" s="388"/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96"/>
      <c r="P456" s="399" t="s">
        <v>70</v>
      </c>
      <c r="Q456" s="400"/>
      <c r="R456" s="400"/>
      <c r="S456" s="400"/>
      <c r="T456" s="400"/>
      <c r="U456" s="400"/>
      <c r="V456" s="401"/>
      <c r="W456" s="37" t="s">
        <v>69</v>
      </c>
      <c r="X456" s="385">
        <f>IFERROR(SUM(X453:X454),"0")</f>
        <v>0</v>
      </c>
      <c r="Y456" s="385">
        <f>IFERROR(SUM(Y453:Y454),"0")</f>
        <v>0</v>
      </c>
      <c r="Z456" s="37"/>
      <c r="AA456" s="386"/>
      <c r="AB456" s="386"/>
      <c r="AC456" s="386"/>
    </row>
    <row r="457" spans="1:68" ht="14.25" hidden="1" customHeight="1" x14ac:dyDescent="0.25">
      <c r="A457" s="387" t="s">
        <v>91</v>
      </c>
      <c r="B457" s="388"/>
      <c r="C457" s="388"/>
      <c r="D457" s="388"/>
      <c r="E457" s="388"/>
      <c r="F457" s="388"/>
      <c r="G457" s="388"/>
      <c r="H457" s="388"/>
      <c r="I457" s="388"/>
      <c r="J457" s="388"/>
      <c r="K457" s="388"/>
      <c r="L457" s="388"/>
      <c r="M457" s="388"/>
      <c r="N457" s="388"/>
      <c r="O457" s="388"/>
      <c r="P457" s="388"/>
      <c r="Q457" s="388"/>
      <c r="R457" s="388"/>
      <c r="S457" s="388"/>
      <c r="T457" s="388"/>
      <c r="U457" s="388"/>
      <c r="V457" s="388"/>
      <c r="W457" s="388"/>
      <c r="X457" s="388"/>
      <c r="Y457" s="388"/>
      <c r="Z457" s="388"/>
      <c r="AA457" s="376"/>
      <c r="AB457" s="376"/>
      <c r="AC457" s="376"/>
    </row>
    <row r="458" spans="1:68" ht="27" hidden="1" customHeight="1" x14ac:dyDescent="0.25">
      <c r="A458" s="54" t="s">
        <v>612</v>
      </c>
      <c r="B458" s="54" t="s">
        <v>613</v>
      </c>
      <c r="C458" s="31">
        <v>4301032045</v>
      </c>
      <c r="D458" s="389">
        <v>4680115884335</v>
      </c>
      <c r="E458" s="390"/>
      <c r="F458" s="382">
        <v>0.06</v>
      </c>
      <c r="G458" s="32">
        <v>20</v>
      </c>
      <c r="H458" s="382">
        <v>1.2</v>
      </c>
      <c r="I458" s="382">
        <v>1.8</v>
      </c>
      <c r="J458" s="32">
        <v>200</v>
      </c>
      <c r="K458" s="32" t="s">
        <v>614</v>
      </c>
      <c r="L458" s="32"/>
      <c r="M458" s="33" t="s">
        <v>615</v>
      </c>
      <c r="N458" s="33"/>
      <c r="O458" s="32">
        <v>60</v>
      </c>
      <c r="P458" s="4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4"/>
      <c r="V458" s="34"/>
      <c r="W458" s="35" t="s">
        <v>69</v>
      </c>
      <c r="X458" s="383">
        <v>0</v>
      </c>
      <c r="Y458" s="384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616</v>
      </c>
      <c r="B459" s="54" t="s">
        <v>617</v>
      </c>
      <c r="C459" s="31">
        <v>4301032047</v>
      </c>
      <c r="D459" s="389">
        <v>4680115884342</v>
      </c>
      <c r="E459" s="390"/>
      <c r="F459" s="382">
        <v>0.06</v>
      </c>
      <c r="G459" s="32">
        <v>20</v>
      </c>
      <c r="H459" s="382">
        <v>1.2</v>
      </c>
      <c r="I459" s="382">
        <v>1.8</v>
      </c>
      <c r="J459" s="32">
        <v>200</v>
      </c>
      <c r="K459" s="32" t="s">
        <v>614</v>
      </c>
      <c r="L459" s="32"/>
      <c r="M459" s="33" t="s">
        <v>615</v>
      </c>
      <c r="N459" s="33"/>
      <c r="O459" s="32">
        <v>60</v>
      </c>
      <c r="P459" s="6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618</v>
      </c>
      <c r="B460" s="54" t="s">
        <v>619</v>
      </c>
      <c r="C460" s="31">
        <v>4301170011</v>
      </c>
      <c r="D460" s="389">
        <v>4680115884113</v>
      </c>
      <c r="E460" s="390"/>
      <c r="F460" s="382">
        <v>0.11</v>
      </c>
      <c r="G460" s="32">
        <v>12</v>
      </c>
      <c r="H460" s="382">
        <v>1.32</v>
      </c>
      <c r="I460" s="382">
        <v>1.88</v>
      </c>
      <c r="J460" s="32">
        <v>200</v>
      </c>
      <c r="K460" s="32" t="s">
        <v>614</v>
      </c>
      <c r="L460" s="32"/>
      <c r="M460" s="33" t="s">
        <v>615</v>
      </c>
      <c r="N460" s="33"/>
      <c r="O460" s="32">
        <v>150</v>
      </c>
      <c r="P460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5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8"/>
      <c r="N461" s="388"/>
      <c r="O461" s="396"/>
      <c r="P461" s="399" t="s">
        <v>70</v>
      </c>
      <c r="Q461" s="400"/>
      <c r="R461" s="400"/>
      <c r="S461" s="400"/>
      <c r="T461" s="400"/>
      <c r="U461" s="400"/>
      <c r="V461" s="401"/>
      <c r="W461" s="37" t="s">
        <v>71</v>
      </c>
      <c r="X461" s="385">
        <f>IFERROR(X458/H458,"0")+IFERROR(X459/H459,"0")+IFERROR(X460/H460,"0")</f>
        <v>0</v>
      </c>
      <c r="Y461" s="385">
        <f>IFERROR(Y458/H458,"0")+IFERROR(Y459/H459,"0")+IFERROR(Y460/H460,"0")</f>
        <v>0</v>
      </c>
      <c r="Z461" s="385">
        <f>IFERROR(IF(Z458="",0,Z458),"0")+IFERROR(IF(Z459="",0,Z459),"0")+IFERROR(IF(Z460="",0,Z460),"0")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8"/>
      <c r="N462" s="388"/>
      <c r="O462" s="396"/>
      <c r="P462" s="399" t="s">
        <v>70</v>
      </c>
      <c r="Q462" s="400"/>
      <c r="R462" s="400"/>
      <c r="S462" s="400"/>
      <c r="T462" s="400"/>
      <c r="U462" s="400"/>
      <c r="V462" s="401"/>
      <c r="W462" s="37" t="s">
        <v>69</v>
      </c>
      <c r="X462" s="385">
        <f>IFERROR(SUM(X458:X460),"0")</f>
        <v>0</v>
      </c>
      <c r="Y462" s="385">
        <f>IFERROR(SUM(Y458:Y460),"0")</f>
        <v>0</v>
      </c>
      <c r="Z462" s="37"/>
      <c r="AA462" s="386"/>
      <c r="AB462" s="386"/>
      <c r="AC462" s="386"/>
    </row>
    <row r="463" spans="1:68" ht="16.5" hidden="1" customHeight="1" x14ac:dyDescent="0.25">
      <c r="A463" s="402" t="s">
        <v>620</v>
      </c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388"/>
      <c r="P463" s="388"/>
      <c r="Q463" s="388"/>
      <c r="R463" s="388"/>
      <c r="S463" s="388"/>
      <c r="T463" s="388"/>
      <c r="U463" s="388"/>
      <c r="V463" s="388"/>
      <c r="W463" s="388"/>
      <c r="X463" s="388"/>
      <c r="Y463" s="388"/>
      <c r="Z463" s="388"/>
      <c r="AA463" s="377"/>
      <c r="AB463" s="377"/>
      <c r="AC463" s="377"/>
    </row>
    <row r="464" spans="1:68" ht="14.25" hidden="1" customHeight="1" x14ac:dyDescent="0.25">
      <c r="A464" s="387" t="s">
        <v>141</v>
      </c>
      <c r="B464" s="388"/>
      <c r="C464" s="388"/>
      <c r="D464" s="388"/>
      <c r="E464" s="388"/>
      <c r="F464" s="388"/>
      <c r="G464" s="388"/>
      <c r="H464" s="388"/>
      <c r="I464" s="388"/>
      <c r="J464" s="388"/>
      <c r="K464" s="388"/>
      <c r="L464" s="388"/>
      <c r="M464" s="388"/>
      <c r="N464" s="388"/>
      <c r="O464" s="388"/>
      <c r="P464" s="388"/>
      <c r="Q464" s="388"/>
      <c r="R464" s="388"/>
      <c r="S464" s="388"/>
      <c r="T464" s="388"/>
      <c r="U464" s="388"/>
      <c r="V464" s="388"/>
      <c r="W464" s="388"/>
      <c r="X464" s="388"/>
      <c r="Y464" s="388"/>
      <c r="Z464" s="388"/>
      <c r="AA464" s="376"/>
      <c r="AB464" s="376"/>
      <c r="AC464" s="376"/>
    </row>
    <row r="465" spans="1:68" ht="27" hidden="1" customHeight="1" x14ac:dyDescent="0.25">
      <c r="A465" s="54" t="s">
        <v>621</v>
      </c>
      <c r="B465" s="54" t="s">
        <v>622</v>
      </c>
      <c r="C465" s="31">
        <v>4301020315</v>
      </c>
      <c r="D465" s="389">
        <v>4607091389364</v>
      </c>
      <c r="E465" s="390"/>
      <c r="F465" s="382">
        <v>0.42</v>
      </c>
      <c r="G465" s="32">
        <v>6</v>
      </c>
      <c r="H465" s="382">
        <v>2.52</v>
      </c>
      <c r="I465" s="382">
        <v>2.75</v>
      </c>
      <c r="J465" s="32">
        <v>156</v>
      </c>
      <c r="K465" s="32" t="s">
        <v>75</v>
      </c>
      <c r="L465" s="32"/>
      <c r="M465" s="33" t="s">
        <v>68</v>
      </c>
      <c r="N465" s="33"/>
      <c r="O465" s="32">
        <v>40</v>
      </c>
      <c r="P465" s="701" t="s">
        <v>623</v>
      </c>
      <c r="Q465" s="392"/>
      <c r="R465" s="392"/>
      <c r="S465" s="392"/>
      <c r="T465" s="393"/>
      <c r="U465" s="34"/>
      <c r="V465" s="34"/>
      <c r="W465" s="35" t="s">
        <v>69</v>
      </c>
      <c r="X465" s="383">
        <v>0</v>
      </c>
      <c r="Y465" s="3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395"/>
      <c r="B466" s="388"/>
      <c r="C466" s="388"/>
      <c r="D466" s="388"/>
      <c r="E466" s="388"/>
      <c r="F466" s="388"/>
      <c r="G466" s="388"/>
      <c r="H466" s="388"/>
      <c r="I466" s="388"/>
      <c r="J466" s="388"/>
      <c r="K466" s="388"/>
      <c r="L466" s="388"/>
      <c r="M466" s="388"/>
      <c r="N466" s="388"/>
      <c r="O466" s="396"/>
      <c r="P466" s="399" t="s">
        <v>70</v>
      </c>
      <c r="Q466" s="400"/>
      <c r="R466" s="400"/>
      <c r="S466" s="400"/>
      <c r="T466" s="400"/>
      <c r="U466" s="400"/>
      <c r="V466" s="401"/>
      <c r="W466" s="37" t="s">
        <v>71</v>
      </c>
      <c r="X466" s="385">
        <f>IFERROR(X465/H465,"0")</f>
        <v>0</v>
      </c>
      <c r="Y466" s="385">
        <f>IFERROR(Y465/H465,"0")</f>
        <v>0</v>
      </c>
      <c r="Z466" s="385">
        <f>IFERROR(IF(Z465="",0,Z465),"0")</f>
        <v>0</v>
      </c>
      <c r="AA466" s="386"/>
      <c r="AB466" s="386"/>
      <c r="AC466" s="386"/>
    </row>
    <row r="467" spans="1:68" hidden="1" x14ac:dyDescent="0.2">
      <c r="A467" s="388"/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396"/>
      <c r="P467" s="399" t="s">
        <v>70</v>
      </c>
      <c r="Q467" s="400"/>
      <c r="R467" s="400"/>
      <c r="S467" s="400"/>
      <c r="T467" s="400"/>
      <c r="U467" s="400"/>
      <c r="V467" s="401"/>
      <c r="W467" s="37" t="s">
        <v>69</v>
      </c>
      <c r="X467" s="385">
        <f>IFERROR(SUM(X465:X465),"0")</f>
        <v>0</v>
      </c>
      <c r="Y467" s="385">
        <f>IFERROR(SUM(Y465:Y465),"0")</f>
        <v>0</v>
      </c>
      <c r="Z467" s="37"/>
      <c r="AA467" s="386"/>
      <c r="AB467" s="386"/>
      <c r="AC467" s="386"/>
    </row>
    <row r="468" spans="1:68" ht="14.25" hidden="1" customHeight="1" x14ac:dyDescent="0.25">
      <c r="A468" s="387" t="s">
        <v>64</v>
      </c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8"/>
      <c r="O468" s="388"/>
      <c r="P468" s="388"/>
      <c r="Q468" s="388"/>
      <c r="R468" s="388"/>
      <c r="S468" s="388"/>
      <c r="T468" s="388"/>
      <c r="U468" s="388"/>
      <c r="V468" s="388"/>
      <c r="W468" s="388"/>
      <c r="X468" s="388"/>
      <c r="Y468" s="388"/>
      <c r="Z468" s="388"/>
      <c r="AA468" s="376"/>
      <c r="AB468" s="376"/>
      <c r="AC468" s="376"/>
    </row>
    <row r="469" spans="1:68" ht="27" customHeight="1" x14ac:dyDescent="0.25">
      <c r="A469" s="54" t="s">
        <v>624</v>
      </c>
      <c r="B469" s="54" t="s">
        <v>625</v>
      </c>
      <c r="C469" s="31">
        <v>4301031324</v>
      </c>
      <c r="D469" s="389">
        <v>4607091389739</v>
      </c>
      <c r="E469" s="390"/>
      <c r="F469" s="382">
        <v>0.7</v>
      </c>
      <c r="G469" s="32">
        <v>6</v>
      </c>
      <c r="H469" s="382">
        <v>4.2</v>
      </c>
      <c r="I469" s="382">
        <v>4.43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50</v>
      </c>
      <c r="P469" s="542" t="s">
        <v>626</v>
      </c>
      <c r="Q469" s="392"/>
      <c r="R469" s="392"/>
      <c r="S469" s="392"/>
      <c r="T469" s="393"/>
      <c r="U469" s="34"/>
      <c r="V469" s="34"/>
      <c r="W469" s="35" t="s">
        <v>69</v>
      </c>
      <c r="X469" s="383">
        <v>80</v>
      </c>
      <c r="Y469" s="384">
        <f t="shared" ref="Y469:Y475" si="74">IFERROR(IF(X469="",0,CEILING((X469/$H469),1)*$H469),"")</f>
        <v>84</v>
      </c>
      <c r="Z469" s="36">
        <f>IFERROR(IF(Y469=0,"",ROUNDUP(Y469/H469,0)*0.00753),"")</f>
        <v>0.15060000000000001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5" si="75">IFERROR(X469*I469/H469,"0")</f>
        <v>84.380952380952365</v>
      </c>
      <c r="BN469" s="64">
        <f t="shared" ref="BN469:BN475" si="76">IFERROR(Y469*I469/H469,"0")</f>
        <v>88.6</v>
      </c>
      <c r="BO469" s="64">
        <f t="shared" ref="BO469:BO475" si="77">IFERROR(1/J469*(X469/H469),"0")</f>
        <v>0.1221001221001221</v>
      </c>
      <c r="BP469" s="64">
        <f t="shared" ref="BP469:BP475" si="78">IFERROR(1/J469*(Y469/H469),"0")</f>
        <v>0.12820512820512819</v>
      </c>
    </row>
    <row r="470" spans="1:68" ht="27" hidden="1" customHeight="1" x14ac:dyDescent="0.25">
      <c r="A470" s="54" t="s">
        <v>624</v>
      </c>
      <c r="B470" s="54" t="s">
        <v>627</v>
      </c>
      <c r="C470" s="31">
        <v>4301031212</v>
      </c>
      <c r="D470" s="389">
        <v>4607091389739</v>
      </c>
      <c r="E470" s="390"/>
      <c r="F470" s="382">
        <v>0.7</v>
      </c>
      <c r="G470" s="32">
        <v>6</v>
      </c>
      <c r="H470" s="382">
        <v>4.2</v>
      </c>
      <c r="I470" s="382">
        <v>4.43</v>
      </c>
      <c r="J470" s="32">
        <v>156</v>
      </c>
      <c r="K470" s="32" t="s">
        <v>75</v>
      </c>
      <c r="L470" s="32"/>
      <c r="M470" s="33" t="s">
        <v>109</v>
      </c>
      <c r="N470" s="33"/>
      <c r="O470" s="32">
        <v>45</v>
      </c>
      <c r="P470" s="6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69</v>
      </c>
      <c r="X470" s="383">
        <v>0</v>
      </c>
      <c r="Y470" s="384">
        <f t="shared" si="74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628</v>
      </c>
      <c r="B471" s="54" t="s">
        <v>629</v>
      </c>
      <c r="C471" s="31">
        <v>4301031363</v>
      </c>
      <c r="D471" s="389">
        <v>4607091389425</v>
      </c>
      <c r="E471" s="390"/>
      <c r="F471" s="382">
        <v>0.35</v>
      </c>
      <c r="G471" s="32">
        <v>6</v>
      </c>
      <c r="H471" s="382">
        <v>2.1</v>
      </c>
      <c r="I471" s="382">
        <v>2.23</v>
      </c>
      <c r="J471" s="32">
        <v>234</v>
      </c>
      <c r="K471" s="32" t="s">
        <v>67</v>
      </c>
      <c r="L471" s="32"/>
      <c r="M471" s="33" t="s">
        <v>68</v>
      </c>
      <c r="N471" s="33"/>
      <c r="O471" s="32">
        <v>50</v>
      </c>
      <c r="P471" s="478" t="s">
        <v>630</v>
      </c>
      <c r="Q471" s="392"/>
      <c r="R471" s="392"/>
      <c r="S471" s="392"/>
      <c r="T471" s="393"/>
      <c r="U471" s="34"/>
      <c r="V471" s="34"/>
      <c r="W471" s="35" t="s">
        <v>69</v>
      </c>
      <c r="X471" s="383">
        <v>0</v>
      </c>
      <c r="Y471" s="384">
        <f t="shared" si="74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631</v>
      </c>
      <c r="B472" s="54" t="s">
        <v>632</v>
      </c>
      <c r="C472" s="31">
        <v>4301031334</v>
      </c>
      <c r="D472" s="389">
        <v>4680115880771</v>
      </c>
      <c r="E472" s="390"/>
      <c r="F472" s="382">
        <v>0.28000000000000003</v>
      </c>
      <c r="G472" s="32">
        <v>6</v>
      </c>
      <c r="H472" s="382">
        <v>1.68</v>
      </c>
      <c r="I472" s="382">
        <v>1.81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29" t="s">
        <v>633</v>
      </c>
      <c r="Q472" s="392"/>
      <c r="R472" s="392"/>
      <c r="S472" s="392"/>
      <c r="T472" s="393"/>
      <c r="U472" s="34"/>
      <c r="V472" s="34"/>
      <c r="W472" s="35" t="s">
        <v>69</v>
      </c>
      <c r="X472" s="383">
        <v>0</v>
      </c>
      <c r="Y472" s="384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631</v>
      </c>
      <c r="B473" s="54" t="s">
        <v>634</v>
      </c>
      <c r="C473" s="31">
        <v>4301031167</v>
      </c>
      <c r="D473" s="389">
        <v>4680115880771</v>
      </c>
      <c r="E473" s="390"/>
      <c r="F473" s="382">
        <v>0.28000000000000003</v>
      </c>
      <c r="G473" s="32">
        <v>6</v>
      </c>
      <c r="H473" s="382">
        <v>1.68</v>
      </c>
      <c r="I473" s="382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45</v>
      </c>
      <c r="P473" s="4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3">
        <v>0</v>
      </c>
      <c r="Y473" s="384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635</v>
      </c>
      <c r="B474" s="54" t="s">
        <v>636</v>
      </c>
      <c r="C474" s="31">
        <v>4301031327</v>
      </c>
      <c r="D474" s="389">
        <v>4607091389500</v>
      </c>
      <c r="E474" s="390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4" t="s">
        <v>637</v>
      </c>
      <c r="Q474" s="392"/>
      <c r="R474" s="392"/>
      <c r="S474" s="392"/>
      <c r="T474" s="393"/>
      <c r="U474" s="34"/>
      <c r="V474" s="34"/>
      <c r="W474" s="35" t="s">
        <v>69</v>
      </c>
      <c r="X474" s="383">
        <v>0</v>
      </c>
      <c r="Y474" s="384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635</v>
      </c>
      <c r="B475" s="54" t="s">
        <v>638</v>
      </c>
      <c r="C475" s="31">
        <v>4301031173</v>
      </c>
      <c r="D475" s="389">
        <v>4607091389500</v>
      </c>
      <c r="E475" s="390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3">
        <v>220.5</v>
      </c>
      <c r="Y475" s="384">
        <f t="shared" si="74"/>
        <v>220.5</v>
      </c>
      <c r="Z475" s="36">
        <f>IFERROR(IF(Y475=0,"",ROUNDUP(Y475/H475,0)*0.00502),"")</f>
        <v>0.52710000000000001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234.14999999999998</v>
      </c>
      <c r="BN475" s="64">
        <f t="shared" si="76"/>
        <v>234.14999999999998</v>
      </c>
      <c r="BO475" s="64">
        <f t="shared" si="77"/>
        <v>0.44871794871794879</v>
      </c>
      <c r="BP475" s="64">
        <f t="shared" si="78"/>
        <v>0.44871794871794879</v>
      </c>
    </row>
    <row r="476" spans="1:68" x14ac:dyDescent="0.2">
      <c r="A476" s="395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396"/>
      <c r="P476" s="399" t="s">
        <v>70</v>
      </c>
      <c r="Q476" s="400"/>
      <c r="R476" s="400"/>
      <c r="S476" s="400"/>
      <c r="T476" s="400"/>
      <c r="U476" s="400"/>
      <c r="V476" s="401"/>
      <c r="W476" s="37" t="s">
        <v>71</v>
      </c>
      <c r="X476" s="385">
        <f>IFERROR(X469/H469,"0")+IFERROR(X470/H470,"0")+IFERROR(X471/H471,"0")+IFERROR(X472/H472,"0")+IFERROR(X473/H473,"0")+IFERROR(X474/H474,"0")+IFERROR(X475/H475,"0")</f>
        <v>124.04761904761905</v>
      </c>
      <c r="Y476" s="385">
        <f>IFERROR(Y469/H469,"0")+IFERROR(Y470/H470,"0")+IFERROR(Y471/H471,"0")+IFERROR(Y472/H472,"0")+IFERROR(Y473/H473,"0")+IFERROR(Y474/H474,"0")+IFERROR(Y475/H475,"0")</f>
        <v>125</v>
      </c>
      <c r="Z476" s="385">
        <f>IFERROR(IF(Z469="",0,Z469),"0")+IFERROR(IF(Z470="",0,Z470),"0")+IFERROR(IF(Z471="",0,Z471),"0")+IFERROR(IF(Z472="",0,Z472),"0")+IFERROR(IF(Z473="",0,Z473),"0")+IFERROR(IF(Z474="",0,Z474),"0")+IFERROR(IF(Z475="",0,Z475),"0")</f>
        <v>0.67769999999999997</v>
      </c>
      <c r="AA476" s="386"/>
      <c r="AB476" s="386"/>
      <c r="AC476" s="386"/>
    </row>
    <row r="477" spans="1:68" x14ac:dyDescent="0.2">
      <c r="A477" s="388"/>
      <c r="B477" s="388"/>
      <c r="C477" s="388"/>
      <c r="D477" s="388"/>
      <c r="E477" s="388"/>
      <c r="F477" s="388"/>
      <c r="G477" s="388"/>
      <c r="H477" s="388"/>
      <c r="I477" s="388"/>
      <c r="J477" s="388"/>
      <c r="K477" s="388"/>
      <c r="L477" s="388"/>
      <c r="M477" s="388"/>
      <c r="N477" s="388"/>
      <c r="O477" s="396"/>
      <c r="P477" s="399" t="s">
        <v>70</v>
      </c>
      <c r="Q477" s="400"/>
      <c r="R477" s="400"/>
      <c r="S477" s="400"/>
      <c r="T477" s="400"/>
      <c r="U477" s="400"/>
      <c r="V477" s="401"/>
      <c r="W477" s="37" t="s">
        <v>69</v>
      </c>
      <c r="X477" s="385">
        <f>IFERROR(SUM(X469:X475),"0")</f>
        <v>300.5</v>
      </c>
      <c r="Y477" s="385">
        <f>IFERROR(SUM(Y469:Y475),"0")</f>
        <v>304.5</v>
      </c>
      <c r="Z477" s="37"/>
      <c r="AA477" s="386"/>
      <c r="AB477" s="386"/>
      <c r="AC477" s="386"/>
    </row>
    <row r="478" spans="1:68" ht="14.25" hidden="1" customHeight="1" x14ac:dyDescent="0.25">
      <c r="A478" s="387" t="s">
        <v>91</v>
      </c>
      <c r="B478" s="388"/>
      <c r="C478" s="388"/>
      <c r="D478" s="388"/>
      <c r="E478" s="388"/>
      <c r="F478" s="388"/>
      <c r="G478" s="388"/>
      <c r="H478" s="388"/>
      <c r="I478" s="388"/>
      <c r="J478" s="388"/>
      <c r="K478" s="388"/>
      <c r="L478" s="388"/>
      <c r="M478" s="388"/>
      <c r="N478" s="388"/>
      <c r="O478" s="388"/>
      <c r="P478" s="388"/>
      <c r="Q478" s="388"/>
      <c r="R478" s="388"/>
      <c r="S478" s="388"/>
      <c r="T478" s="388"/>
      <c r="U478" s="388"/>
      <c r="V478" s="388"/>
      <c r="W478" s="388"/>
      <c r="X478" s="388"/>
      <c r="Y478" s="388"/>
      <c r="Z478" s="388"/>
      <c r="AA478" s="376"/>
      <c r="AB478" s="376"/>
      <c r="AC478" s="376"/>
    </row>
    <row r="479" spans="1:68" ht="27" hidden="1" customHeight="1" x14ac:dyDescent="0.25">
      <c r="A479" s="54" t="s">
        <v>639</v>
      </c>
      <c r="B479" s="54" t="s">
        <v>640</v>
      </c>
      <c r="C479" s="31">
        <v>4301032046</v>
      </c>
      <c r="D479" s="389">
        <v>4680115884359</v>
      </c>
      <c r="E479" s="390"/>
      <c r="F479" s="382">
        <v>0.06</v>
      </c>
      <c r="G479" s="32">
        <v>20</v>
      </c>
      <c r="H479" s="382">
        <v>1.2</v>
      </c>
      <c r="I479" s="382">
        <v>1.8</v>
      </c>
      <c r="J479" s="32">
        <v>200</v>
      </c>
      <c r="K479" s="32" t="s">
        <v>614</v>
      </c>
      <c r="L479" s="32"/>
      <c r="M479" s="33" t="s">
        <v>615</v>
      </c>
      <c r="N479" s="33"/>
      <c r="O479" s="32">
        <v>60</v>
      </c>
      <c r="P479" s="4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3">
        <v>0</v>
      </c>
      <c r="Y479" s="384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641</v>
      </c>
      <c r="B480" s="54" t="s">
        <v>642</v>
      </c>
      <c r="C480" s="31">
        <v>4301040358</v>
      </c>
      <c r="D480" s="389">
        <v>4680115884571</v>
      </c>
      <c r="E480" s="390"/>
      <c r="F480" s="382">
        <v>0.1</v>
      </c>
      <c r="G480" s="32">
        <v>20</v>
      </c>
      <c r="H480" s="382">
        <v>2</v>
      </c>
      <c r="I480" s="382">
        <v>2.6</v>
      </c>
      <c r="J480" s="32">
        <v>200</v>
      </c>
      <c r="K480" s="32" t="s">
        <v>614</v>
      </c>
      <c r="L480" s="32"/>
      <c r="M480" s="33" t="s">
        <v>615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0" s="392"/>
      <c r="R480" s="392"/>
      <c r="S480" s="392"/>
      <c r="T480" s="393"/>
      <c r="U480" s="34"/>
      <c r="V480" s="34"/>
      <c r="W480" s="35" t="s">
        <v>69</v>
      </c>
      <c r="X480" s="383">
        <v>0</v>
      </c>
      <c r="Y480" s="384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395"/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396"/>
      <c r="P481" s="399" t="s">
        <v>70</v>
      </c>
      <c r="Q481" s="400"/>
      <c r="R481" s="400"/>
      <c r="S481" s="400"/>
      <c r="T481" s="400"/>
      <c r="U481" s="400"/>
      <c r="V481" s="401"/>
      <c r="W481" s="37" t="s">
        <v>71</v>
      </c>
      <c r="X481" s="385">
        <f>IFERROR(X479/H479,"0")+IFERROR(X480/H480,"0")</f>
        <v>0</v>
      </c>
      <c r="Y481" s="385">
        <f>IFERROR(Y479/H479,"0")+IFERROR(Y480/H480,"0")</f>
        <v>0</v>
      </c>
      <c r="Z481" s="385">
        <f>IFERROR(IF(Z479="",0,Z479),"0")+IFERROR(IF(Z480="",0,Z480),"0")</f>
        <v>0</v>
      </c>
      <c r="AA481" s="386"/>
      <c r="AB481" s="386"/>
      <c r="AC481" s="386"/>
    </row>
    <row r="482" spans="1:68" hidden="1" x14ac:dyDescent="0.2">
      <c r="A482" s="388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8"/>
      <c r="O482" s="396"/>
      <c r="P482" s="399" t="s">
        <v>70</v>
      </c>
      <c r="Q482" s="400"/>
      <c r="R482" s="400"/>
      <c r="S482" s="400"/>
      <c r="T482" s="400"/>
      <c r="U482" s="400"/>
      <c r="V482" s="401"/>
      <c r="W482" s="37" t="s">
        <v>69</v>
      </c>
      <c r="X482" s="385">
        <f>IFERROR(SUM(X479:X480),"0")</f>
        <v>0</v>
      </c>
      <c r="Y482" s="385">
        <f>IFERROR(SUM(Y479:Y480),"0")</f>
        <v>0</v>
      </c>
      <c r="Z482" s="37"/>
      <c r="AA482" s="386"/>
      <c r="AB482" s="386"/>
      <c r="AC482" s="386"/>
    </row>
    <row r="483" spans="1:68" ht="14.25" hidden="1" customHeight="1" x14ac:dyDescent="0.25">
      <c r="A483" s="387" t="s">
        <v>100</v>
      </c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8"/>
      <c r="O483" s="388"/>
      <c r="P483" s="388"/>
      <c r="Q483" s="388"/>
      <c r="R483" s="388"/>
      <c r="S483" s="388"/>
      <c r="T483" s="388"/>
      <c r="U483" s="388"/>
      <c r="V483" s="388"/>
      <c r="W483" s="388"/>
      <c r="X483" s="388"/>
      <c r="Y483" s="388"/>
      <c r="Z483" s="388"/>
      <c r="AA483" s="376"/>
      <c r="AB483" s="376"/>
      <c r="AC483" s="376"/>
    </row>
    <row r="484" spans="1:68" ht="27" hidden="1" customHeight="1" x14ac:dyDescent="0.25">
      <c r="A484" s="54" t="s">
        <v>643</v>
      </c>
      <c r="B484" s="54" t="s">
        <v>644</v>
      </c>
      <c r="C484" s="31">
        <v>4301170010</v>
      </c>
      <c r="D484" s="389">
        <v>4680115884090</v>
      </c>
      <c r="E484" s="390"/>
      <c r="F484" s="382">
        <v>0.11</v>
      </c>
      <c r="G484" s="32">
        <v>12</v>
      </c>
      <c r="H484" s="382">
        <v>1.32</v>
      </c>
      <c r="I484" s="382">
        <v>1.88</v>
      </c>
      <c r="J484" s="32">
        <v>200</v>
      </c>
      <c r="K484" s="32" t="s">
        <v>614</v>
      </c>
      <c r="L484" s="32"/>
      <c r="M484" s="33" t="s">
        <v>615</v>
      </c>
      <c r="N484" s="33"/>
      <c r="O484" s="32">
        <v>150</v>
      </c>
      <c r="P484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2"/>
      <c r="R484" s="392"/>
      <c r="S484" s="392"/>
      <c r="T484" s="393"/>
      <c r="U484" s="34"/>
      <c r="V484" s="34"/>
      <c r="W484" s="35" t="s">
        <v>69</v>
      </c>
      <c r="X484" s="383">
        <v>0</v>
      </c>
      <c r="Y484" s="384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395"/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96"/>
      <c r="P485" s="399" t="s">
        <v>70</v>
      </c>
      <c r="Q485" s="400"/>
      <c r="R485" s="400"/>
      <c r="S485" s="400"/>
      <c r="T485" s="400"/>
      <c r="U485" s="400"/>
      <c r="V485" s="401"/>
      <c r="W485" s="37" t="s">
        <v>71</v>
      </c>
      <c r="X485" s="385">
        <f>IFERROR(X484/H484,"0")</f>
        <v>0</v>
      </c>
      <c r="Y485" s="385">
        <f>IFERROR(Y484/H484,"0")</f>
        <v>0</v>
      </c>
      <c r="Z485" s="385">
        <f>IFERROR(IF(Z484="",0,Z484),"0")</f>
        <v>0</v>
      </c>
      <c r="AA485" s="386"/>
      <c r="AB485" s="386"/>
      <c r="AC485" s="386"/>
    </row>
    <row r="486" spans="1:68" hidden="1" x14ac:dyDescent="0.2">
      <c r="A486" s="388"/>
      <c r="B486" s="388"/>
      <c r="C486" s="388"/>
      <c r="D486" s="388"/>
      <c r="E486" s="388"/>
      <c r="F486" s="388"/>
      <c r="G486" s="388"/>
      <c r="H486" s="388"/>
      <c r="I486" s="388"/>
      <c r="J486" s="388"/>
      <c r="K486" s="388"/>
      <c r="L486" s="388"/>
      <c r="M486" s="388"/>
      <c r="N486" s="388"/>
      <c r="O486" s="396"/>
      <c r="P486" s="399" t="s">
        <v>70</v>
      </c>
      <c r="Q486" s="400"/>
      <c r="R486" s="400"/>
      <c r="S486" s="400"/>
      <c r="T486" s="400"/>
      <c r="U486" s="400"/>
      <c r="V486" s="401"/>
      <c r="W486" s="37" t="s">
        <v>69</v>
      </c>
      <c r="X486" s="385">
        <f>IFERROR(SUM(X484:X484),"0")</f>
        <v>0</v>
      </c>
      <c r="Y486" s="385">
        <f>IFERROR(SUM(Y484:Y484),"0")</f>
        <v>0</v>
      </c>
      <c r="Z486" s="37"/>
      <c r="AA486" s="386"/>
      <c r="AB486" s="386"/>
      <c r="AC486" s="386"/>
    </row>
    <row r="487" spans="1:68" ht="14.25" hidden="1" customHeight="1" x14ac:dyDescent="0.25">
      <c r="A487" s="387" t="s">
        <v>645</v>
      </c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388"/>
      <c r="P487" s="388"/>
      <c r="Q487" s="388"/>
      <c r="R487" s="388"/>
      <c r="S487" s="388"/>
      <c r="T487" s="388"/>
      <c r="U487" s="388"/>
      <c r="V487" s="388"/>
      <c r="W487" s="388"/>
      <c r="X487" s="388"/>
      <c r="Y487" s="388"/>
      <c r="Z487" s="388"/>
      <c r="AA487" s="376"/>
      <c r="AB487" s="376"/>
      <c r="AC487" s="376"/>
    </row>
    <row r="488" spans="1:68" ht="27" hidden="1" customHeight="1" x14ac:dyDescent="0.25">
      <c r="A488" s="54" t="s">
        <v>646</v>
      </c>
      <c r="B488" s="54" t="s">
        <v>647</v>
      </c>
      <c r="C488" s="31">
        <v>4301040357</v>
      </c>
      <c r="D488" s="389">
        <v>4680115884564</v>
      </c>
      <c r="E488" s="390"/>
      <c r="F488" s="382">
        <v>0.15</v>
      </c>
      <c r="G488" s="32">
        <v>20</v>
      </c>
      <c r="H488" s="382">
        <v>3</v>
      </c>
      <c r="I488" s="382">
        <v>3.6</v>
      </c>
      <c r="J488" s="32">
        <v>200</v>
      </c>
      <c r="K488" s="32" t="s">
        <v>614</v>
      </c>
      <c r="L488" s="32"/>
      <c r="M488" s="33" t="s">
        <v>615</v>
      </c>
      <c r="N488" s="33"/>
      <c r="O488" s="32">
        <v>60</v>
      </c>
      <c r="P488" s="67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8" s="392"/>
      <c r="R488" s="392"/>
      <c r="S488" s="392"/>
      <c r="T488" s="393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65"/>
      <c r="AG488" s="64"/>
      <c r="AJ488" s="66"/>
      <c r="AK488" s="66"/>
      <c r="BB488" s="31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395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8"/>
      <c r="O489" s="396"/>
      <c r="P489" s="399" t="s">
        <v>70</v>
      </c>
      <c r="Q489" s="400"/>
      <c r="R489" s="400"/>
      <c r="S489" s="400"/>
      <c r="T489" s="400"/>
      <c r="U489" s="400"/>
      <c r="V489" s="401"/>
      <c r="W489" s="37" t="s">
        <v>71</v>
      </c>
      <c r="X489" s="385">
        <f>IFERROR(X488/H488,"0")</f>
        <v>0</v>
      </c>
      <c r="Y489" s="385">
        <f>IFERROR(Y488/H488,"0")</f>
        <v>0</v>
      </c>
      <c r="Z489" s="385">
        <f>IFERROR(IF(Z488="",0,Z488),"0")</f>
        <v>0</v>
      </c>
      <c r="AA489" s="386"/>
      <c r="AB489" s="386"/>
      <c r="AC489" s="386"/>
    </row>
    <row r="490" spans="1:68" hidden="1" x14ac:dyDescent="0.2">
      <c r="A490" s="388"/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96"/>
      <c r="P490" s="399" t="s">
        <v>70</v>
      </c>
      <c r="Q490" s="400"/>
      <c r="R490" s="400"/>
      <c r="S490" s="400"/>
      <c r="T490" s="400"/>
      <c r="U490" s="400"/>
      <c r="V490" s="401"/>
      <c r="W490" s="37" t="s">
        <v>69</v>
      </c>
      <c r="X490" s="385">
        <f>IFERROR(SUM(X488:X488),"0")</f>
        <v>0</v>
      </c>
      <c r="Y490" s="385">
        <f>IFERROR(SUM(Y488:Y488),"0")</f>
        <v>0</v>
      </c>
      <c r="Z490" s="37"/>
      <c r="AA490" s="386"/>
      <c r="AB490" s="386"/>
      <c r="AC490" s="386"/>
    </row>
    <row r="491" spans="1:68" ht="16.5" hidden="1" customHeight="1" x14ac:dyDescent="0.25">
      <c r="A491" s="402" t="s">
        <v>648</v>
      </c>
      <c r="B491" s="388"/>
      <c r="C491" s="388"/>
      <c r="D491" s="388"/>
      <c r="E491" s="388"/>
      <c r="F491" s="388"/>
      <c r="G491" s="388"/>
      <c r="H491" s="388"/>
      <c r="I491" s="388"/>
      <c r="J491" s="388"/>
      <c r="K491" s="388"/>
      <c r="L491" s="388"/>
      <c r="M491" s="388"/>
      <c r="N491" s="388"/>
      <c r="O491" s="388"/>
      <c r="P491" s="388"/>
      <c r="Q491" s="388"/>
      <c r="R491" s="388"/>
      <c r="S491" s="388"/>
      <c r="T491" s="388"/>
      <c r="U491" s="388"/>
      <c r="V491" s="388"/>
      <c r="W491" s="388"/>
      <c r="X491" s="388"/>
      <c r="Y491" s="388"/>
      <c r="Z491" s="388"/>
      <c r="AA491" s="377"/>
      <c r="AB491" s="377"/>
      <c r="AC491" s="377"/>
    </row>
    <row r="492" spans="1:68" ht="14.25" hidden="1" customHeight="1" x14ac:dyDescent="0.25">
      <c r="A492" s="387" t="s">
        <v>64</v>
      </c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8"/>
      <c r="O492" s="388"/>
      <c r="P492" s="388"/>
      <c r="Q492" s="388"/>
      <c r="R492" s="388"/>
      <c r="S492" s="388"/>
      <c r="T492" s="388"/>
      <c r="U492" s="388"/>
      <c r="V492" s="388"/>
      <c r="W492" s="388"/>
      <c r="X492" s="388"/>
      <c r="Y492" s="388"/>
      <c r="Z492" s="388"/>
      <c r="AA492" s="376"/>
      <c r="AB492" s="376"/>
      <c r="AC492" s="376"/>
    </row>
    <row r="493" spans="1:68" ht="27" hidden="1" customHeight="1" x14ac:dyDescent="0.25">
      <c r="A493" s="54" t="s">
        <v>649</v>
      </c>
      <c r="B493" s="54" t="s">
        <v>650</v>
      </c>
      <c r="C493" s="31">
        <v>4301031294</v>
      </c>
      <c r="D493" s="389">
        <v>4680115885189</v>
      </c>
      <c r="E493" s="390"/>
      <c r="F493" s="382">
        <v>0.2</v>
      </c>
      <c r="G493" s="32">
        <v>6</v>
      </c>
      <c r="H493" s="382">
        <v>1.2</v>
      </c>
      <c r="I493" s="382">
        <v>1.3720000000000001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40</v>
      </c>
      <c r="P493" s="5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3" s="392"/>
      <c r="R493" s="392"/>
      <c r="S493" s="392"/>
      <c r="T493" s="393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651</v>
      </c>
      <c r="B494" s="54" t="s">
        <v>652</v>
      </c>
      <c r="C494" s="31">
        <v>4301031293</v>
      </c>
      <c r="D494" s="389">
        <v>4680115885172</v>
      </c>
      <c r="E494" s="390"/>
      <c r="F494" s="382">
        <v>0.2</v>
      </c>
      <c r="G494" s="32">
        <v>6</v>
      </c>
      <c r="H494" s="382">
        <v>1.2</v>
      </c>
      <c r="I494" s="382">
        <v>1.3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4" s="392"/>
      <c r="R494" s="392"/>
      <c r="S494" s="392"/>
      <c r="T494" s="393"/>
      <c r="U494" s="34"/>
      <c r="V494" s="34"/>
      <c r="W494" s="35" t="s">
        <v>69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653</v>
      </c>
      <c r="B495" s="54" t="s">
        <v>654</v>
      </c>
      <c r="C495" s="31">
        <v>4301031291</v>
      </c>
      <c r="D495" s="389">
        <v>4680115885110</v>
      </c>
      <c r="E495" s="390"/>
      <c r="F495" s="382">
        <v>0.2</v>
      </c>
      <c r="G495" s="32">
        <v>6</v>
      </c>
      <c r="H495" s="382">
        <v>1.2</v>
      </c>
      <c r="I495" s="382">
        <v>2.02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35</v>
      </c>
      <c r="P495" s="5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5" s="392"/>
      <c r="R495" s="392"/>
      <c r="S495" s="392"/>
      <c r="T495" s="393"/>
      <c r="U495" s="34"/>
      <c r="V495" s="34"/>
      <c r="W495" s="35" t="s">
        <v>69</v>
      </c>
      <c r="X495" s="383">
        <v>0</v>
      </c>
      <c r="Y495" s="38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395"/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96"/>
      <c r="P496" s="399" t="s">
        <v>70</v>
      </c>
      <c r="Q496" s="400"/>
      <c r="R496" s="400"/>
      <c r="S496" s="400"/>
      <c r="T496" s="400"/>
      <c r="U496" s="400"/>
      <c r="V496" s="401"/>
      <c r="W496" s="37" t="s">
        <v>71</v>
      </c>
      <c r="X496" s="385">
        <f>IFERROR(X493/H493,"0")+IFERROR(X494/H494,"0")+IFERROR(X495/H495,"0")</f>
        <v>0</v>
      </c>
      <c r="Y496" s="385">
        <f>IFERROR(Y493/H493,"0")+IFERROR(Y494/H494,"0")+IFERROR(Y495/H495,"0")</f>
        <v>0</v>
      </c>
      <c r="Z496" s="385">
        <f>IFERROR(IF(Z493="",0,Z493),"0")+IFERROR(IF(Z494="",0,Z494),"0")+IFERROR(IF(Z495="",0,Z495),"0")</f>
        <v>0</v>
      </c>
      <c r="AA496" s="386"/>
      <c r="AB496" s="386"/>
      <c r="AC496" s="386"/>
    </row>
    <row r="497" spans="1:68" hidden="1" x14ac:dyDescent="0.2">
      <c r="A497" s="388"/>
      <c r="B497" s="388"/>
      <c r="C497" s="388"/>
      <c r="D497" s="388"/>
      <c r="E497" s="388"/>
      <c r="F497" s="388"/>
      <c r="G497" s="388"/>
      <c r="H497" s="388"/>
      <c r="I497" s="388"/>
      <c r="J497" s="388"/>
      <c r="K497" s="388"/>
      <c r="L497" s="388"/>
      <c r="M497" s="388"/>
      <c r="N497" s="388"/>
      <c r="O497" s="396"/>
      <c r="P497" s="399" t="s">
        <v>70</v>
      </c>
      <c r="Q497" s="400"/>
      <c r="R497" s="400"/>
      <c r="S497" s="400"/>
      <c r="T497" s="400"/>
      <c r="U497" s="400"/>
      <c r="V497" s="401"/>
      <c r="W497" s="37" t="s">
        <v>69</v>
      </c>
      <c r="X497" s="385">
        <f>IFERROR(SUM(X493:X495),"0")</f>
        <v>0</v>
      </c>
      <c r="Y497" s="385">
        <f>IFERROR(SUM(Y493:Y495),"0")</f>
        <v>0</v>
      </c>
      <c r="Z497" s="37"/>
      <c r="AA497" s="386"/>
      <c r="AB497" s="386"/>
      <c r="AC497" s="386"/>
    </row>
    <row r="498" spans="1:68" ht="16.5" hidden="1" customHeight="1" x14ac:dyDescent="0.25">
      <c r="A498" s="402" t="s">
        <v>655</v>
      </c>
      <c r="B498" s="388"/>
      <c r="C498" s="388"/>
      <c r="D498" s="388"/>
      <c r="E498" s="388"/>
      <c r="F498" s="388"/>
      <c r="G498" s="388"/>
      <c r="H498" s="388"/>
      <c r="I498" s="388"/>
      <c r="J498" s="388"/>
      <c r="K498" s="388"/>
      <c r="L498" s="388"/>
      <c r="M498" s="388"/>
      <c r="N498" s="388"/>
      <c r="O498" s="388"/>
      <c r="P498" s="388"/>
      <c r="Q498" s="388"/>
      <c r="R498" s="388"/>
      <c r="S498" s="388"/>
      <c r="T498" s="388"/>
      <c r="U498" s="388"/>
      <c r="V498" s="388"/>
      <c r="W498" s="388"/>
      <c r="X498" s="388"/>
      <c r="Y498" s="388"/>
      <c r="Z498" s="388"/>
      <c r="AA498" s="377"/>
      <c r="AB498" s="377"/>
      <c r="AC498" s="377"/>
    </row>
    <row r="499" spans="1:68" ht="14.25" hidden="1" customHeight="1" x14ac:dyDescent="0.25">
      <c r="A499" s="387" t="s">
        <v>64</v>
      </c>
      <c r="B499" s="388"/>
      <c r="C499" s="388"/>
      <c r="D499" s="388"/>
      <c r="E499" s="388"/>
      <c r="F499" s="388"/>
      <c r="G499" s="388"/>
      <c r="H499" s="388"/>
      <c r="I499" s="388"/>
      <c r="J499" s="388"/>
      <c r="K499" s="388"/>
      <c r="L499" s="388"/>
      <c r="M499" s="388"/>
      <c r="N499" s="388"/>
      <c r="O499" s="388"/>
      <c r="P499" s="388"/>
      <c r="Q499" s="388"/>
      <c r="R499" s="388"/>
      <c r="S499" s="388"/>
      <c r="T499" s="388"/>
      <c r="U499" s="388"/>
      <c r="V499" s="388"/>
      <c r="W499" s="388"/>
      <c r="X499" s="388"/>
      <c r="Y499" s="388"/>
      <c r="Z499" s="388"/>
      <c r="AA499" s="376"/>
      <c r="AB499" s="376"/>
      <c r="AC499" s="376"/>
    </row>
    <row r="500" spans="1:68" ht="27" hidden="1" customHeight="1" x14ac:dyDescent="0.25">
      <c r="A500" s="54" t="s">
        <v>656</v>
      </c>
      <c r="B500" s="54" t="s">
        <v>657</v>
      </c>
      <c r="C500" s="31">
        <v>4301031365</v>
      </c>
      <c r="D500" s="389">
        <v>4680115885738</v>
      </c>
      <c r="E500" s="390"/>
      <c r="F500" s="382">
        <v>1</v>
      </c>
      <c r="G500" s="32">
        <v>4</v>
      </c>
      <c r="H500" s="382">
        <v>4</v>
      </c>
      <c r="I500" s="382">
        <v>4.3600000000000003</v>
      </c>
      <c r="J500" s="32">
        <v>104</v>
      </c>
      <c r="K500" s="32" t="s">
        <v>108</v>
      </c>
      <c r="L500" s="32"/>
      <c r="M500" s="33" t="s">
        <v>68</v>
      </c>
      <c r="N500" s="33"/>
      <c r="O500" s="32">
        <v>40</v>
      </c>
      <c r="P500" s="749" t="s">
        <v>658</v>
      </c>
      <c r="Q500" s="392"/>
      <c r="R500" s="392"/>
      <c r="S500" s="392"/>
      <c r="T500" s="393"/>
      <c r="U500" s="34"/>
      <c r="V500" s="34"/>
      <c r="W500" s="35" t="s">
        <v>69</v>
      </c>
      <c r="X500" s="383">
        <v>0</v>
      </c>
      <c r="Y500" s="384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659</v>
      </c>
      <c r="B501" s="54" t="s">
        <v>660</v>
      </c>
      <c r="C501" s="31">
        <v>4301031261</v>
      </c>
      <c r="D501" s="389">
        <v>4680115885103</v>
      </c>
      <c r="E501" s="390"/>
      <c r="F501" s="382">
        <v>0.27</v>
      </c>
      <c r="G501" s="32">
        <v>6</v>
      </c>
      <c r="H501" s="382">
        <v>1.62</v>
      </c>
      <c r="I501" s="382">
        <v>1.82</v>
      </c>
      <c r="J501" s="32">
        <v>156</v>
      </c>
      <c r="K501" s="32" t="s">
        <v>75</v>
      </c>
      <c r="L501" s="32"/>
      <c r="M501" s="33" t="s">
        <v>68</v>
      </c>
      <c r="N501" s="33"/>
      <c r="O501" s="32">
        <v>40</v>
      </c>
      <c r="P501" s="5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392"/>
      <c r="R501" s="392"/>
      <c r="S501" s="392"/>
      <c r="T501" s="393"/>
      <c r="U501" s="34"/>
      <c r="V501" s="34"/>
      <c r="W501" s="35" t="s">
        <v>69</v>
      </c>
      <c r="X501" s="383">
        <v>8.1000000000000014</v>
      </c>
      <c r="Y501" s="384">
        <f>IFERROR(IF(X501="",0,CEILING((X501/$H501),1)*$H501),"")</f>
        <v>8.1000000000000014</v>
      </c>
      <c r="Z501" s="36">
        <f>IFERROR(IF(Y501=0,"",ROUNDUP(Y501/H501,0)*0.00753),"")</f>
        <v>3.7650000000000003E-2</v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9.1000000000000014</v>
      </c>
      <c r="BN501" s="64">
        <f>IFERROR(Y501*I501/H501,"0")</f>
        <v>9.1000000000000014</v>
      </c>
      <c r="BO501" s="64">
        <f>IFERROR(1/J501*(X501/H501),"0")</f>
        <v>3.2051282051282055E-2</v>
      </c>
      <c r="BP501" s="64">
        <f>IFERROR(1/J501*(Y501/H501),"0")</f>
        <v>3.2051282051282055E-2</v>
      </c>
    </row>
    <row r="502" spans="1:68" x14ac:dyDescent="0.2">
      <c r="A502" s="395"/>
      <c r="B502" s="388"/>
      <c r="C502" s="388"/>
      <c r="D502" s="388"/>
      <c r="E502" s="388"/>
      <c r="F502" s="388"/>
      <c r="G502" s="388"/>
      <c r="H502" s="388"/>
      <c r="I502" s="388"/>
      <c r="J502" s="388"/>
      <c r="K502" s="388"/>
      <c r="L502" s="388"/>
      <c r="M502" s="388"/>
      <c r="N502" s="388"/>
      <c r="O502" s="396"/>
      <c r="P502" s="399" t="s">
        <v>70</v>
      </c>
      <c r="Q502" s="400"/>
      <c r="R502" s="400"/>
      <c r="S502" s="400"/>
      <c r="T502" s="400"/>
      <c r="U502" s="400"/>
      <c r="V502" s="401"/>
      <c r="W502" s="37" t="s">
        <v>71</v>
      </c>
      <c r="X502" s="385">
        <f>IFERROR(X500/H500,"0")+IFERROR(X501/H501,"0")</f>
        <v>5.0000000000000009</v>
      </c>
      <c r="Y502" s="385">
        <f>IFERROR(Y500/H500,"0")+IFERROR(Y501/H501,"0")</f>
        <v>5.0000000000000009</v>
      </c>
      <c r="Z502" s="385">
        <f>IFERROR(IF(Z500="",0,Z500),"0")+IFERROR(IF(Z501="",0,Z501),"0")</f>
        <v>3.7650000000000003E-2</v>
      </c>
      <c r="AA502" s="386"/>
      <c r="AB502" s="386"/>
      <c r="AC502" s="386"/>
    </row>
    <row r="503" spans="1:68" x14ac:dyDescent="0.2">
      <c r="A503" s="388"/>
      <c r="B503" s="388"/>
      <c r="C503" s="388"/>
      <c r="D503" s="388"/>
      <c r="E503" s="388"/>
      <c r="F503" s="388"/>
      <c r="G503" s="388"/>
      <c r="H503" s="388"/>
      <c r="I503" s="388"/>
      <c r="J503" s="388"/>
      <c r="K503" s="388"/>
      <c r="L503" s="388"/>
      <c r="M503" s="388"/>
      <c r="N503" s="388"/>
      <c r="O503" s="396"/>
      <c r="P503" s="399" t="s">
        <v>70</v>
      </c>
      <c r="Q503" s="400"/>
      <c r="R503" s="400"/>
      <c r="S503" s="400"/>
      <c r="T503" s="400"/>
      <c r="U503" s="400"/>
      <c r="V503" s="401"/>
      <c r="W503" s="37" t="s">
        <v>69</v>
      </c>
      <c r="X503" s="385">
        <f>IFERROR(SUM(X500:X501),"0")</f>
        <v>8.1000000000000014</v>
      </c>
      <c r="Y503" s="385">
        <f>IFERROR(SUM(Y500:Y501),"0")</f>
        <v>8.1000000000000014</v>
      </c>
      <c r="Z503" s="37"/>
      <c r="AA503" s="386"/>
      <c r="AB503" s="386"/>
      <c r="AC503" s="386"/>
    </row>
    <row r="504" spans="1:68" ht="14.25" hidden="1" customHeight="1" x14ac:dyDescent="0.25">
      <c r="A504" s="387" t="s">
        <v>171</v>
      </c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8"/>
      <c r="O504" s="388"/>
      <c r="P504" s="388"/>
      <c r="Q504" s="388"/>
      <c r="R504" s="388"/>
      <c r="S504" s="388"/>
      <c r="T504" s="388"/>
      <c r="U504" s="388"/>
      <c r="V504" s="388"/>
      <c r="W504" s="388"/>
      <c r="X504" s="388"/>
      <c r="Y504" s="388"/>
      <c r="Z504" s="388"/>
      <c r="AA504" s="376"/>
      <c r="AB504" s="376"/>
      <c r="AC504" s="376"/>
    </row>
    <row r="505" spans="1:68" ht="27" hidden="1" customHeight="1" x14ac:dyDescent="0.25">
      <c r="A505" s="54" t="s">
        <v>661</v>
      </c>
      <c r="B505" s="54" t="s">
        <v>662</v>
      </c>
      <c r="C505" s="31">
        <v>4301060412</v>
      </c>
      <c r="D505" s="389">
        <v>4680115885509</v>
      </c>
      <c r="E505" s="390"/>
      <c r="F505" s="382">
        <v>0.27</v>
      </c>
      <c r="G505" s="32">
        <v>6</v>
      </c>
      <c r="H505" s="382">
        <v>1.62</v>
      </c>
      <c r="I505" s="382">
        <v>1.8859999999999999</v>
      </c>
      <c r="J505" s="32">
        <v>156</v>
      </c>
      <c r="K505" s="32" t="s">
        <v>75</v>
      </c>
      <c r="L505" s="32"/>
      <c r="M505" s="33" t="s">
        <v>68</v>
      </c>
      <c r="N505" s="33"/>
      <c r="O505" s="32">
        <v>35</v>
      </c>
      <c r="P505" s="786" t="s">
        <v>663</v>
      </c>
      <c r="Q505" s="392"/>
      <c r="R505" s="392"/>
      <c r="S505" s="392"/>
      <c r="T505" s="393"/>
      <c r="U505" s="34"/>
      <c r="V505" s="34"/>
      <c r="W505" s="35" t="s">
        <v>69</v>
      </c>
      <c r="X505" s="383">
        <v>0</v>
      </c>
      <c r="Y505" s="384">
        <f>IFERROR(IF(X505="",0,CEILING((X505/$H505),1)*$H505),"")</f>
        <v>0</v>
      </c>
      <c r="Z505" s="36" t="str">
        <f>IFERROR(IF(Y505=0,"",ROUNDUP(Y505/H505,0)*0.00753),"")</f>
        <v/>
      </c>
      <c r="AA505" s="56"/>
      <c r="AB505" s="57"/>
      <c r="AC505" s="65"/>
      <c r="AG505" s="64"/>
      <c r="AJ505" s="66"/>
      <c r="AK505" s="66"/>
      <c r="BB505" s="32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395"/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96"/>
      <c r="P506" s="399" t="s">
        <v>70</v>
      </c>
      <c r="Q506" s="400"/>
      <c r="R506" s="400"/>
      <c r="S506" s="400"/>
      <c r="T506" s="400"/>
      <c r="U506" s="400"/>
      <c r="V506" s="401"/>
      <c r="W506" s="37" t="s">
        <v>71</v>
      </c>
      <c r="X506" s="385">
        <f>IFERROR(X505/H505,"0")</f>
        <v>0</v>
      </c>
      <c r="Y506" s="385">
        <f>IFERROR(Y505/H505,"0")</f>
        <v>0</v>
      </c>
      <c r="Z506" s="385">
        <f>IFERROR(IF(Z505="",0,Z505),"0")</f>
        <v>0</v>
      </c>
      <c r="AA506" s="386"/>
      <c r="AB506" s="386"/>
      <c r="AC506" s="386"/>
    </row>
    <row r="507" spans="1:68" hidden="1" x14ac:dyDescent="0.2">
      <c r="A507" s="388"/>
      <c r="B507" s="388"/>
      <c r="C507" s="388"/>
      <c r="D507" s="388"/>
      <c r="E507" s="388"/>
      <c r="F507" s="388"/>
      <c r="G507" s="388"/>
      <c r="H507" s="388"/>
      <c r="I507" s="388"/>
      <c r="J507" s="388"/>
      <c r="K507" s="388"/>
      <c r="L507" s="388"/>
      <c r="M507" s="388"/>
      <c r="N507" s="388"/>
      <c r="O507" s="396"/>
      <c r="P507" s="399" t="s">
        <v>70</v>
      </c>
      <c r="Q507" s="400"/>
      <c r="R507" s="400"/>
      <c r="S507" s="400"/>
      <c r="T507" s="400"/>
      <c r="U507" s="400"/>
      <c r="V507" s="401"/>
      <c r="W507" s="37" t="s">
        <v>69</v>
      </c>
      <c r="X507" s="385">
        <f>IFERROR(SUM(X505:X505),"0")</f>
        <v>0</v>
      </c>
      <c r="Y507" s="385">
        <f>IFERROR(SUM(Y505:Y505),"0")</f>
        <v>0</v>
      </c>
      <c r="Z507" s="37"/>
      <c r="AA507" s="386"/>
      <c r="AB507" s="386"/>
      <c r="AC507" s="386"/>
    </row>
    <row r="508" spans="1:68" ht="27.75" hidden="1" customHeight="1" x14ac:dyDescent="0.2">
      <c r="A508" s="411" t="s">
        <v>664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412"/>
      <c r="Z508" s="412"/>
      <c r="AA508" s="48"/>
      <c r="AB508" s="48"/>
      <c r="AC508" s="48"/>
    </row>
    <row r="509" spans="1:68" ht="16.5" hidden="1" customHeight="1" x14ac:dyDescent="0.25">
      <c r="A509" s="402" t="s">
        <v>664</v>
      </c>
      <c r="B509" s="388"/>
      <c r="C509" s="388"/>
      <c r="D509" s="388"/>
      <c r="E509" s="388"/>
      <c r="F509" s="388"/>
      <c r="G509" s="388"/>
      <c r="H509" s="388"/>
      <c r="I509" s="388"/>
      <c r="J509" s="388"/>
      <c r="K509" s="388"/>
      <c r="L509" s="388"/>
      <c r="M509" s="388"/>
      <c r="N509" s="388"/>
      <c r="O509" s="388"/>
      <c r="P509" s="388"/>
      <c r="Q509" s="388"/>
      <c r="R509" s="388"/>
      <c r="S509" s="388"/>
      <c r="T509" s="388"/>
      <c r="U509" s="388"/>
      <c r="V509" s="388"/>
      <c r="W509" s="388"/>
      <c r="X509" s="388"/>
      <c r="Y509" s="388"/>
      <c r="Z509" s="388"/>
      <c r="AA509" s="377"/>
      <c r="AB509" s="377"/>
      <c r="AC509" s="377"/>
    </row>
    <row r="510" spans="1:68" ht="14.25" hidden="1" customHeight="1" x14ac:dyDescent="0.25">
      <c r="A510" s="387" t="s">
        <v>105</v>
      </c>
      <c r="B510" s="388"/>
      <c r="C510" s="388"/>
      <c r="D510" s="388"/>
      <c r="E510" s="388"/>
      <c r="F510" s="388"/>
      <c r="G510" s="388"/>
      <c r="H510" s="388"/>
      <c r="I510" s="388"/>
      <c r="J510" s="388"/>
      <c r="K510" s="388"/>
      <c r="L510" s="388"/>
      <c r="M510" s="388"/>
      <c r="N510" s="388"/>
      <c r="O510" s="388"/>
      <c r="P510" s="388"/>
      <c r="Q510" s="388"/>
      <c r="R510" s="388"/>
      <c r="S510" s="388"/>
      <c r="T510" s="388"/>
      <c r="U510" s="388"/>
      <c r="V510" s="388"/>
      <c r="W510" s="388"/>
      <c r="X510" s="388"/>
      <c r="Y510" s="388"/>
      <c r="Z510" s="388"/>
      <c r="AA510" s="376"/>
      <c r="AB510" s="376"/>
      <c r="AC510" s="376"/>
    </row>
    <row r="511" spans="1:68" ht="27" customHeight="1" x14ac:dyDescent="0.25">
      <c r="A511" s="54" t="s">
        <v>665</v>
      </c>
      <c r="B511" s="54" t="s">
        <v>666</v>
      </c>
      <c r="C511" s="31">
        <v>4301011795</v>
      </c>
      <c r="D511" s="389">
        <v>4607091389067</v>
      </c>
      <c r="E511" s="390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108</v>
      </c>
      <c r="L511" s="32"/>
      <c r="M511" s="33" t="s">
        <v>109</v>
      </c>
      <c r="N511" s="33"/>
      <c r="O511" s="32">
        <v>60</v>
      </c>
      <c r="P511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392"/>
      <c r="R511" s="392"/>
      <c r="S511" s="392"/>
      <c r="T511" s="393"/>
      <c r="U511" s="34"/>
      <c r="V511" s="34"/>
      <c r="W511" s="35" t="s">
        <v>69</v>
      </c>
      <c r="X511" s="383">
        <v>130</v>
      </c>
      <c r="Y511" s="384">
        <f t="shared" ref="Y511:Y519" si="79">IFERROR(IF(X511="",0,CEILING((X511/$H511),1)*$H511),"")</f>
        <v>132</v>
      </c>
      <c r="Z511" s="36">
        <f t="shared" ref="Z511:Z516" si="80">IFERROR(IF(Y511=0,"",ROUNDUP(Y511/H511,0)*0.01196),"")</f>
        <v>0.29899999999999999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ref="BM511:BM519" si="81">IFERROR(X511*I511/H511,"0")</f>
        <v>138.86363636363635</v>
      </c>
      <c r="BN511" s="64">
        <f t="shared" ref="BN511:BN519" si="82">IFERROR(Y511*I511/H511,"0")</f>
        <v>140.99999999999997</v>
      </c>
      <c r="BO511" s="64">
        <f t="shared" ref="BO511:BO519" si="83">IFERROR(1/J511*(X511/H511),"0")</f>
        <v>0.23674242424242425</v>
      </c>
      <c r="BP511" s="64">
        <f t="shared" ref="BP511:BP519" si="84">IFERROR(1/J511*(Y511/H511),"0")</f>
        <v>0.24038461538461539</v>
      </c>
    </row>
    <row r="512" spans="1:68" ht="27" customHeight="1" x14ac:dyDescent="0.25">
      <c r="A512" s="54" t="s">
        <v>667</v>
      </c>
      <c r="B512" s="54" t="s">
        <v>668</v>
      </c>
      <c r="C512" s="31">
        <v>4301011376</v>
      </c>
      <c r="D512" s="389">
        <v>4680115885226</v>
      </c>
      <c r="E512" s="390"/>
      <c r="F512" s="382">
        <v>0.88</v>
      </c>
      <c r="G512" s="32">
        <v>6</v>
      </c>
      <c r="H512" s="382">
        <v>5.28</v>
      </c>
      <c r="I512" s="382">
        <v>5.64</v>
      </c>
      <c r="J512" s="32">
        <v>104</v>
      </c>
      <c r="K512" s="32" t="s">
        <v>108</v>
      </c>
      <c r="L512" s="32"/>
      <c r="M512" s="33" t="s">
        <v>111</v>
      </c>
      <c r="N512" s="33"/>
      <c r="O512" s="32">
        <v>60</v>
      </c>
      <c r="P51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392"/>
      <c r="R512" s="392"/>
      <c r="S512" s="392"/>
      <c r="T512" s="393"/>
      <c r="U512" s="34"/>
      <c r="V512" s="34"/>
      <c r="W512" s="35" t="s">
        <v>69</v>
      </c>
      <c r="X512" s="383">
        <v>150</v>
      </c>
      <c r="Y512" s="384">
        <f t="shared" si="79"/>
        <v>153.12</v>
      </c>
      <c r="Z512" s="36">
        <f t="shared" si="80"/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1"/>
        <v>160.22727272727272</v>
      </c>
      <c r="BN512" s="64">
        <f t="shared" si="82"/>
        <v>163.56</v>
      </c>
      <c r="BO512" s="64">
        <f t="shared" si="83"/>
        <v>0.27316433566433568</v>
      </c>
      <c r="BP512" s="64">
        <f t="shared" si="84"/>
        <v>0.27884615384615385</v>
      </c>
    </row>
    <row r="513" spans="1:68" ht="27" hidden="1" customHeight="1" x14ac:dyDescent="0.25">
      <c r="A513" s="54" t="s">
        <v>669</v>
      </c>
      <c r="B513" s="54" t="s">
        <v>670</v>
      </c>
      <c r="C513" s="31">
        <v>4301011961</v>
      </c>
      <c r="D513" s="389">
        <v>4680115885271</v>
      </c>
      <c r="E513" s="390"/>
      <c r="F513" s="382">
        <v>0.88</v>
      </c>
      <c r="G513" s="32">
        <v>6</v>
      </c>
      <c r="H513" s="382">
        <v>5.28</v>
      </c>
      <c r="I513" s="382">
        <v>5.64</v>
      </c>
      <c r="J513" s="32">
        <v>104</v>
      </c>
      <c r="K513" s="32" t="s">
        <v>108</v>
      </c>
      <c r="L513" s="32"/>
      <c r="M513" s="33" t="s">
        <v>109</v>
      </c>
      <c r="N513" s="33"/>
      <c r="O513" s="32">
        <v>60</v>
      </c>
      <c r="P513" s="472" t="s">
        <v>671</v>
      </c>
      <c r="Q513" s="392"/>
      <c r="R513" s="392"/>
      <c r="S513" s="392"/>
      <c r="T513" s="393"/>
      <c r="U513" s="34"/>
      <c r="V513" s="34"/>
      <c r="W513" s="35" t="s">
        <v>69</v>
      </c>
      <c r="X513" s="383">
        <v>0</v>
      </c>
      <c r="Y513" s="384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16.5" hidden="1" customHeight="1" x14ac:dyDescent="0.25">
      <c r="A514" s="54" t="s">
        <v>672</v>
      </c>
      <c r="B514" s="54" t="s">
        <v>673</v>
      </c>
      <c r="C514" s="31">
        <v>4301011774</v>
      </c>
      <c r="D514" s="389">
        <v>4680115884502</v>
      </c>
      <c r="E514" s="390"/>
      <c r="F514" s="382">
        <v>0.88</v>
      </c>
      <c r="G514" s="32">
        <v>6</v>
      </c>
      <c r="H514" s="382">
        <v>5.28</v>
      </c>
      <c r="I514" s="382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6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3">
        <v>0</v>
      </c>
      <c r="Y514" s="384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27" customHeight="1" x14ac:dyDescent="0.25">
      <c r="A515" s="54" t="s">
        <v>674</v>
      </c>
      <c r="B515" s="54" t="s">
        <v>675</v>
      </c>
      <c r="C515" s="31">
        <v>4301011771</v>
      </c>
      <c r="D515" s="389">
        <v>4607091389104</v>
      </c>
      <c r="E515" s="390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3">
        <v>140</v>
      </c>
      <c r="Y515" s="384">
        <f t="shared" si="79"/>
        <v>142.56</v>
      </c>
      <c r="Z515" s="36">
        <f t="shared" si="80"/>
        <v>0.32291999999999998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149.54545454545453</v>
      </c>
      <c r="BN515" s="64">
        <f t="shared" si="82"/>
        <v>152.27999999999997</v>
      </c>
      <c r="BO515" s="64">
        <f t="shared" si="83"/>
        <v>0.25495337995337997</v>
      </c>
      <c r="BP515" s="64">
        <f t="shared" si="84"/>
        <v>0.25961538461538464</v>
      </c>
    </row>
    <row r="516" spans="1:68" ht="16.5" hidden="1" customHeight="1" x14ac:dyDescent="0.25">
      <c r="A516" s="54" t="s">
        <v>676</v>
      </c>
      <c r="B516" s="54" t="s">
        <v>677</v>
      </c>
      <c r="C516" s="31">
        <v>4301011799</v>
      </c>
      <c r="D516" s="389">
        <v>4680115884519</v>
      </c>
      <c r="E516" s="390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111</v>
      </c>
      <c r="N516" s="33"/>
      <c r="O516" s="32">
        <v>60</v>
      </c>
      <c r="P516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3">
        <v>0</v>
      </c>
      <c r="Y516" s="384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27" customHeight="1" x14ac:dyDescent="0.25">
      <c r="A517" s="54" t="s">
        <v>678</v>
      </c>
      <c r="B517" s="54" t="s">
        <v>679</v>
      </c>
      <c r="C517" s="31">
        <v>4301011778</v>
      </c>
      <c r="D517" s="389">
        <v>4680115880603</v>
      </c>
      <c r="E517" s="390"/>
      <c r="F517" s="382">
        <v>0.6</v>
      </c>
      <c r="G517" s="32">
        <v>6</v>
      </c>
      <c r="H517" s="382">
        <v>3.6</v>
      </c>
      <c r="I517" s="382">
        <v>3.84</v>
      </c>
      <c r="J517" s="32">
        <v>120</v>
      </c>
      <c r="K517" s="32" t="s">
        <v>75</v>
      </c>
      <c r="L517" s="32"/>
      <c r="M517" s="33" t="s">
        <v>109</v>
      </c>
      <c r="N517" s="33"/>
      <c r="O517" s="32">
        <v>60</v>
      </c>
      <c r="P517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3">
        <v>108</v>
      </c>
      <c r="Y517" s="384">
        <f t="shared" si="79"/>
        <v>108</v>
      </c>
      <c r="Z517" s="36">
        <f>IFERROR(IF(Y517=0,"",ROUNDUP(Y517/H517,0)*0.00937),"")</f>
        <v>0.28110000000000002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115.19999999999999</v>
      </c>
      <c r="BN517" s="64">
        <f t="shared" si="82"/>
        <v>115.19999999999999</v>
      </c>
      <c r="BO517" s="64">
        <f t="shared" si="83"/>
        <v>0.25</v>
      </c>
      <c r="BP517" s="64">
        <f t="shared" si="84"/>
        <v>0.25</v>
      </c>
    </row>
    <row r="518" spans="1:68" ht="27" hidden="1" customHeight="1" x14ac:dyDescent="0.25">
      <c r="A518" s="54" t="s">
        <v>680</v>
      </c>
      <c r="B518" s="54" t="s">
        <v>681</v>
      </c>
      <c r="C518" s="31">
        <v>4301011190</v>
      </c>
      <c r="D518" s="389">
        <v>4607091389098</v>
      </c>
      <c r="E518" s="390"/>
      <c r="F518" s="382">
        <v>0.4</v>
      </c>
      <c r="G518" s="32">
        <v>6</v>
      </c>
      <c r="H518" s="382">
        <v>2.4</v>
      </c>
      <c r="I518" s="382">
        <v>2.6</v>
      </c>
      <c r="J518" s="32">
        <v>156</v>
      </c>
      <c r="K518" s="32" t="s">
        <v>75</v>
      </c>
      <c r="L518" s="32"/>
      <c r="M518" s="33" t="s">
        <v>111</v>
      </c>
      <c r="N518" s="33"/>
      <c r="O518" s="32">
        <v>50</v>
      </c>
      <c r="P518" s="41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8" s="392"/>
      <c r="R518" s="392"/>
      <c r="S518" s="392"/>
      <c r="T518" s="393"/>
      <c r="U518" s="34"/>
      <c r="V518" s="34"/>
      <c r="W518" s="35" t="s">
        <v>69</v>
      </c>
      <c r="X518" s="383">
        <v>0</v>
      </c>
      <c r="Y518" s="384">
        <f t="shared" si="79"/>
        <v>0</v>
      </c>
      <c r="Z518" s="36" t="str">
        <f>IFERROR(IF(Y518=0,"",ROUNDUP(Y518/H518,0)*0.00753),"")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682</v>
      </c>
      <c r="B519" s="54" t="s">
        <v>683</v>
      </c>
      <c r="C519" s="31">
        <v>4301011784</v>
      </c>
      <c r="D519" s="389">
        <v>4607091389982</v>
      </c>
      <c r="E519" s="390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75</v>
      </c>
      <c r="L519" s="32"/>
      <c r="M519" s="33" t="s">
        <v>109</v>
      </c>
      <c r="N519" s="33"/>
      <c r="O519" s="32">
        <v>60</v>
      </c>
      <c r="P519" s="5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392"/>
      <c r="R519" s="392"/>
      <c r="S519" s="392"/>
      <c r="T519" s="393"/>
      <c r="U519" s="34"/>
      <c r="V519" s="34"/>
      <c r="W519" s="35" t="s">
        <v>69</v>
      </c>
      <c r="X519" s="383">
        <v>180</v>
      </c>
      <c r="Y519" s="384">
        <f t="shared" si="79"/>
        <v>180</v>
      </c>
      <c r="Z519" s="36">
        <f>IFERROR(IF(Y519=0,"",ROUNDUP(Y519/H519,0)*0.00937),"")</f>
        <v>0.46849999999999997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191.99999999999997</v>
      </c>
      <c r="BN519" s="64">
        <f t="shared" si="82"/>
        <v>191.99999999999997</v>
      </c>
      <c r="BO519" s="64">
        <f t="shared" si="83"/>
        <v>0.41666666666666669</v>
      </c>
      <c r="BP519" s="64">
        <f t="shared" si="84"/>
        <v>0.41666666666666669</v>
      </c>
    </row>
    <row r="520" spans="1:68" x14ac:dyDescent="0.2">
      <c r="A520" s="395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396"/>
      <c r="P520" s="399" t="s">
        <v>70</v>
      </c>
      <c r="Q520" s="400"/>
      <c r="R520" s="400"/>
      <c r="S520" s="400"/>
      <c r="T520" s="400"/>
      <c r="U520" s="400"/>
      <c r="V520" s="401"/>
      <c r="W520" s="37" t="s">
        <v>71</v>
      </c>
      <c r="X520" s="385">
        <f>IFERROR(X511/H511,"0")+IFERROR(X512/H512,"0")+IFERROR(X513/H513,"0")+IFERROR(X514/H514,"0")+IFERROR(X515/H515,"0")+IFERROR(X516/H516,"0")+IFERROR(X517/H517,"0")+IFERROR(X518/H518,"0")+IFERROR(X519/H519,"0")</f>
        <v>159.54545454545456</v>
      </c>
      <c r="Y520" s="385">
        <f>IFERROR(Y511/H511,"0")+IFERROR(Y512/H512,"0")+IFERROR(Y513/H513,"0")+IFERROR(Y514/H514,"0")+IFERROR(Y515/H515,"0")+IFERROR(Y516/H516,"0")+IFERROR(Y517/H517,"0")+IFERROR(Y518/H518,"0")+IFERROR(Y519/H519,"0")</f>
        <v>161</v>
      </c>
      <c r="Z520" s="38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1.7183599999999999</v>
      </c>
      <c r="AA520" s="386"/>
      <c r="AB520" s="386"/>
      <c r="AC520" s="386"/>
    </row>
    <row r="521" spans="1:68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8"/>
      <c r="O521" s="396"/>
      <c r="P521" s="399" t="s">
        <v>70</v>
      </c>
      <c r="Q521" s="400"/>
      <c r="R521" s="400"/>
      <c r="S521" s="400"/>
      <c r="T521" s="400"/>
      <c r="U521" s="400"/>
      <c r="V521" s="401"/>
      <c r="W521" s="37" t="s">
        <v>69</v>
      </c>
      <c r="X521" s="385">
        <f>IFERROR(SUM(X511:X519),"0")</f>
        <v>708</v>
      </c>
      <c r="Y521" s="385">
        <f>IFERROR(SUM(Y511:Y519),"0")</f>
        <v>715.68000000000006</v>
      </c>
      <c r="Z521" s="37"/>
      <c r="AA521" s="386"/>
      <c r="AB521" s="386"/>
      <c r="AC521" s="386"/>
    </row>
    <row r="522" spans="1:68" ht="14.25" hidden="1" customHeight="1" x14ac:dyDescent="0.25">
      <c r="A522" s="387" t="s">
        <v>141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88"/>
      <c r="AA522" s="376"/>
      <c r="AB522" s="376"/>
      <c r="AC522" s="376"/>
    </row>
    <row r="523" spans="1:68" ht="16.5" customHeight="1" x14ac:dyDescent="0.25">
      <c r="A523" s="54" t="s">
        <v>684</v>
      </c>
      <c r="B523" s="54" t="s">
        <v>685</v>
      </c>
      <c r="C523" s="31">
        <v>4301020222</v>
      </c>
      <c r="D523" s="389">
        <v>4607091388930</v>
      </c>
      <c r="E523" s="390"/>
      <c r="F523" s="382">
        <v>0.88</v>
      </c>
      <c r="G523" s="32">
        <v>6</v>
      </c>
      <c r="H523" s="382">
        <v>5.28</v>
      </c>
      <c r="I523" s="382">
        <v>5.64</v>
      </c>
      <c r="J523" s="32">
        <v>104</v>
      </c>
      <c r="K523" s="32" t="s">
        <v>108</v>
      </c>
      <c r="L523" s="32"/>
      <c r="M523" s="33" t="s">
        <v>109</v>
      </c>
      <c r="N523" s="33"/>
      <c r="O523" s="32">
        <v>55</v>
      </c>
      <c r="P523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3">
        <v>130</v>
      </c>
      <c r="Y523" s="384">
        <f>IFERROR(IF(X523="",0,CEILING((X523/$H523),1)*$H523),"")</f>
        <v>132</v>
      </c>
      <c r="Z523" s="36">
        <f>IFERROR(IF(Y523=0,"",ROUNDUP(Y523/H523,0)*0.01196),"")</f>
        <v>0.29899999999999999</v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138.86363636363635</v>
      </c>
      <c r="BN523" s="64">
        <f>IFERROR(Y523*I523/H523,"0")</f>
        <v>140.99999999999997</v>
      </c>
      <c r="BO523" s="64">
        <f>IFERROR(1/J523*(X523/H523),"0")</f>
        <v>0.23674242424242425</v>
      </c>
      <c r="BP523" s="64">
        <f>IFERROR(1/J523*(Y523/H523),"0")</f>
        <v>0.24038461538461539</v>
      </c>
    </row>
    <row r="524" spans="1:68" ht="16.5" hidden="1" customHeight="1" x14ac:dyDescent="0.25">
      <c r="A524" s="54" t="s">
        <v>686</v>
      </c>
      <c r="B524" s="54" t="s">
        <v>687</v>
      </c>
      <c r="C524" s="31">
        <v>4301020206</v>
      </c>
      <c r="D524" s="389">
        <v>4680115880054</v>
      </c>
      <c r="E524" s="390"/>
      <c r="F524" s="382">
        <v>0.6</v>
      </c>
      <c r="G524" s="32">
        <v>6</v>
      </c>
      <c r="H524" s="382">
        <v>3.6</v>
      </c>
      <c r="I524" s="382">
        <v>3.84</v>
      </c>
      <c r="J524" s="32">
        <v>120</v>
      </c>
      <c r="K524" s="32" t="s">
        <v>75</v>
      </c>
      <c r="L524" s="32"/>
      <c r="M524" s="33" t="s">
        <v>109</v>
      </c>
      <c r="N524" s="33"/>
      <c r="O524" s="32">
        <v>55</v>
      </c>
      <c r="P524" s="5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395"/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396"/>
      <c r="P525" s="399" t="s">
        <v>70</v>
      </c>
      <c r="Q525" s="400"/>
      <c r="R525" s="400"/>
      <c r="S525" s="400"/>
      <c r="T525" s="400"/>
      <c r="U525" s="400"/>
      <c r="V525" s="401"/>
      <c r="W525" s="37" t="s">
        <v>71</v>
      </c>
      <c r="X525" s="385">
        <f>IFERROR(X523/H523,"0")+IFERROR(X524/H524,"0")</f>
        <v>24.621212121212121</v>
      </c>
      <c r="Y525" s="385">
        <f>IFERROR(Y523/H523,"0")+IFERROR(Y524/H524,"0")</f>
        <v>25</v>
      </c>
      <c r="Z525" s="385">
        <f>IFERROR(IF(Z523="",0,Z523),"0")+IFERROR(IF(Z524="",0,Z524),"0")</f>
        <v>0.29899999999999999</v>
      </c>
      <c r="AA525" s="386"/>
      <c r="AB525" s="386"/>
      <c r="AC525" s="386"/>
    </row>
    <row r="526" spans="1:68" x14ac:dyDescent="0.2">
      <c r="A526" s="388"/>
      <c r="B526" s="388"/>
      <c r="C526" s="388"/>
      <c r="D526" s="388"/>
      <c r="E526" s="388"/>
      <c r="F526" s="388"/>
      <c r="G526" s="388"/>
      <c r="H526" s="388"/>
      <c r="I526" s="388"/>
      <c r="J526" s="388"/>
      <c r="K526" s="388"/>
      <c r="L526" s="388"/>
      <c r="M526" s="388"/>
      <c r="N526" s="388"/>
      <c r="O526" s="396"/>
      <c r="P526" s="399" t="s">
        <v>70</v>
      </c>
      <c r="Q526" s="400"/>
      <c r="R526" s="400"/>
      <c r="S526" s="400"/>
      <c r="T526" s="400"/>
      <c r="U526" s="400"/>
      <c r="V526" s="401"/>
      <c r="W526" s="37" t="s">
        <v>69</v>
      </c>
      <c r="X526" s="385">
        <f>IFERROR(SUM(X523:X524),"0")</f>
        <v>130</v>
      </c>
      <c r="Y526" s="385">
        <f>IFERROR(SUM(Y523:Y524),"0")</f>
        <v>132</v>
      </c>
      <c r="Z526" s="37"/>
      <c r="AA526" s="386"/>
      <c r="AB526" s="386"/>
      <c r="AC526" s="386"/>
    </row>
    <row r="527" spans="1:68" ht="14.25" hidden="1" customHeight="1" x14ac:dyDescent="0.25">
      <c r="A527" s="387" t="s">
        <v>64</v>
      </c>
      <c r="B527" s="388"/>
      <c r="C527" s="388"/>
      <c r="D527" s="388"/>
      <c r="E527" s="388"/>
      <c r="F527" s="388"/>
      <c r="G527" s="388"/>
      <c r="H527" s="388"/>
      <c r="I527" s="388"/>
      <c r="J527" s="388"/>
      <c r="K527" s="388"/>
      <c r="L527" s="388"/>
      <c r="M527" s="388"/>
      <c r="N527" s="388"/>
      <c r="O527" s="388"/>
      <c r="P527" s="388"/>
      <c r="Q527" s="388"/>
      <c r="R527" s="388"/>
      <c r="S527" s="388"/>
      <c r="T527" s="388"/>
      <c r="U527" s="388"/>
      <c r="V527" s="388"/>
      <c r="W527" s="388"/>
      <c r="X527" s="388"/>
      <c r="Y527" s="388"/>
      <c r="Z527" s="388"/>
      <c r="AA527" s="376"/>
      <c r="AB527" s="376"/>
      <c r="AC527" s="376"/>
    </row>
    <row r="528" spans="1:68" ht="27" customHeight="1" x14ac:dyDescent="0.25">
      <c r="A528" s="54" t="s">
        <v>688</v>
      </c>
      <c r="B528" s="54" t="s">
        <v>689</v>
      </c>
      <c r="C528" s="31">
        <v>4301031252</v>
      </c>
      <c r="D528" s="389">
        <v>4680115883116</v>
      </c>
      <c r="E528" s="390"/>
      <c r="F528" s="382">
        <v>0.88</v>
      </c>
      <c r="G528" s="32">
        <v>6</v>
      </c>
      <c r="H528" s="382">
        <v>5.28</v>
      </c>
      <c r="I528" s="382">
        <v>5.64</v>
      </c>
      <c r="J528" s="32">
        <v>104</v>
      </c>
      <c r="K528" s="32" t="s">
        <v>108</v>
      </c>
      <c r="L528" s="32"/>
      <c r="M528" s="33" t="s">
        <v>109</v>
      </c>
      <c r="N528" s="33"/>
      <c r="O528" s="32">
        <v>60</v>
      </c>
      <c r="P528" s="7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3">
        <v>40</v>
      </c>
      <c r="Y528" s="384">
        <f t="shared" ref="Y528:Y533" si="85">IFERROR(IF(X528="",0,CEILING((X528/$H528),1)*$H528),"")</f>
        <v>42.24</v>
      </c>
      <c r="Z528" s="36">
        <f>IFERROR(IF(Y528=0,"",ROUNDUP(Y528/H528,0)*0.01196),"")</f>
        <v>9.5680000000000001E-2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ref="BM528:BM533" si="86">IFERROR(X528*I528/H528,"0")</f>
        <v>42.727272727272727</v>
      </c>
      <c r="BN528" s="64">
        <f t="shared" ref="BN528:BN533" si="87">IFERROR(Y528*I528/H528,"0")</f>
        <v>45.12</v>
      </c>
      <c r="BO528" s="64">
        <f t="shared" ref="BO528:BO533" si="88">IFERROR(1/J528*(X528/H528),"0")</f>
        <v>7.2843822843822847E-2</v>
      </c>
      <c r="BP528" s="64">
        <f t="shared" ref="BP528:BP533" si="89">IFERROR(1/J528*(Y528/H528),"0")</f>
        <v>7.6923076923076927E-2</v>
      </c>
    </row>
    <row r="529" spans="1:68" ht="27" hidden="1" customHeight="1" x14ac:dyDescent="0.25">
      <c r="A529" s="54" t="s">
        <v>690</v>
      </c>
      <c r="B529" s="54" t="s">
        <v>691</v>
      </c>
      <c r="C529" s="31">
        <v>4301031248</v>
      </c>
      <c r="D529" s="389">
        <v>4680115883093</v>
      </c>
      <c r="E529" s="390"/>
      <c r="F529" s="382">
        <v>0.88</v>
      </c>
      <c r="G529" s="32">
        <v>6</v>
      </c>
      <c r="H529" s="382">
        <v>5.28</v>
      </c>
      <c r="I529" s="382">
        <v>5.64</v>
      </c>
      <c r="J529" s="32">
        <v>104</v>
      </c>
      <c r="K529" s="32" t="s">
        <v>108</v>
      </c>
      <c r="L529" s="32"/>
      <c r="M529" s="33" t="s">
        <v>68</v>
      </c>
      <c r="N529" s="33"/>
      <c r="O529" s="32">
        <v>60</v>
      </c>
      <c r="P529" s="5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9" s="392"/>
      <c r="R529" s="392"/>
      <c r="S529" s="392"/>
      <c r="T529" s="393"/>
      <c r="U529" s="34"/>
      <c r="V529" s="34"/>
      <c r="W529" s="35" t="s">
        <v>69</v>
      </c>
      <c r="X529" s="383">
        <v>0</v>
      </c>
      <c r="Y529" s="384">
        <f t="shared" si="85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6"/>
        <v>0</v>
      </c>
      <c r="BN529" s="64">
        <f t="shared" si="87"/>
        <v>0</v>
      </c>
      <c r="BO529" s="64">
        <f t="shared" si="88"/>
        <v>0</v>
      </c>
      <c r="BP529" s="64">
        <f t="shared" si="89"/>
        <v>0</v>
      </c>
    </row>
    <row r="530" spans="1:68" ht="27" customHeight="1" x14ac:dyDescent="0.25">
      <c r="A530" s="54" t="s">
        <v>692</v>
      </c>
      <c r="B530" s="54" t="s">
        <v>693</v>
      </c>
      <c r="C530" s="31">
        <v>4301031250</v>
      </c>
      <c r="D530" s="389">
        <v>4680115883109</v>
      </c>
      <c r="E530" s="390"/>
      <c r="F530" s="382">
        <v>0.88</v>
      </c>
      <c r="G530" s="32">
        <v>6</v>
      </c>
      <c r="H530" s="382">
        <v>5.28</v>
      </c>
      <c r="I530" s="382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0" s="392"/>
      <c r="R530" s="392"/>
      <c r="S530" s="392"/>
      <c r="T530" s="393"/>
      <c r="U530" s="34"/>
      <c r="V530" s="34"/>
      <c r="W530" s="35" t="s">
        <v>69</v>
      </c>
      <c r="X530" s="383">
        <v>170</v>
      </c>
      <c r="Y530" s="384">
        <f t="shared" si="85"/>
        <v>174.24</v>
      </c>
      <c r="Z530" s="36">
        <f>IFERROR(IF(Y530=0,"",ROUNDUP(Y530/H530,0)*0.01196),"")</f>
        <v>0.39468000000000003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181.59090909090907</v>
      </c>
      <c r="BN530" s="64">
        <f t="shared" si="87"/>
        <v>186.12</v>
      </c>
      <c r="BO530" s="64">
        <f t="shared" si="88"/>
        <v>0.3095862470862471</v>
      </c>
      <c r="BP530" s="64">
        <f t="shared" si="89"/>
        <v>0.31730769230769235</v>
      </c>
    </row>
    <row r="531" spans="1:68" ht="27" customHeight="1" x14ac:dyDescent="0.25">
      <c r="A531" s="54" t="s">
        <v>694</v>
      </c>
      <c r="B531" s="54" t="s">
        <v>695</v>
      </c>
      <c r="C531" s="31">
        <v>4301031249</v>
      </c>
      <c r="D531" s="389">
        <v>4680115882072</v>
      </c>
      <c r="E531" s="390"/>
      <c r="F531" s="382">
        <v>0.6</v>
      </c>
      <c r="G531" s="32">
        <v>6</v>
      </c>
      <c r="H531" s="382">
        <v>3.6</v>
      </c>
      <c r="I531" s="382">
        <v>3.84</v>
      </c>
      <c r="J531" s="32">
        <v>120</v>
      </c>
      <c r="K531" s="32" t="s">
        <v>75</v>
      </c>
      <c r="L531" s="32"/>
      <c r="M531" s="33" t="s">
        <v>109</v>
      </c>
      <c r="N531" s="33"/>
      <c r="O531" s="32">
        <v>60</v>
      </c>
      <c r="P531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1" s="392"/>
      <c r="R531" s="392"/>
      <c r="S531" s="392"/>
      <c r="T531" s="393"/>
      <c r="U531" s="34"/>
      <c r="V531" s="34"/>
      <c r="W531" s="35" t="s">
        <v>69</v>
      </c>
      <c r="X531" s="383">
        <v>18</v>
      </c>
      <c r="Y531" s="384">
        <f t="shared" si="85"/>
        <v>18</v>
      </c>
      <c r="Z531" s="36">
        <f>IFERROR(IF(Y531=0,"",ROUNDUP(Y531/H531,0)*0.00937),"")</f>
        <v>4.6850000000000003E-2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19.2</v>
      </c>
      <c r="BN531" s="64">
        <f t="shared" si="87"/>
        <v>19.2</v>
      </c>
      <c r="BO531" s="64">
        <f t="shared" si="88"/>
        <v>4.1666666666666664E-2</v>
      </c>
      <c r="BP531" s="64">
        <f t="shared" si="89"/>
        <v>4.1666666666666664E-2</v>
      </c>
    </row>
    <row r="532" spans="1:68" ht="27" customHeight="1" x14ac:dyDescent="0.25">
      <c r="A532" s="54" t="s">
        <v>696</v>
      </c>
      <c r="B532" s="54" t="s">
        <v>697</v>
      </c>
      <c r="C532" s="31">
        <v>4301031251</v>
      </c>
      <c r="D532" s="389">
        <v>4680115882102</v>
      </c>
      <c r="E532" s="390"/>
      <c r="F532" s="382">
        <v>0.6</v>
      </c>
      <c r="G532" s="32">
        <v>6</v>
      </c>
      <c r="H532" s="382">
        <v>3.6</v>
      </c>
      <c r="I532" s="382">
        <v>3.81</v>
      </c>
      <c r="J532" s="32">
        <v>120</v>
      </c>
      <c r="K532" s="32" t="s">
        <v>75</v>
      </c>
      <c r="L532" s="32"/>
      <c r="M532" s="33" t="s">
        <v>68</v>
      </c>
      <c r="N532" s="33"/>
      <c r="O532" s="32">
        <v>60</v>
      </c>
      <c r="P532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2" s="392"/>
      <c r="R532" s="392"/>
      <c r="S532" s="392"/>
      <c r="T532" s="393"/>
      <c r="U532" s="34"/>
      <c r="V532" s="34"/>
      <c r="W532" s="35" t="s">
        <v>69</v>
      </c>
      <c r="X532" s="383">
        <v>24</v>
      </c>
      <c r="Y532" s="384">
        <f t="shared" si="85"/>
        <v>25.2</v>
      </c>
      <c r="Z532" s="36">
        <f>IFERROR(IF(Y532=0,"",ROUNDUP(Y532/H532,0)*0.00937),"")</f>
        <v>6.5589999999999996E-2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25.4</v>
      </c>
      <c r="BN532" s="64">
        <f t="shared" si="87"/>
        <v>26.669999999999998</v>
      </c>
      <c r="BO532" s="64">
        <f t="shared" si="88"/>
        <v>5.5555555555555552E-2</v>
      </c>
      <c r="BP532" s="64">
        <f t="shared" si="89"/>
        <v>5.8333333333333334E-2</v>
      </c>
    </row>
    <row r="533" spans="1:68" ht="27" hidden="1" customHeight="1" x14ac:dyDescent="0.25">
      <c r="A533" s="54" t="s">
        <v>698</v>
      </c>
      <c r="B533" s="54" t="s">
        <v>699</v>
      </c>
      <c r="C533" s="31">
        <v>4301031253</v>
      </c>
      <c r="D533" s="389">
        <v>4680115882096</v>
      </c>
      <c r="E533" s="390"/>
      <c r="F533" s="382">
        <v>0.6</v>
      </c>
      <c r="G533" s="32">
        <v>6</v>
      </c>
      <c r="H533" s="382">
        <v>3.6</v>
      </c>
      <c r="I533" s="382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3" s="392"/>
      <c r="R533" s="392"/>
      <c r="S533" s="392"/>
      <c r="T533" s="393"/>
      <c r="U533" s="34"/>
      <c r="V533" s="34"/>
      <c r="W533" s="35" t="s">
        <v>69</v>
      </c>
      <c r="X533" s="383">
        <v>0</v>
      </c>
      <c r="Y533" s="384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x14ac:dyDescent="0.2">
      <c r="A534" s="395"/>
      <c r="B534" s="388"/>
      <c r="C534" s="388"/>
      <c r="D534" s="388"/>
      <c r="E534" s="388"/>
      <c r="F534" s="388"/>
      <c r="G534" s="388"/>
      <c r="H534" s="388"/>
      <c r="I534" s="388"/>
      <c r="J534" s="388"/>
      <c r="K534" s="388"/>
      <c r="L534" s="388"/>
      <c r="M534" s="388"/>
      <c r="N534" s="388"/>
      <c r="O534" s="396"/>
      <c r="P534" s="399" t="s">
        <v>70</v>
      </c>
      <c r="Q534" s="400"/>
      <c r="R534" s="400"/>
      <c r="S534" s="400"/>
      <c r="T534" s="400"/>
      <c r="U534" s="400"/>
      <c r="V534" s="401"/>
      <c r="W534" s="37" t="s">
        <v>71</v>
      </c>
      <c r="X534" s="385">
        <f>IFERROR(X528/H528,"0")+IFERROR(X529/H529,"0")+IFERROR(X530/H530,"0")+IFERROR(X531/H531,"0")+IFERROR(X532/H532,"0")+IFERROR(X533/H533,"0")</f>
        <v>51.439393939393938</v>
      </c>
      <c r="Y534" s="385">
        <f>IFERROR(Y528/H528,"0")+IFERROR(Y529/H529,"0")+IFERROR(Y530/H530,"0")+IFERROR(Y531/H531,"0")+IFERROR(Y532/H532,"0")+IFERROR(Y533/H533,"0")</f>
        <v>53</v>
      </c>
      <c r="Z534" s="385">
        <f>IFERROR(IF(Z528="",0,Z528),"0")+IFERROR(IF(Z529="",0,Z529),"0")+IFERROR(IF(Z530="",0,Z530),"0")+IFERROR(IF(Z531="",0,Z531),"0")+IFERROR(IF(Z532="",0,Z532),"0")+IFERROR(IF(Z533="",0,Z533),"0")</f>
        <v>0.6028</v>
      </c>
      <c r="AA534" s="386"/>
      <c r="AB534" s="386"/>
      <c r="AC534" s="386"/>
    </row>
    <row r="535" spans="1:68" x14ac:dyDescent="0.2">
      <c r="A535" s="388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8"/>
      <c r="O535" s="396"/>
      <c r="P535" s="399" t="s">
        <v>70</v>
      </c>
      <c r="Q535" s="400"/>
      <c r="R535" s="400"/>
      <c r="S535" s="400"/>
      <c r="T535" s="400"/>
      <c r="U535" s="400"/>
      <c r="V535" s="401"/>
      <c r="W535" s="37" t="s">
        <v>69</v>
      </c>
      <c r="X535" s="385">
        <f>IFERROR(SUM(X528:X533),"0")</f>
        <v>252</v>
      </c>
      <c r="Y535" s="385">
        <f>IFERROR(SUM(Y528:Y533),"0")</f>
        <v>259.68</v>
      </c>
      <c r="Z535" s="37"/>
      <c r="AA535" s="386"/>
      <c r="AB535" s="386"/>
      <c r="AC535" s="386"/>
    </row>
    <row r="536" spans="1:68" ht="14.25" hidden="1" customHeight="1" x14ac:dyDescent="0.25">
      <c r="A536" s="387" t="s">
        <v>72</v>
      </c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8"/>
      <c r="O536" s="388"/>
      <c r="P536" s="388"/>
      <c r="Q536" s="388"/>
      <c r="R536" s="388"/>
      <c r="S536" s="388"/>
      <c r="T536" s="388"/>
      <c r="U536" s="388"/>
      <c r="V536" s="388"/>
      <c r="W536" s="388"/>
      <c r="X536" s="388"/>
      <c r="Y536" s="388"/>
      <c r="Z536" s="388"/>
      <c r="AA536" s="376"/>
      <c r="AB536" s="376"/>
      <c r="AC536" s="376"/>
    </row>
    <row r="537" spans="1:68" ht="16.5" hidden="1" customHeight="1" x14ac:dyDescent="0.25">
      <c r="A537" s="54" t="s">
        <v>700</v>
      </c>
      <c r="B537" s="54" t="s">
        <v>701</v>
      </c>
      <c r="C537" s="31">
        <v>4301051230</v>
      </c>
      <c r="D537" s="389">
        <v>4607091383409</v>
      </c>
      <c r="E537" s="390"/>
      <c r="F537" s="382">
        <v>1.3</v>
      </c>
      <c r="G537" s="32">
        <v>6</v>
      </c>
      <c r="H537" s="382">
        <v>7.8</v>
      </c>
      <c r="I537" s="382">
        <v>8.3460000000000001</v>
      </c>
      <c r="J537" s="32">
        <v>56</v>
      </c>
      <c r="K537" s="32" t="s">
        <v>108</v>
      </c>
      <c r="L537" s="32"/>
      <c r="M537" s="33" t="s">
        <v>68</v>
      </c>
      <c r="N537" s="33"/>
      <c r="O537" s="32">
        <v>45</v>
      </c>
      <c r="P537" s="5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7" s="392"/>
      <c r="R537" s="392"/>
      <c r="S537" s="392"/>
      <c r="T537" s="393"/>
      <c r="U537" s="34"/>
      <c r="V537" s="34"/>
      <c r="W537" s="35" t="s">
        <v>69</v>
      </c>
      <c r="X537" s="383">
        <v>0</v>
      </c>
      <c r="Y537" s="384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702</v>
      </c>
      <c r="B538" s="54" t="s">
        <v>703</v>
      </c>
      <c r="C538" s="31">
        <v>4301051231</v>
      </c>
      <c r="D538" s="389">
        <v>4607091383416</v>
      </c>
      <c r="E538" s="390"/>
      <c r="F538" s="382">
        <v>1.3</v>
      </c>
      <c r="G538" s="32">
        <v>6</v>
      </c>
      <c r="H538" s="382">
        <v>7.8</v>
      </c>
      <c r="I538" s="382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8" s="392"/>
      <c r="R538" s="392"/>
      <c r="S538" s="392"/>
      <c r="T538" s="393"/>
      <c r="U538" s="34"/>
      <c r="V538" s="34"/>
      <c r="W538" s="35" t="s">
        <v>69</v>
      </c>
      <c r="X538" s="383">
        <v>0</v>
      </c>
      <c r="Y538" s="384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704</v>
      </c>
      <c r="B539" s="54" t="s">
        <v>705</v>
      </c>
      <c r="C539" s="31">
        <v>4301051058</v>
      </c>
      <c r="D539" s="389">
        <v>4680115883536</v>
      </c>
      <c r="E539" s="390"/>
      <c r="F539" s="382">
        <v>0.3</v>
      </c>
      <c r="G539" s="32">
        <v>6</v>
      </c>
      <c r="H539" s="382">
        <v>1.8</v>
      </c>
      <c r="I539" s="382">
        <v>2.0659999999999998</v>
      </c>
      <c r="J539" s="32">
        <v>156</v>
      </c>
      <c r="K539" s="32" t="s">
        <v>75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9" s="392"/>
      <c r="R539" s="392"/>
      <c r="S539" s="392"/>
      <c r="T539" s="393"/>
      <c r="U539" s="34"/>
      <c r="V539" s="34"/>
      <c r="W539" s="35" t="s">
        <v>69</v>
      </c>
      <c r="X539" s="383">
        <v>0</v>
      </c>
      <c r="Y539" s="384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395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388"/>
      <c r="O540" s="396"/>
      <c r="P540" s="399" t="s">
        <v>70</v>
      </c>
      <c r="Q540" s="400"/>
      <c r="R540" s="400"/>
      <c r="S540" s="400"/>
      <c r="T540" s="400"/>
      <c r="U540" s="400"/>
      <c r="V540" s="401"/>
      <c r="W540" s="37" t="s">
        <v>71</v>
      </c>
      <c r="X540" s="385">
        <f>IFERROR(X537/H537,"0")+IFERROR(X538/H538,"0")+IFERROR(X539/H539,"0")</f>
        <v>0</v>
      </c>
      <c r="Y540" s="385">
        <f>IFERROR(Y537/H537,"0")+IFERROR(Y538/H538,"0")+IFERROR(Y539/H539,"0")</f>
        <v>0</v>
      </c>
      <c r="Z540" s="385">
        <f>IFERROR(IF(Z537="",0,Z537),"0")+IFERROR(IF(Z538="",0,Z538),"0")+IFERROR(IF(Z539="",0,Z539),"0")</f>
        <v>0</v>
      </c>
      <c r="AA540" s="386"/>
      <c r="AB540" s="386"/>
      <c r="AC540" s="386"/>
    </row>
    <row r="541" spans="1:68" hidden="1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388"/>
      <c r="O541" s="396"/>
      <c r="P541" s="399" t="s">
        <v>70</v>
      </c>
      <c r="Q541" s="400"/>
      <c r="R541" s="400"/>
      <c r="S541" s="400"/>
      <c r="T541" s="400"/>
      <c r="U541" s="400"/>
      <c r="V541" s="401"/>
      <c r="W541" s="37" t="s">
        <v>69</v>
      </c>
      <c r="X541" s="385">
        <f>IFERROR(SUM(X537:X539),"0")</f>
        <v>0</v>
      </c>
      <c r="Y541" s="385">
        <f>IFERROR(SUM(Y537:Y539),"0")</f>
        <v>0</v>
      </c>
      <c r="Z541" s="37"/>
      <c r="AA541" s="386"/>
      <c r="AB541" s="386"/>
      <c r="AC541" s="386"/>
    </row>
    <row r="542" spans="1:68" ht="14.25" hidden="1" customHeight="1" x14ac:dyDescent="0.25">
      <c r="A542" s="387" t="s">
        <v>171</v>
      </c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388"/>
      <c r="O542" s="388"/>
      <c r="P542" s="388"/>
      <c r="Q542" s="388"/>
      <c r="R542" s="388"/>
      <c r="S542" s="388"/>
      <c r="T542" s="388"/>
      <c r="U542" s="388"/>
      <c r="V542" s="388"/>
      <c r="W542" s="388"/>
      <c r="X542" s="388"/>
      <c r="Y542" s="388"/>
      <c r="Z542" s="388"/>
      <c r="AA542" s="376"/>
      <c r="AB542" s="376"/>
      <c r="AC542" s="376"/>
    </row>
    <row r="543" spans="1:68" ht="16.5" hidden="1" customHeight="1" x14ac:dyDescent="0.25">
      <c r="A543" s="54" t="s">
        <v>706</v>
      </c>
      <c r="B543" s="54" t="s">
        <v>707</v>
      </c>
      <c r="C543" s="31">
        <v>4301060363</v>
      </c>
      <c r="D543" s="389">
        <v>4680115885035</v>
      </c>
      <c r="E543" s="390"/>
      <c r="F543" s="382">
        <v>1</v>
      </c>
      <c r="G543" s="32">
        <v>4</v>
      </c>
      <c r="H543" s="382">
        <v>4</v>
      </c>
      <c r="I543" s="382">
        <v>4.4160000000000004</v>
      </c>
      <c r="J543" s="32">
        <v>104</v>
      </c>
      <c r="K543" s="32" t="s">
        <v>108</v>
      </c>
      <c r="L543" s="32"/>
      <c r="M543" s="33" t="s">
        <v>68</v>
      </c>
      <c r="N543" s="33"/>
      <c r="O543" s="32">
        <v>35</v>
      </c>
      <c r="P543" s="5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3" s="392"/>
      <c r="R543" s="392"/>
      <c r="S543" s="392"/>
      <c r="T543" s="393"/>
      <c r="U543" s="34"/>
      <c r="V543" s="34"/>
      <c r="W543" s="35" t="s">
        <v>69</v>
      </c>
      <c r="X543" s="383">
        <v>0</v>
      </c>
      <c r="Y543" s="384">
        <f>IFERROR(IF(X543="",0,CEILING((X543/$H543),1)*$H543),"")</f>
        <v>0</v>
      </c>
      <c r="Z543" s="36" t="str">
        <f>IFERROR(IF(Y543=0,"",ROUNDUP(Y543/H543,0)*0.01196),"")</f>
        <v/>
      </c>
      <c r="AA543" s="56"/>
      <c r="AB543" s="57"/>
      <c r="AC543" s="65"/>
      <c r="AG543" s="64"/>
      <c r="AJ543" s="66"/>
      <c r="AK543" s="66"/>
      <c r="BB543" s="345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5"/>
      <c r="B544" s="388"/>
      <c r="C544" s="388"/>
      <c r="D544" s="388"/>
      <c r="E544" s="388"/>
      <c r="F544" s="388"/>
      <c r="G544" s="388"/>
      <c r="H544" s="388"/>
      <c r="I544" s="388"/>
      <c r="J544" s="388"/>
      <c r="K544" s="388"/>
      <c r="L544" s="388"/>
      <c r="M544" s="388"/>
      <c r="N544" s="388"/>
      <c r="O544" s="396"/>
      <c r="P544" s="399" t="s">
        <v>70</v>
      </c>
      <c r="Q544" s="400"/>
      <c r="R544" s="400"/>
      <c r="S544" s="400"/>
      <c r="T544" s="400"/>
      <c r="U544" s="400"/>
      <c r="V544" s="401"/>
      <c r="W544" s="37" t="s">
        <v>71</v>
      </c>
      <c r="X544" s="385">
        <f>IFERROR(X543/H543,"0")</f>
        <v>0</v>
      </c>
      <c r="Y544" s="385">
        <f>IFERROR(Y543/H543,"0")</f>
        <v>0</v>
      </c>
      <c r="Z544" s="385">
        <f>IFERROR(IF(Z543="",0,Z543),"0")</f>
        <v>0</v>
      </c>
      <c r="AA544" s="386"/>
      <c r="AB544" s="386"/>
      <c r="AC544" s="386"/>
    </row>
    <row r="545" spans="1:68" hidden="1" x14ac:dyDescent="0.2">
      <c r="A545" s="388"/>
      <c r="B545" s="388"/>
      <c r="C545" s="388"/>
      <c r="D545" s="388"/>
      <c r="E545" s="388"/>
      <c r="F545" s="388"/>
      <c r="G545" s="388"/>
      <c r="H545" s="388"/>
      <c r="I545" s="388"/>
      <c r="J545" s="388"/>
      <c r="K545" s="388"/>
      <c r="L545" s="388"/>
      <c r="M545" s="388"/>
      <c r="N545" s="388"/>
      <c r="O545" s="396"/>
      <c r="P545" s="399" t="s">
        <v>70</v>
      </c>
      <c r="Q545" s="400"/>
      <c r="R545" s="400"/>
      <c r="S545" s="400"/>
      <c r="T545" s="400"/>
      <c r="U545" s="400"/>
      <c r="V545" s="401"/>
      <c r="W545" s="37" t="s">
        <v>69</v>
      </c>
      <c r="X545" s="385">
        <f>IFERROR(SUM(X543:X543),"0")</f>
        <v>0</v>
      </c>
      <c r="Y545" s="385">
        <f>IFERROR(SUM(Y543:Y543),"0")</f>
        <v>0</v>
      </c>
      <c r="Z545" s="37"/>
      <c r="AA545" s="386"/>
      <c r="AB545" s="386"/>
      <c r="AC545" s="386"/>
    </row>
    <row r="546" spans="1:68" ht="27.75" hidden="1" customHeight="1" x14ac:dyDescent="0.2">
      <c r="A546" s="411" t="s">
        <v>708</v>
      </c>
      <c r="B546" s="412"/>
      <c r="C546" s="412"/>
      <c r="D546" s="412"/>
      <c r="E546" s="412"/>
      <c r="F546" s="412"/>
      <c r="G546" s="412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  <c r="U546" s="412"/>
      <c r="V546" s="412"/>
      <c r="W546" s="412"/>
      <c r="X546" s="412"/>
      <c r="Y546" s="412"/>
      <c r="Z546" s="412"/>
      <c r="AA546" s="48"/>
      <c r="AB546" s="48"/>
      <c r="AC546" s="48"/>
    </row>
    <row r="547" spans="1:68" ht="16.5" hidden="1" customHeight="1" x14ac:dyDescent="0.25">
      <c r="A547" s="402" t="s">
        <v>708</v>
      </c>
      <c r="B547" s="388"/>
      <c r="C547" s="388"/>
      <c r="D547" s="388"/>
      <c r="E547" s="388"/>
      <c r="F547" s="388"/>
      <c r="G547" s="388"/>
      <c r="H547" s="388"/>
      <c r="I547" s="388"/>
      <c r="J547" s="388"/>
      <c r="K547" s="388"/>
      <c r="L547" s="388"/>
      <c r="M547" s="388"/>
      <c r="N547" s="388"/>
      <c r="O547" s="388"/>
      <c r="P547" s="388"/>
      <c r="Q547" s="388"/>
      <c r="R547" s="388"/>
      <c r="S547" s="388"/>
      <c r="T547" s="388"/>
      <c r="U547" s="388"/>
      <c r="V547" s="388"/>
      <c r="W547" s="388"/>
      <c r="X547" s="388"/>
      <c r="Y547" s="388"/>
      <c r="Z547" s="388"/>
      <c r="AA547" s="377"/>
      <c r="AB547" s="377"/>
      <c r="AC547" s="377"/>
    </row>
    <row r="548" spans="1:68" ht="14.25" hidden="1" customHeight="1" x14ac:dyDescent="0.25">
      <c r="A548" s="387" t="s">
        <v>105</v>
      </c>
      <c r="B548" s="388"/>
      <c r="C548" s="388"/>
      <c r="D548" s="388"/>
      <c r="E548" s="388"/>
      <c r="F548" s="388"/>
      <c r="G548" s="388"/>
      <c r="H548" s="388"/>
      <c r="I548" s="388"/>
      <c r="J548" s="388"/>
      <c r="K548" s="388"/>
      <c r="L548" s="388"/>
      <c r="M548" s="388"/>
      <c r="N548" s="388"/>
      <c r="O548" s="388"/>
      <c r="P548" s="388"/>
      <c r="Q548" s="388"/>
      <c r="R548" s="388"/>
      <c r="S548" s="388"/>
      <c r="T548" s="388"/>
      <c r="U548" s="388"/>
      <c r="V548" s="388"/>
      <c r="W548" s="388"/>
      <c r="X548" s="388"/>
      <c r="Y548" s="388"/>
      <c r="Z548" s="388"/>
      <c r="AA548" s="376"/>
      <c r="AB548" s="376"/>
      <c r="AC548" s="376"/>
    </row>
    <row r="549" spans="1:68" ht="27" hidden="1" customHeight="1" x14ac:dyDescent="0.25">
      <c r="A549" s="54" t="s">
        <v>709</v>
      </c>
      <c r="B549" s="54" t="s">
        <v>710</v>
      </c>
      <c r="C549" s="31">
        <v>4301011763</v>
      </c>
      <c r="D549" s="389">
        <v>4640242181011</v>
      </c>
      <c r="E549" s="390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111</v>
      </c>
      <c r="N549" s="33"/>
      <c r="O549" s="32">
        <v>55</v>
      </c>
      <c r="P549" s="432" t="s">
        <v>711</v>
      </c>
      <c r="Q549" s="392"/>
      <c r="R549" s="392"/>
      <c r="S549" s="392"/>
      <c r="T549" s="393"/>
      <c r="U549" s="34"/>
      <c r="V549" s="34"/>
      <c r="W549" s="35" t="s">
        <v>69</v>
      </c>
      <c r="X549" s="383">
        <v>0</v>
      </c>
      <c r="Y549" s="384">
        <f t="shared" ref="Y549:Y555" si="90"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ref="BM549:BM555" si="91">IFERROR(X549*I549/H549,"0")</f>
        <v>0</v>
      </c>
      <c r="BN549" s="64">
        <f t="shared" ref="BN549:BN555" si="92">IFERROR(Y549*I549/H549,"0")</f>
        <v>0</v>
      </c>
      <c r="BO549" s="64">
        <f t="shared" ref="BO549:BO555" si="93">IFERROR(1/J549*(X549/H549),"0")</f>
        <v>0</v>
      </c>
      <c r="BP549" s="64">
        <f t="shared" ref="BP549:BP555" si="94">IFERROR(1/J549*(Y549/H549),"0")</f>
        <v>0</v>
      </c>
    </row>
    <row r="550" spans="1:68" ht="27" hidden="1" customHeight="1" x14ac:dyDescent="0.25">
      <c r="A550" s="54" t="s">
        <v>712</v>
      </c>
      <c r="B550" s="54" t="s">
        <v>713</v>
      </c>
      <c r="C550" s="31">
        <v>4301011585</v>
      </c>
      <c r="D550" s="389">
        <v>4640242180441</v>
      </c>
      <c r="E550" s="390"/>
      <c r="F550" s="382">
        <v>1.5</v>
      </c>
      <c r="G550" s="32">
        <v>8</v>
      </c>
      <c r="H550" s="382">
        <v>12</v>
      </c>
      <c r="I550" s="382">
        <v>12.48</v>
      </c>
      <c r="J550" s="32">
        <v>56</v>
      </c>
      <c r="K550" s="32" t="s">
        <v>108</v>
      </c>
      <c r="L550" s="32"/>
      <c r="M550" s="33" t="s">
        <v>109</v>
      </c>
      <c r="N550" s="33"/>
      <c r="O550" s="32">
        <v>50</v>
      </c>
      <c r="P550" s="463" t="s">
        <v>714</v>
      </c>
      <c r="Q550" s="392"/>
      <c r="R550" s="392"/>
      <c r="S550" s="392"/>
      <c r="T550" s="393"/>
      <c r="U550" s="34"/>
      <c r="V550" s="34"/>
      <c r="W550" s="35" t="s">
        <v>69</v>
      </c>
      <c r="X550" s="383">
        <v>0</v>
      </c>
      <c r="Y550" s="384">
        <f t="shared" si="90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715</v>
      </c>
      <c r="B551" s="54" t="s">
        <v>716</v>
      </c>
      <c r="C551" s="31">
        <v>4301011584</v>
      </c>
      <c r="D551" s="389">
        <v>4640242180564</v>
      </c>
      <c r="E551" s="390"/>
      <c r="F551" s="382">
        <v>1.5</v>
      </c>
      <c r="G551" s="32">
        <v>8</v>
      </c>
      <c r="H551" s="382">
        <v>12</v>
      </c>
      <c r="I551" s="382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75" t="s">
        <v>717</v>
      </c>
      <c r="Q551" s="392"/>
      <c r="R551" s="392"/>
      <c r="S551" s="392"/>
      <c r="T551" s="393"/>
      <c r="U551" s="34"/>
      <c r="V551" s="34"/>
      <c r="W551" s="35" t="s">
        <v>69</v>
      </c>
      <c r="X551" s="383">
        <v>0</v>
      </c>
      <c r="Y551" s="384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718</v>
      </c>
      <c r="B552" s="54" t="s">
        <v>719</v>
      </c>
      <c r="C552" s="31">
        <v>4301011762</v>
      </c>
      <c r="D552" s="389">
        <v>4640242180922</v>
      </c>
      <c r="E552" s="390"/>
      <c r="F552" s="382">
        <v>1.35</v>
      </c>
      <c r="G552" s="32">
        <v>8</v>
      </c>
      <c r="H552" s="382">
        <v>10.8</v>
      </c>
      <c r="I552" s="382">
        <v>11.28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55</v>
      </c>
      <c r="P552" s="415" t="s">
        <v>720</v>
      </c>
      <c r="Q552" s="392"/>
      <c r="R552" s="392"/>
      <c r="S552" s="392"/>
      <c r="T552" s="393"/>
      <c r="U552" s="34"/>
      <c r="V552" s="34"/>
      <c r="W552" s="35" t="s">
        <v>69</v>
      </c>
      <c r="X552" s="383">
        <v>0</v>
      </c>
      <c r="Y552" s="384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721</v>
      </c>
      <c r="B553" s="54" t="s">
        <v>722</v>
      </c>
      <c r="C553" s="31">
        <v>4301011764</v>
      </c>
      <c r="D553" s="389">
        <v>4640242181189</v>
      </c>
      <c r="E553" s="390"/>
      <c r="F553" s="382">
        <v>0.4</v>
      </c>
      <c r="G553" s="32">
        <v>10</v>
      </c>
      <c r="H553" s="382">
        <v>4</v>
      </c>
      <c r="I553" s="382">
        <v>4.24</v>
      </c>
      <c r="J553" s="32">
        <v>120</v>
      </c>
      <c r="K553" s="32" t="s">
        <v>75</v>
      </c>
      <c r="L553" s="32"/>
      <c r="M553" s="33" t="s">
        <v>111</v>
      </c>
      <c r="N553" s="33"/>
      <c r="O553" s="32">
        <v>55</v>
      </c>
      <c r="P553" s="476" t="s">
        <v>723</v>
      </c>
      <c r="Q553" s="392"/>
      <c r="R553" s="392"/>
      <c r="S553" s="392"/>
      <c r="T553" s="393"/>
      <c r="U553" s="34"/>
      <c r="V553" s="34"/>
      <c r="W553" s="35" t="s">
        <v>69</v>
      </c>
      <c r="X553" s="383">
        <v>0</v>
      </c>
      <c r="Y553" s="384">
        <f t="shared" si="90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724</v>
      </c>
      <c r="B554" s="54" t="s">
        <v>725</v>
      </c>
      <c r="C554" s="31">
        <v>4301011551</v>
      </c>
      <c r="D554" s="389">
        <v>4640242180038</v>
      </c>
      <c r="E554" s="390"/>
      <c r="F554" s="382">
        <v>0.4</v>
      </c>
      <c r="G554" s="32">
        <v>10</v>
      </c>
      <c r="H554" s="382">
        <v>4</v>
      </c>
      <c r="I554" s="382">
        <v>4.24</v>
      </c>
      <c r="J554" s="32">
        <v>120</v>
      </c>
      <c r="K554" s="32" t="s">
        <v>75</v>
      </c>
      <c r="L554" s="32"/>
      <c r="M554" s="33" t="s">
        <v>109</v>
      </c>
      <c r="N554" s="33"/>
      <c r="O554" s="32">
        <v>50</v>
      </c>
      <c r="P554" s="644" t="s">
        <v>726</v>
      </c>
      <c r="Q554" s="392"/>
      <c r="R554" s="392"/>
      <c r="S554" s="392"/>
      <c r="T554" s="393"/>
      <c r="U554" s="34"/>
      <c r="V554" s="34"/>
      <c r="W554" s="35" t="s">
        <v>69</v>
      </c>
      <c r="X554" s="383">
        <v>0</v>
      </c>
      <c r="Y554" s="384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727</v>
      </c>
      <c r="B555" s="54" t="s">
        <v>728</v>
      </c>
      <c r="C555" s="31">
        <v>4301011765</v>
      </c>
      <c r="D555" s="389">
        <v>4640242181172</v>
      </c>
      <c r="E555" s="390"/>
      <c r="F555" s="382">
        <v>0.4</v>
      </c>
      <c r="G555" s="32">
        <v>10</v>
      </c>
      <c r="H555" s="382">
        <v>4</v>
      </c>
      <c r="I555" s="382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55</v>
      </c>
      <c r="P555" s="683" t="s">
        <v>729</v>
      </c>
      <c r="Q555" s="392"/>
      <c r="R555" s="392"/>
      <c r="S555" s="392"/>
      <c r="T555" s="393"/>
      <c r="U555" s="34"/>
      <c r="V555" s="34"/>
      <c r="W555" s="35" t="s">
        <v>69</v>
      </c>
      <c r="X555" s="383">
        <v>0</v>
      </c>
      <c r="Y555" s="384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idden="1" x14ac:dyDescent="0.2">
      <c r="A556" s="395"/>
      <c r="B556" s="388"/>
      <c r="C556" s="388"/>
      <c r="D556" s="388"/>
      <c r="E556" s="388"/>
      <c r="F556" s="388"/>
      <c r="G556" s="388"/>
      <c r="H556" s="388"/>
      <c r="I556" s="388"/>
      <c r="J556" s="388"/>
      <c r="K556" s="388"/>
      <c r="L556" s="388"/>
      <c r="M556" s="388"/>
      <c r="N556" s="388"/>
      <c r="O556" s="396"/>
      <c r="P556" s="399" t="s">
        <v>70</v>
      </c>
      <c r="Q556" s="400"/>
      <c r="R556" s="400"/>
      <c r="S556" s="400"/>
      <c r="T556" s="400"/>
      <c r="U556" s="400"/>
      <c r="V556" s="401"/>
      <c r="W556" s="37" t="s">
        <v>71</v>
      </c>
      <c r="X556" s="385">
        <f>IFERROR(X549/H549,"0")+IFERROR(X550/H550,"0")+IFERROR(X551/H551,"0")+IFERROR(X552/H552,"0")+IFERROR(X553/H553,"0")+IFERROR(X554/H554,"0")+IFERROR(X555/H555,"0")</f>
        <v>0</v>
      </c>
      <c r="Y556" s="385">
        <f>IFERROR(Y549/H549,"0")+IFERROR(Y550/H550,"0")+IFERROR(Y551/H551,"0")+IFERROR(Y552/H552,"0")+IFERROR(Y553/H553,"0")+IFERROR(Y554/H554,"0")+IFERROR(Y555/H555,"0")</f>
        <v>0</v>
      </c>
      <c r="Z556" s="385">
        <f>IFERROR(IF(Z549="",0,Z549),"0")+IFERROR(IF(Z550="",0,Z550),"0")+IFERROR(IF(Z551="",0,Z551),"0")+IFERROR(IF(Z552="",0,Z552),"0")+IFERROR(IF(Z553="",0,Z553),"0")+IFERROR(IF(Z554="",0,Z554),"0")+IFERROR(IF(Z555="",0,Z555),"0")</f>
        <v>0</v>
      </c>
      <c r="AA556" s="386"/>
      <c r="AB556" s="386"/>
      <c r="AC556" s="386"/>
    </row>
    <row r="557" spans="1:68" hidden="1" x14ac:dyDescent="0.2">
      <c r="A557" s="388"/>
      <c r="B557" s="388"/>
      <c r="C557" s="388"/>
      <c r="D557" s="388"/>
      <c r="E557" s="388"/>
      <c r="F557" s="388"/>
      <c r="G557" s="388"/>
      <c r="H557" s="388"/>
      <c r="I557" s="388"/>
      <c r="J557" s="388"/>
      <c r="K557" s="388"/>
      <c r="L557" s="388"/>
      <c r="M557" s="388"/>
      <c r="N557" s="388"/>
      <c r="O557" s="396"/>
      <c r="P557" s="399" t="s">
        <v>70</v>
      </c>
      <c r="Q557" s="400"/>
      <c r="R557" s="400"/>
      <c r="S557" s="400"/>
      <c r="T557" s="400"/>
      <c r="U557" s="400"/>
      <c r="V557" s="401"/>
      <c r="W557" s="37" t="s">
        <v>69</v>
      </c>
      <c r="X557" s="385">
        <f>IFERROR(SUM(X549:X555),"0")</f>
        <v>0</v>
      </c>
      <c r="Y557" s="385">
        <f>IFERROR(SUM(Y549:Y555),"0")</f>
        <v>0</v>
      </c>
      <c r="Z557" s="37"/>
      <c r="AA557" s="386"/>
      <c r="AB557" s="386"/>
      <c r="AC557" s="386"/>
    </row>
    <row r="558" spans="1:68" ht="14.25" hidden="1" customHeight="1" x14ac:dyDescent="0.25">
      <c r="A558" s="387" t="s">
        <v>141</v>
      </c>
      <c r="B558" s="388"/>
      <c r="C558" s="388"/>
      <c r="D558" s="388"/>
      <c r="E558" s="388"/>
      <c r="F558" s="388"/>
      <c r="G558" s="388"/>
      <c r="H558" s="388"/>
      <c r="I558" s="388"/>
      <c r="J558" s="388"/>
      <c r="K558" s="388"/>
      <c r="L558" s="388"/>
      <c r="M558" s="388"/>
      <c r="N558" s="388"/>
      <c r="O558" s="388"/>
      <c r="P558" s="388"/>
      <c r="Q558" s="388"/>
      <c r="R558" s="388"/>
      <c r="S558" s="388"/>
      <c r="T558" s="388"/>
      <c r="U558" s="388"/>
      <c r="V558" s="388"/>
      <c r="W558" s="388"/>
      <c r="X558" s="388"/>
      <c r="Y558" s="388"/>
      <c r="Z558" s="388"/>
      <c r="AA558" s="376"/>
      <c r="AB558" s="376"/>
      <c r="AC558" s="376"/>
    </row>
    <row r="559" spans="1:68" ht="27" hidden="1" customHeight="1" x14ac:dyDescent="0.25">
      <c r="A559" s="54" t="s">
        <v>730</v>
      </c>
      <c r="B559" s="54" t="s">
        <v>731</v>
      </c>
      <c r="C559" s="31">
        <v>4301020260</v>
      </c>
      <c r="D559" s="389">
        <v>4640242180526</v>
      </c>
      <c r="E559" s="390"/>
      <c r="F559" s="382">
        <v>1.8</v>
      </c>
      <c r="G559" s="32">
        <v>6</v>
      </c>
      <c r="H559" s="382">
        <v>10.8</v>
      </c>
      <c r="I559" s="382">
        <v>11.28</v>
      </c>
      <c r="J559" s="32">
        <v>56</v>
      </c>
      <c r="K559" s="32" t="s">
        <v>108</v>
      </c>
      <c r="L559" s="32"/>
      <c r="M559" s="33" t="s">
        <v>109</v>
      </c>
      <c r="N559" s="33"/>
      <c r="O559" s="32">
        <v>50</v>
      </c>
      <c r="P559" s="622" t="s">
        <v>732</v>
      </c>
      <c r="Q559" s="392"/>
      <c r="R559" s="392"/>
      <c r="S559" s="392"/>
      <c r="T559" s="393"/>
      <c r="U559" s="34"/>
      <c r="V559" s="34"/>
      <c r="W559" s="35" t="s">
        <v>69</v>
      </c>
      <c r="X559" s="383">
        <v>0</v>
      </c>
      <c r="Y559" s="384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733</v>
      </c>
      <c r="B560" s="54" t="s">
        <v>734</v>
      </c>
      <c r="C560" s="31">
        <v>4301020269</v>
      </c>
      <c r="D560" s="389">
        <v>4640242180519</v>
      </c>
      <c r="E560" s="390"/>
      <c r="F560" s="382">
        <v>1.35</v>
      </c>
      <c r="G560" s="32">
        <v>8</v>
      </c>
      <c r="H560" s="382">
        <v>10.8</v>
      </c>
      <c r="I560" s="382">
        <v>11.28</v>
      </c>
      <c r="J560" s="32">
        <v>56</v>
      </c>
      <c r="K560" s="32" t="s">
        <v>108</v>
      </c>
      <c r="L560" s="32"/>
      <c r="M560" s="33" t="s">
        <v>111</v>
      </c>
      <c r="N560" s="33"/>
      <c r="O560" s="32">
        <v>50</v>
      </c>
      <c r="P560" s="693" t="s">
        <v>735</v>
      </c>
      <c r="Q560" s="392"/>
      <c r="R560" s="392"/>
      <c r="S560" s="392"/>
      <c r="T560" s="393"/>
      <c r="U560" s="34"/>
      <c r="V560" s="34"/>
      <c r="W560" s="35" t="s">
        <v>69</v>
      </c>
      <c r="X560" s="383">
        <v>0</v>
      </c>
      <c r="Y560" s="384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736</v>
      </c>
      <c r="B561" s="54" t="s">
        <v>737</v>
      </c>
      <c r="C561" s="31">
        <v>4301020309</v>
      </c>
      <c r="D561" s="389">
        <v>4640242180090</v>
      </c>
      <c r="E561" s="390"/>
      <c r="F561" s="382">
        <v>1.35</v>
      </c>
      <c r="G561" s="32">
        <v>8</v>
      </c>
      <c r="H561" s="382">
        <v>10.8</v>
      </c>
      <c r="I561" s="382">
        <v>11.28</v>
      </c>
      <c r="J561" s="32">
        <v>56</v>
      </c>
      <c r="K561" s="32" t="s">
        <v>108</v>
      </c>
      <c r="L561" s="32"/>
      <c r="M561" s="33" t="s">
        <v>109</v>
      </c>
      <c r="N561" s="33"/>
      <c r="O561" s="32">
        <v>50</v>
      </c>
      <c r="P561" s="599" t="s">
        <v>738</v>
      </c>
      <c r="Q561" s="392"/>
      <c r="R561" s="392"/>
      <c r="S561" s="392"/>
      <c r="T561" s="393"/>
      <c r="U561" s="34"/>
      <c r="V561" s="34"/>
      <c r="W561" s="35" t="s">
        <v>69</v>
      </c>
      <c r="X561" s="383">
        <v>0</v>
      </c>
      <c r="Y561" s="384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739</v>
      </c>
      <c r="B562" s="54" t="s">
        <v>740</v>
      </c>
      <c r="C562" s="31">
        <v>4301020295</v>
      </c>
      <c r="D562" s="389">
        <v>4640242181363</v>
      </c>
      <c r="E562" s="390"/>
      <c r="F562" s="382">
        <v>0.4</v>
      </c>
      <c r="G562" s="32">
        <v>10</v>
      </c>
      <c r="H562" s="382">
        <v>4</v>
      </c>
      <c r="I562" s="382">
        <v>4.24</v>
      </c>
      <c r="J562" s="32">
        <v>120</v>
      </c>
      <c r="K562" s="32" t="s">
        <v>75</v>
      </c>
      <c r="L562" s="32"/>
      <c r="M562" s="33" t="s">
        <v>109</v>
      </c>
      <c r="N562" s="33"/>
      <c r="O562" s="32">
        <v>50</v>
      </c>
      <c r="P562" s="414" t="s">
        <v>741</v>
      </c>
      <c r="Q562" s="392"/>
      <c r="R562" s="392"/>
      <c r="S562" s="392"/>
      <c r="T562" s="393"/>
      <c r="U562" s="34"/>
      <c r="V562" s="34"/>
      <c r="W562" s="35" t="s">
        <v>69</v>
      </c>
      <c r="X562" s="383">
        <v>0</v>
      </c>
      <c r="Y562" s="384">
        <f>IFERROR(IF(X562="",0,CEILING((X562/$H562),1)*$H562),"")</f>
        <v>0</v>
      </c>
      <c r="Z562" s="36" t="str">
        <f>IFERROR(IF(Y562=0,"",ROUNDUP(Y562/H562,0)*0.00937),"")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395"/>
      <c r="B563" s="388"/>
      <c r="C563" s="388"/>
      <c r="D563" s="388"/>
      <c r="E563" s="388"/>
      <c r="F563" s="388"/>
      <c r="G563" s="388"/>
      <c r="H563" s="388"/>
      <c r="I563" s="388"/>
      <c r="J563" s="388"/>
      <c r="K563" s="388"/>
      <c r="L563" s="388"/>
      <c r="M563" s="388"/>
      <c r="N563" s="388"/>
      <c r="O563" s="396"/>
      <c r="P563" s="399" t="s">
        <v>70</v>
      </c>
      <c r="Q563" s="400"/>
      <c r="R563" s="400"/>
      <c r="S563" s="400"/>
      <c r="T563" s="400"/>
      <c r="U563" s="400"/>
      <c r="V563" s="401"/>
      <c r="W563" s="37" t="s">
        <v>71</v>
      </c>
      <c r="X563" s="385">
        <f>IFERROR(X559/H559,"0")+IFERROR(X560/H560,"0")+IFERROR(X561/H561,"0")+IFERROR(X562/H562,"0")</f>
        <v>0</v>
      </c>
      <c r="Y563" s="385">
        <f>IFERROR(Y559/H559,"0")+IFERROR(Y560/H560,"0")+IFERROR(Y561/H561,"0")+IFERROR(Y562/H562,"0")</f>
        <v>0</v>
      </c>
      <c r="Z563" s="385">
        <f>IFERROR(IF(Z559="",0,Z559),"0")+IFERROR(IF(Z560="",0,Z560),"0")+IFERROR(IF(Z561="",0,Z561),"0")+IFERROR(IF(Z562="",0,Z562),"0")</f>
        <v>0</v>
      </c>
      <c r="AA563" s="386"/>
      <c r="AB563" s="386"/>
      <c r="AC563" s="386"/>
    </row>
    <row r="564" spans="1:68" hidden="1" x14ac:dyDescent="0.2">
      <c r="A564" s="388"/>
      <c r="B564" s="388"/>
      <c r="C564" s="388"/>
      <c r="D564" s="388"/>
      <c r="E564" s="388"/>
      <c r="F564" s="388"/>
      <c r="G564" s="388"/>
      <c r="H564" s="388"/>
      <c r="I564" s="388"/>
      <c r="J564" s="388"/>
      <c r="K564" s="388"/>
      <c r="L564" s="388"/>
      <c r="M564" s="388"/>
      <c r="N564" s="388"/>
      <c r="O564" s="396"/>
      <c r="P564" s="399" t="s">
        <v>70</v>
      </c>
      <c r="Q564" s="400"/>
      <c r="R564" s="400"/>
      <c r="S564" s="400"/>
      <c r="T564" s="400"/>
      <c r="U564" s="400"/>
      <c r="V564" s="401"/>
      <c r="W564" s="37" t="s">
        <v>69</v>
      </c>
      <c r="X564" s="385">
        <f>IFERROR(SUM(X559:X562),"0")</f>
        <v>0</v>
      </c>
      <c r="Y564" s="385">
        <f>IFERROR(SUM(Y559:Y562),"0")</f>
        <v>0</v>
      </c>
      <c r="Z564" s="37"/>
      <c r="AA564" s="386"/>
      <c r="AB564" s="386"/>
      <c r="AC564" s="386"/>
    </row>
    <row r="565" spans="1:68" ht="14.25" hidden="1" customHeight="1" x14ac:dyDescent="0.25">
      <c r="A565" s="387" t="s">
        <v>64</v>
      </c>
      <c r="B565" s="388"/>
      <c r="C565" s="388"/>
      <c r="D565" s="388"/>
      <c r="E565" s="388"/>
      <c r="F565" s="388"/>
      <c r="G565" s="388"/>
      <c r="H565" s="388"/>
      <c r="I565" s="388"/>
      <c r="J565" s="388"/>
      <c r="K565" s="388"/>
      <c r="L565" s="388"/>
      <c r="M565" s="388"/>
      <c r="N565" s="388"/>
      <c r="O565" s="388"/>
      <c r="P565" s="388"/>
      <c r="Q565" s="388"/>
      <c r="R565" s="388"/>
      <c r="S565" s="388"/>
      <c r="T565" s="388"/>
      <c r="U565" s="388"/>
      <c r="V565" s="388"/>
      <c r="W565" s="388"/>
      <c r="X565" s="388"/>
      <c r="Y565" s="388"/>
      <c r="Z565" s="388"/>
      <c r="AA565" s="376"/>
      <c r="AB565" s="376"/>
      <c r="AC565" s="376"/>
    </row>
    <row r="566" spans="1:68" ht="27" hidden="1" customHeight="1" x14ac:dyDescent="0.25">
      <c r="A566" s="54" t="s">
        <v>742</v>
      </c>
      <c r="B566" s="54" t="s">
        <v>743</v>
      </c>
      <c r="C566" s="31">
        <v>4301031289</v>
      </c>
      <c r="D566" s="389">
        <v>4640242181615</v>
      </c>
      <c r="E566" s="390"/>
      <c r="F566" s="382">
        <v>0.7</v>
      </c>
      <c r="G566" s="32">
        <v>6</v>
      </c>
      <c r="H566" s="382">
        <v>4.2</v>
      </c>
      <c r="I566" s="382">
        <v>4.4000000000000004</v>
      </c>
      <c r="J566" s="32">
        <v>156</v>
      </c>
      <c r="K566" s="32" t="s">
        <v>75</v>
      </c>
      <c r="L566" s="32"/>
      <c r="M566" s="33" t="s">
        <v>68</v>
      </c>
      <c r="N566" s="33"/>
      <c r="O566" s="32">
        <v>45</v>
      </c>
      <c r="P566" s="616" t="s">
        <v>744</v>
      </c>
      <c r="Q566" s="392"/>
      <c r="R566" s="392"/>
      <c r="S566" s="392"/>
      <c r="T566" s="393"/>
      <c r="U566" s="34"/>
      <c r="V566" s="34"/>
      <c r="W566" s="35" t="s">
        <v>69</v>
      </c>
      <c r="X566" s="383">
        <v>0</v>
      </c>
      <c r="Y566" s="384">
        <f t="shared" ref="Y566:Y571" si="95">IFERROR(IF(X566="",0,CEILING((X566/$H566),1)*$H566),"")</f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ref="BM566:BM571" si="96">IFERROR(X566*I566/H566,"0")</f>
        <v>0</v>
      </c>
      <c r="BN566" s="64">
        <f t="shared" ref="BN566:BN571" si="97">IFERROR(Y566*I566/H566,"0")</f>
        <v>0</v>
      </c>
      <c r="BO566" s="64">
        <f t="shared" ref="BO566:BO571" si="98">IFERROR(1/J566*(X566/H566),"0")</f>
        <v>0</v>
      </c>
      <c r="BP566" s="64">
        <f t="shared" ref="BP566:BP571" si="99">IFERROR(1/J566*(Y566/H566),"0")</f>
        <v>0</v>
      </c>
    </row>
    <row r="567" spans="1:68" ht="27" hidden="1" customHeight="1" x14ac:dyDescent="0.25">
      <c r="A567" s="54" t="s">
        <v>745</v>
      </c>
      <c r="B567" s="54" t="s">
        <v>746</v>
      </c>
      <c r="C567" s="31">
        <v>4301031285</v>
      </c>
      <c r="D567" s="389">
        <v>4640242181639</v>
      </c>
      <c r="E567" s="390"/>
      <c r="F567" s="382">
        <v>0.7</v>
      </c>
      <c r="G567" s="32">
        <v>6</v>
      </c>
      <c r="H567" s="382">
        <v>4.2</v>
      </c>
      <c r="I567" s="382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0" t="s">
        <v>747</v>
      </c>
      <c r="Q567" s="392"/>
      <c r="R567" s="392"/>
      <c r="S567" s="392"/>
      <c r="T567" s="393"/>
      <c r="U567" s="34"/>
      <c r="V567" s="34"/>
      <c r="W567" s="35" t="s">
        <v>69</v>
      </c>
      <c r="X567" s="383">
        <v>0</v>
      </c>
      <c r="Y567" s="384">
        <f t="shared" si="95"/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748</v>
      </c>
      <c r="B568" s="54" t="s">
        <v>749</v>
      </c>
      <c r="C568" s="31">
        <v>4301031287</v>
      </c>
      <c r="D568" s="389">
        <v>4640242181622</v>
      </c>
      <c r="E568" s="390"/>
      <c r="F568" s="382">
        <v>0.7</v>
      </c>
      <c r="G568" s="32">
        <v>6</v>
      </c>
      <c r="H568" s="382">
        <v>4.2</v>
      </c>
      <c r="I568" s="382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5" t="s">
        <v>750</v>
      </c>
      <c r="Q568" s="392"/>
      <c r="R568" s="392"/>
      <c r="S568" s="392"/>
      <c r="T568" s="393"/>
      <c r="U568" s="34"/>
      <c r="V568" s="34"/>
      <c r="W568" s="35" t="s">
        <v>69</v>
      </c>
      <c r="X568" s="383">
        <v>0</v>
      </c>
      <c r="Y568" s="384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751</v>
      </c>
      <c r="B569" s="54" t="s">
        <v>752</v>
      </c>
      <c r="C569" s="31">
        <v>4301031280</v>
      </c>
      <c r="D569" s="389">
        <v>4640242180816</v>
      </c>
      <c r="E569" s="390"/>
      <c r="F569" s="382">
        <v>0.7</v>
      </c>
      <c r="G569" s="32">
        <v>6</v>
      </c>
      <c r="H569" s="382">
        <v>4.2</v>
      </c>
      <c r="I569" s="382">
        <v>4.46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40</v>
      </c>
      <c r="P569" s="667" t="s">
        <v>753</v>
      </c>
      <c r="Q569" s="392"/>
      <c r="R569" s="392"/>
      <c r="S569" s="392"/>
      <c r="T569" s="393"/>
      <c r="U569" s="34"/>
      <c r="V569" s="34"/>
      <c r="W569" s="35" t="s">
        <v>69</v>
      </c>
      <c r="X569" s="383">
        <v>0</v>
      </c>
      <c r="Y569" s="384">
        <f t="shared" si="95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754</v>
      </c>
      <c r="B570" s="54" t="s">
        <v>755</v>
      </c>
      <c r="C570" s="31">
        <v>4301031244</v>
      </c>
      <c r="D570" s="389">
        <v>4640242180595</v>
      </c>
      <c r="E570" s="390"/>
      <c r="F570" s="382">
        <v>0.7</v>
      </c>
      <c r="G570" s="32">
        <v>6</v>
      </c>
      <c r="H570" s="382">
        <v>4.2</v>
      </c>
      <c r="I570" s="382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756</v>
      </c>
      <c r="Q570" s="392"/>
      <c r="R570" s="392"/>
      <c r="S570" s="392"/>
      <c r="T570" s="393"/>
      <c r="U570" s="34"/>
      <c r="V570" s="34"/>
      <c r="W570" s="35" t="s">
        <v>69</v>
      </c>
      <c r="X570" s="383">
        <v>0</v>
      </c>
      <c r="Y570" s="384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757</v>
      </c>
      <c r="B571" s="54" t="s">
        <v>758</v>
      </c>
      <c r="C571" s="31">
        <v>4301031200</v>
      </c>
      <c r="D571" s="389">
        <v>4640242180489</v>
      </c>
      <c r="E571" s="390"/>
      <c r="F571" s="382">
        <v>0.28000000000000003</v>
      </c>
      <c r="G571" s="32">
        <v>6</v>
      </c>
      <c r="H571" s="382">
        <v>1.68</v>
      </c>
      <c r="I571" s="382">
        <v>1.84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462" t="s">
        <v>759</v>
      </c>
      <c r="Q571" s="392"/>
      <c r="R571" s="392"/>
      <c r="S571" s="392"/>
      <c r="T571" s="393"/>
      <c r="U571" s="34"/>
      <c r="V571" s="34"/>
      <c r="W571" s="35" t="s">
        <v>69</v>
      </c>
      <c r="X571" s="383">
        <v>0</v>
      </c>
      <c r="Y571" s="384">
        <f t="shared" si="95"/>
        <v>0</v>
      </c>
      <c r="Z571" s="36" t="str">
        <f>IFERROR(IF(Y571=0,"",ROUNDUP(Y571/H571,0)*0.00502),"")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idden="1" x14ac:dyDescent="0.2">
      <c r="A572" s="395"/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396"/>
      <c r="P572" s="399" t="s">
        <v>70</v>
      </c>
      <c r="Q572" s="400"/>
      <c r="R572" s="400"/>
      <c r="S572" s="400"/>
      <c r="T572" s="400"/>
      <c r="U572" s="400"/>
      <c r="V572" s="401"/>
      <c r="W572" s="37" t="s">
        <v>71</v>
      </c>
      <c r="X572" s="385">
        <f>IFERROR(X566/H566,"0")+IFERROR(X567/H567,"0")+IFERROR(X568/H568,"0")+IFERROR(X569/H569,"0")+IFERROR(X570/H570,"0")+IFERROR(X571/H571,"0")</f>
        <v>0</v>
      </c>
      <c r="Y572" s="385">
        <f>IFERROR(Y566/H566,"0")+IFERROR(Y567/H567,"0")+IFERROR(Y568/H568,"0")+IFERROR(Y569/H569,"0")+IFERROR(Y570/H570,"0")+IFERROR(Y571/H571,"0")</f>
        <v>0</v>
      </c>
      <c r="Z572" s="385">
        <f>IFERROR(IF(Z566="",0,Z566),"0")+IFERROR(IF(Z567="",0,Z567),"0")+IFERROR(IF(Z568="",0,Z568),"0")+IFERROR(IF(Z569="",0,Z569),"0")+IFERROR(IF(Z570="",0,Z570),"0")+IFERROR(IF(Z571="",0,Z571),"0")</f>
        <v>0</v>
      </c>
      <c r="AA572" s="386"/>
      <c r="AB572" s="386"/>
      <c r="AC572" s="386"/>
    </row>
    <row r="573" spans="1:68" hidden="1" x14ac:dyDescent="0.2">
      <c r="A573" s="388"/>
      <c r="B573" s="388"/>
      <c r="C573" s="388"/>
      <c r="D573" s="388"/>
      <c r="E573" s="388"/>
      <c r="F573" s="388"/>
      <c r="G573" s="388"/>
      <c r="H573" s="388"/>
      <c r="I573" s="388"/>
      <c r="J573" s="388"/>
      <c r="K573" s="388"/>
      <c r="L573" s="388"/>
      <c r="M573" s="388"/>
      <c r="N573" s="388"/>
      <c r="O573" s="396"/>
      <c r="P573" s="399" t="s">
        <v>70</v>
      </c>
      <c r="Q573" s="400"/>
      <c r="R573" s="400"/>
      <c r="S573" s="400"/>
      <c r="T573" s="400"/>
      <c r="U573" s="400"/>
      <c r="V573" s="401"/>
      <c r="W573" s="37" t="s">
        <v>69</v>
      </c>
      <c r="X573" s="385">
        <f>IFERROR(SUM(X566:X571),"0")</f>
        <v>0</v>
      </c>
      <c r="Y573" s="385">
        <f>IFERROR(SUM(Y566:Y571),"0")</f>
        <v>0</v>
      </c>
      <c r="Z573" s="37"/>
      <c r="AA573" s="386"/>
      <c r="AB573" s="386"/>
      <c r="AC573" s="386"/>
    </row>
    <row r="574" spans="1:68" ht="14.25" hidden="1" customHeight="1" x14ac:dyDescent="0.25">
      <c r="A574" s="387" t="s">
        <v>72</v>
      </c>
      <c r="B574" s="388"/>
      <c r="C574" s="388"/>
      <c r="D574" s="388"/>
      <c r="E574" s="388"/>
      <c r="F574" s="388"/>
      <c r="G574" s="388"/>
      <c r="H574" s="388"/>
      <c r="I574" s="388"/>
      <c r="J574" s="388"/>
      <c r="K574" s="388"/>
      <c r="L574" s="388"/>
      <c r="M574" s="388"/>
      <c r="N574" s="388"/>
      <c r="O574" s="388"/>
      <c r="P574" s="388"/>
      <c r="Q574" s="388"/>
      <c r="R574" s="388"/>
      <c r="S574" s="388"/>
      <c r="T574" s="388"/>
      <c r="U574" s="388"/>
      <c r="V574" s="388"/>
      <c r="W574" s="388"/>
      <c r="X574" s="388"/>
      <c r="Y574" s="388"/>
      <c r="Z574" s="388"/>
      <c r="AA574" s="376"/>
      <c r="AB574" s="376"/>
      <c r="AC574" s="376"/>
    </row>
    <row r="575" spans="1:68" ht="27" customHeight="1" x14ac:dyDescent="0.25">
      <c r="A575" s="54" t="s">
        <v>760</v>
      </c>
      <c r="B575" s="54" t="s">
        <v>761</v>
      </c>
      <c r="C575" s="31">
        <v>4301051746</v>
      </c>
      <c r="D575" s="389">
        <v>4640242180533</v>
      </c>
      <c r="E575" s="390"/>
      <c r="F575" s="382">
        <v>1.3</v>
      </c>
      <c r="G575" s="32">
        <v>6</v>
      </c>
      <c r="H575" s="382">
        <v>7.8</v>
      </c>
      <c r="I575" s="382">
        <v>8.3640000000000008</v>
      </c>
      <c r="J575" s="32">
        <v>56</v>
      </c>
      <c r="K575" s="32" t="s">
        <v>108</v>
      </c>
      <c r="L575" s="32"/>
      <c r="M575" s="33" t="s">
        <v>111</v>
      </c>
      <c r="N575" s="33"/>
      <c r="O575" s="32">
        <v>40</v>
      </c>
      <c r="P575" s="696" t="s">
        <v>762</v>
      </c>
      <c r="Q575" s="392"/>
      <c r="R575" s="392"/>
      <c r="S575" s="392"/>
      <c r="T575" s="393"/>
      <c r="U575" s="34"/>
      <c r="V575" s="34"/>
      <c r="W575" s="35" t="s">
        <v>69</v>
      </c>
      <c r="X575" s="383">
        <v>400</v>
      </c>
      <c r="Y575" s="384">
        <f>IFERROR(IF(X575="",0,CEILING((X575/$H575),1)*$H575),"")</f>
        <v>405.59999999999997</v>
      </c>
      <c r="Z575" s="36">
        <f>IFERROR(IF(Y575=0,"",ROUNDUP(Y575/H575,0)*0.02175),"")</f>
        <v>1.131</v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428.92307692307696</v>
      </c>
      <c r="BN575" s="64">
        <f>IFERROR(Y575*I575/H575,"0")</f>
        <v>434.928</v>
      </c>
      <c r="BO575" s="64">
        <f>IFERROR(1/J575*(X575/H575),"0")</f>
        <v>0.91575091575091572</v>
      </c>
      <c r="BP575" s="64">
        <f>IFERROR(1/J575*(Y575/H575),"0")</f>
        <v>0.92857142857142849</v>
      </c>
    </row>
    <row r="576" spans="1:68" ht="27" hidden="1" customHeight="1" x14ac:dyDescent="0.25">
      <c r="A576" s="54" t="s">
        <v>763</v>
      </c>
      <c r="B576" s="54" t="s">
        <v>764</v>
      </c>
      <c r="C576" s="31">
        <v>4301051510</v>
      </c>
      <c r="D576" s="389">
        <v>4640242180540</v>
      </c>
      <c r="E576" s="390"/>
      <c r="F576" s="382">
        <v>1.3</v>
      </c>
      <c r="G576" s="32">
        <v>6</v>
      </c>
      <c r="H576" s="382">
        <v>7.8</v>
      </c>
      <c r="I576" s="382">
        <v>8.3640000000000008</v>
      </c>
      <c r="J576" s="32">
        <v>56</v>
      </c>
      <c r="K576" s="32" t="s">
        <v>108</v>
      </c>
      <c r="L576" s="32"/>
      <c r="M576" s="33" t="s">
        <v>68</v>
      </c>
      <c r="N576" s="33"/>
      <c r="O576" s="32">
        <v>30</v>
      </c>
      <c r="P576" s="702" t="s">
        <v>765</v>
      </c>
      <c r="Q576" s="392"/>
      <c r="R576" s="392"/>
      <c r="S576" s="392"/>
      <c r="T576" s="393"/>
      <c r="U576" s="34"/>
      <c r="V576" s="34"/>
      <c r="W576" s="35" t="s">
        <v>69</v>
      </c>
      <c r="X576" s="383">
        <v>0</v>
      </c>
      <c r="Y576" s="384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395"/>
      <c r="B577" s="388"/>
      <c r="C577" s="388"/>
      <c r="D577" s="388"/>
      <c r="E577" s="388"/>
      <c r="F577" s="388"/>
      <c r="G577" s="388"/>
      <c r="H577" s="388"/>
      <c r="I577" s="388"/>
      <c r="J577" s="388"/>
      <c r="K577" s="388"/>
      <c r="L577" s="388"/>
      <c r="M577" s="388"/>
      <c r="N577" s="388"/>
      <c r="O577" s="396"/>
      <c r="P577" s="399" t="s">
        <v>70</v>
      </c>
      <c r="Q577" s="400"/>
      <c r="R577" s="400"/>
      <c r="S577" s="400"/>
      <c r="T577" s="400"/>
      <c r="U577" s="400"/>
      <c r="V577" s="401"/>
      <c r="W577" s="37" t="s">
        <v>71</v>
      </c>
      <c r="X577" s="385">
        <f>IFERROR(X575/H575,"0")+IFERROR(X576/H576,"0")</f>
        <v>51.282051282051285</v>
      </c>
      <c r="Y577" s="385">
        <f>IFERROR(Y575/H575,"0")+IFERROR(Y576/H576,"0")</f>
        <v>52</v>
      </c>
      <c r="Z577" s="385">
        <f>IFERROR(IF(Z575="",0,Z575),"0")+IFERROR(IF(Z576="",0,Z576),"0")</f>
        <v>1.131</v>
      </c>
      <c r="AA577" s="386"/>
      <c r="AB577" s="386"/>
      <c r="AC577" s="386"/>
    </row>
    <row r="578" spans="1:68" x14ac:dyDescent="0.2">
      <c r="A578" s="388"/>
      <c r="B578" s="388"/>
      <c r="C578" s="388"/>
      <c r="D578" s="388"/>
      <c r="E578" s="388"/>
      <c r="F578" s="388"/>
      <c r="G578" s="388"/>
      <c r="H578" s="388"/>
      <c r="I578" s="388"/>
      <c r="J578" s="388"/>
      <c r="K578" s="388"/>
      <c r="L578" s="388"/>
      <c r="M578" s="388"/>
      <c r="N578" s="388"/>
      <c r="O578" s="396"/>
      <c r="P578" s="399" t="s">
        <v>70</v>
      </c>
      <c r="Q578" s="400"/>
      <c r="R578" s="400"/>
      <c r="S578" s="400"/>
      <c r="T578" s="400"/>
      <c r="U578" s="400"/>
      <c r="V578" s="401"/>
      <c r="W578" s="37" t="s">
        <v>69</v>
      </c>
      <c r="X578" s="385">
        <f>IFERROR(SUM(X575:X576),"0")</f>
        <v>400</v>
      </c>
      <c r="Y578" s="385">
        <f>IFERROR(SUM(Y575:Y576),"0")</f>
        <v>405.59999999999997</v>
      </c>
      <c r="Z578" s="37"/>
      <c r="AA578" s="386"/>
      <c r="AB578" s="386"/>
      <c r="AC578" s="386"/>
    </row>
    <row r="579" spans="1:68" ht="14.25" hidden="1" customHeight="1" x14ac:dyDescent="0.25">
      <c r="A579" s="387" t="s">
        <v>171</v>
      </c>
      <c r="B579" s="388"/>
      <c r="C579" s="388"/>
      <c r="D579" s="388"/>
      <c r="E579" s="388"/>
      <c r="F579" s="388"/>
      <c r="G579" s="388"/>
      <c r="H579" s="388"/>
      <c r="I579" s="388"/>
      <c r="J579" s="388"/>
      <c r="K579" s="388"/>
      <c r="L579" s="388"/>
      <c r="M579" s="388"/>
      <c r="N579" s="388"/>
      <c r="O579" s="388"/>
      <c r="P579" s="388"/>
      <c r="Q579" s="388"/>
      <c r="R579" s="388"/>
      <c r="S579" s="388"/>
      <c r="T579" s="388"/>
      <c r="U579" s="388"/>
      <c r="V579" s="388"/>
      <c r="W579" s="388"/>
      <c r="X579" s="388"/>
      <c r="Y579" s="388"/>
      <c r="Z579" s="388"/>
      <c r="AA579" s="376"/>
      <c r="AB579" s="376"/>
      <c r="AC579" s="376"/>
    </row>
    <row r="580" spans="1:68" ht="27" hidden="1" customHeight="1" x14ac:dyDescent="0.25">
      <c r="A580" s="54" t="s">
        <v>766</v>
      </c>
      <c r="B580" s="54" t="s">
        <v>767</v>
      </c>
      <c r="C580" s="31">
        <v>4301060408</v>
      </c>
      <c r="D580" s="389">
        <v>4640242180120</v>
      </c>
      <c r="E580" s="390"/>
      <c r="F580" s="382">
        <v>1.3</v>
      </c>
      <c r="G580" s="32">
        <v>6</v>
      </c>
      <c r="H580" s="382">
        <v>7.8</v>
      </c>
      <c r="I580" s="382">
        <v>8.2799999999999994</v>
      </c>
      <c r="J580" s="32">
        <v>56</v>
      </c>
      <c r="K580" s="32" t="s">
        <v>108</v>
      </c>
      <c r="L580" s="32"/>
      <c r="M580" s="33" t="s">
        <v>68</v>
      </c>
      <c r="N580" s="33"/>
      <c r="O580" s="32">
        <v>40</v>
      </c>
      <c r="P580" s="681" t="s">
        <v>768</v>
      </c>
      <c r="Q580" s="392"/>
      <c r="R580" s="392"/>
      <c r="S580" s="392"/>
      <c r="T580" s="393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766</v>
      </c>
      <c r="B581" s="54" t="s">
        <v>769</v>
      </c>
      <c r="C581" s="31">
        <v>4301060354</v>
      </c>
      <c r="D581" s="389">
        <v>4640242180120</v>
      </c>
      <c r="E581" s="390"/>
      <c r="F581" s="382">
        <v>1.3</v>
      </c>
      <c r="G581" s="32">
        <v>6</v>
      </c>
      <c r="H581" s="382">
        <v>7.8</v>
      </c>
      <c r="I581" s="382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68" t="s">
        <v>770</v>
      </c>
      <c r="Q581" s="392"/>
      <c r="R581" s="392"/>
      <c r="S581" s="392"/>
      <c r="T581" s="393"/>
      <c r="U581" s="34"/>
      <c r="V581" s="34"/>
      <c r="W581" s="35" t="s">
        <v>69</v>
      </c>
      <c r="X581" s="383">
        <v>0</v>
      </c>
      <c r="Y581" s="384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771</v>
      </c>
      <c r="B582" s="54" t="s">
        <v>772</v>
      </c>
      <c r="C582" s="31">
        <v>4301060407</v>
      </c>
      <c r="D582" s="389">
        <v>4640242180137</v>
      </c>
      <c r="E582" s="390"/>
      <c r="F582" s="382">
        <v>1.3</v>
      </c>
      <c r="G582" s="32">
        <v>6</v>
      </c>
      <c r="H582" s="382">
        <v>7.8</v>
      </c>
      <c r="I582" s="382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85" t="s">
        <v>773</v>
      </c>
      <c r="Q582" s="392"/>
      <c r="R582" s="392"/>
      <c r="S582" s="392"/>
      <c r="T582" s="393"/>
      <c r="U582" s="34"/>
      <c r="V582" s="34"/>
      <c r="W582" s="35" t="s">
        <v>69</v>
      </c>
      <c r="X582" s="383">
        <v>0</v>
      </c>
      <c r="Y582" s="384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771</v>
      </c>
      <c r="B583" s="54" t="s">
        <v>774</v>
      </c>
      <c r="C583" s="31">
        <v>4301060355</v>
      </c>
      <c r="D583" s="389">
        <v>4640242180137</v>
      </c>
      <c r="E583" s="390"/>
      <c r="F583" s="382">
        <v>1.3</v>
      </c>
      <c r="G583" s="32">
        <v>6</v>
      </c>
      <c r="H583" s="382">
        <v>7.8</v>
      </c>
      <c r="I583" s="382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1" t="s">
        <v>775</v>
      </c>
      <c r="Q583" s="392"/>
      <c r="R583" s="392"/>
      <c r="S583" s="392"/>
      <c r="T583" s="393"/>
      <c r="U583" s="34"/>
      <c r="V583" s="34"/>
      <c r="W583" s="35" t="s">
        <v>69</v>
      </c>
      <c r="X583" s="383">
        <v>0</v>
      </c>
      <c r="Y583" s="384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5"/>
      <c r="B584" s="388"/>
      <c r="C584" s="388"/>
      <c r="D584" s="388"/>
      <c r="E584" s="388"/>
      <c r="F584" s="388"/>
      <c r="G584" s="388"/>
      <c r="H584" s="388"/>
      <c r="I584" s="388"/>
      <c r="J584" s="388"/>
      <c r="K584" s="388"/>
      <c r="L584" s="388"/>
      <c r="M584" s="388"/>
      <c r="N584" s="388"/>
      <c r="O584" s="396"/>
      <c r="P584" s="399" t="s">
        <v>70</v>
      </c>
      <c r="Q584" s="400"/>
      <c r="R584" s="400"/>
      <c r="S584" s="400"/>
      <c r="T584" s="400"/>
      <c r="U584" s="400"/>
      <c r="V584" s="401"/>
      <c r="W584" s="37" t="s">
        <v>71</v>
      </c>
      <c r="X584" s="385">
        <f>IFERROR(X580/H580,"0")+IFERROR(X581/H581,"0")+IFERROR(X582/H582,"0")+IFERROR(X583/H583,"0")</f>
        <v>0</v>
      </c>
      <c r="Y584" s="385">
        <f>IFERROR(Y580/H580,"0")+IFERROR(Y581/H581,"0")+IFERROR(Y582/H582,"0")+IFERROR(Y583/H583,"0")</f>
        <v>0</v>
      </c>
      <c r="Z584" s="385">
        <f>IFERROR(IF(Z580="",0,Z580),"0")+IFERROR(IF(Z581="",0,Z581),"0")+IFERROR(IF(Z582="",0,Z582),"0")+IFERROR(IF(Z583="",0,Z583),"0")</f>
        <v>0</v>
      </c>
      <c r="AA584" s="386"/>
      <c r="AB584" s="386"/>
      <c r="AC584" s="386"/>
    </row>
    <row r="585" spans="1:68" hidden="1" x14ac:dyDescent="0.2">
      <c r="A585" s="388"/>
      <c r="B585" s="388"/>
      <c r="C585" s="388"/>
      <c r="D585" s="388"/>
      <c r="E585" s="388"/>
      <c r="F585" s="388"/>
      <c r="G585" s="388"/>
      <c r="H585" s="388"/>
      <c r="I585" s="388"/>
      <c r="J585" s="388"/>
      <c r="K585" s="388"/>
      <c r="L585" s="388"/>
      <c r="M585" s="388"/>
      <c r="N585" s="388"/>
      <c r="O585" s="396"/>
      <c r="P585" s="399" t="s">
        <v>70</v>
      </c>
      <c r="Q585" s="400"/>
      <c r="R585" s="400"/>
      <c r="S585" s="400"/>
      <c r="T585" s="400"/>
      <c r="U585" s="400"/>
      <c r="V585" s="401"/>
      <c r="W585" s="37" t="s">
        <v>69</v>
      </c>
      <c r="X585" s="385">
        <f>IFERROR(SUM(X580:X583),"0")</f>
        <v>0</v>
      </c>
      <c r="Y585" s="385">
        <f>IFERROR(SUM(Y580:Y583),"0")</f>
        <v>0</v>
      </c>
      <c r="Z585" s="37"/>
      <c r="AA585" s="386"/>
      <c r="AB585" s="386"/>
      <c r="AC585" s="386"/>
    </row>
    <row r="586" spans="1:68" ht="16.5" hidden="1" customHeight="1" x14ac:dyDescent="0.25">
      <c r="A586" s="402" t="s">
        <v>776</v>
      </c>
      <c r="B586" s="388"/>
      <c r="C586" s="388"/>
      <c r="D586" s="388"/>
      <c r="E586" s="388"/>
      <c r="F586" s="388"/>
      <c r="G586" s="388"/>
      <c r="H586" s="388"/>
      <c r="I586" s="388"/>
      <c r="J586" s="388"/>
      <c r="K586" s="388"/>
      <c r="L586" s="388"/>
      <c r="M586" s="388"/>
      <c r="N586" s="388"/>
      <c r="O586" s="388"/>
      <c r="P586" s="388"/>
      <c r="Q586" s="388"/>
      <c r="R586" s="388"/>
      <c r="S586" s="388"/>
      <c r="T586" s="388"/>
      <c r="U586" s="388"/>
      <c r="V586" s="388"/>
      <c r="W586" s="388"/>
      <c r="X586" s="388"/>
      <c r="Y586" s="388"/>
      <c r="Z586" s="388"/>
      <c r="AA586" s="377"/>
      <c r="AB586" s="377"/>
      <c r="AC586" s="377"/>
    </row>
    <row r="587" spans="1:68" ht="14.25" hidden="1" customHeight="1" x14ac:dyDescent="0.25">
      <c r="A587" s="387" t="s">
        <v>105</v>
      </c>
      <c r="B587" s="388"/>
      <c r="C587" s="388"/>
      <c r="D587" s="388"/>
      <c r="E587" s="388"/>
      <c r="F587" s="388"/>
      <c r="G587" s="388"/>
      <c r="H587" s="388"/>
      <c r="I587" s="388"/>
      <c r="J587" s="388"/>
      <c r="K587" s="388"/>
      <c r="L587" s="388"/>
      <c r="M587" s="388"/>
      <c r="N587" s="388"/>
      <c r="O587" s="388"/>
      <c r="P587" s="388"/>
      <c r="Q587" s="388"/>
      <c r="R587" s="388"/>
      <c r="S587" s="388"/>
      <c r="T587" s="388"/>
      <c r="U587" s="388"/>
      <c r="V587" s="388"/>
      <c r="W587" s="388"/>
      <c r="X587" s="388"/>
      <c r="Y587" s="388"/>
      <c r="Z587" s="388"/>
      <c r="AA587" s="376"/>
      <c r="AB587" s="376"/>
      <c r="AC587" s="376"/>
    </row>
    <row r="588" spans="1:68" ht="27" hidden="1" customHeight="1" x14ac:dyDescent="0.25">
      <c r="A588" s="54" t="s">
        <v>777</v>
      </c>
      <c r="B588" s="54" t="s">
        <v>778</v>
      </c>
      <c r="C588" s="31">
        <v>4301011951</v>
      </c>
      <c r="D588" s="389">
        <v>4640242180045</v>
      </c>
      <c r="E588" s="390"/>
      <c r="F588" s="382">
        <v>1.35</v>
      </c>
      <c r="G588" s="32">
        <v>8</v>
      </c>
      <c r="H588" s="382">
        <v>10.8</v>
      </c>
      <c r="I588" s="382">
        <v>11.28</v>
      </c>
      <c r="J588" s="32">
        <v>56</v>
      </c>
      <c r="K588" s="32" t="s">
        <v>108</v>
      </c>
      <c r="L588" s="32"/>
      <c r="M588" s="33" t="s">
        <v>109</v>
      </c>
      <c r="N588" s="33"/>
      <c r="O588" s="32">
        <v>55</v>
      </c>
      <c r="P588" s="707" t="s">
        <v>779</v>
      </c>
      <c r="Q588" s="392"/>
      <c r="R588" s="392"/>
      <c r="S588" s="392"/>
      <c r="T588" s="393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780</v>
      </c>
      <c r="B589" s="54" t="s">
        <v>781</v>
      </c>
      <c r="C589" s="31">
        <v>4301011950</v>
      </c>
      <c r="D589" s="389">
        <v>4640242180601</v>
      </c>
      <c r="E589" s="390"/>
      <c r="F589" s="382">
        <v>1.35</v>
      </c>
      <c r="G589" s="32">
        <v>8</v>
      </c>
      <c r="H589" s="382">
        <v>10.8</v>
      </c>
      <c r="I589" s="382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7" t="s">
        <v>782</v>
      </c>
      <c r="Q589" s="392"/>
      <c r="R589" s="392"/>
      <c r="S589" s="392"/>
      <c r="T589" s="393"/>
      <c r="U589" s="34"/>
      <c r="V589" s="34"/>
      <c r="W589" s="35" t="s">
        <v>69</v>
      </c>
      <c r="X589" s="383">
        <v>0</v>
      </c>
      <c r="Y589" s="3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395"/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396"/>
      <c r="P590" s="399" t="s">
        <v>70</v>
      </c>
      <c r="Q590" s="400"/>
      <c r="R590" s="400"/>
      <c r="S590" s="400"/>
      <c r="T590" s="400"/>
      <c r="U590" s="400"/>
      <c r="V590" s="401"/>
      <c r="W590" s="37" t="s">
        <v>71</v>
      </c>
      <c r="X590" s="385">
        <f>IFERROR(X588/H588,"0")+IFERROR(X589/H589,"0")</f>
        <v>0</v>
      </c>
      <c r="Y590" s="385">
        <f>IFERROR(Y588/H588,"0")+IFERROR(Y589/H589,"0")</f>
        <v>0</v>
      </c>
      <c r="Z590" s="385">
        <f>IFERROR(IF(Z588="",0,Z588),"0")+IFERROR(IF(Z589="",0,Z589),"0")</f>
        <v>0</v>
      </c>
      <c r="AA590" s="386"/>
      <c r="AB590" s="386"/>
      <c r="AC590" s="386"/>
    </row>
    <row r="591" spans="1:68" hidden="1" x14ac:dyDescent="0.2">
      <c r="A591" s="388"/>
      <c r="B591" s="388"/>
      <c r="C591" s="388"/>
      <c r="D591" s="388"/>
      <c r="E591" s="388"/>
      <c r="F591" s="388"/>
      <c r="G591" s="388"/>
      <c r="H591" s="388"/>
      <c r="I591" s="388"/>
      <c r="J591" s="388"/>
      <c r="K591" s="388"/>
      <c r="L591" s="388"/>
      <c r="M591" s="388"/>
      <c r="N591" s="388"/>
      <c r="O591" s="396"/>
      <c r="P591" s="399" t="s">
        <v>70</v>
      </c>
      <c r="Q591" s="400"/>
      <c r="R591" s="400"/>
      <c r="S591" s="400"/>
      <c r="T591" s="400"/>
      <c r="U591" s="400"/>
      <c r="V591" s="401"/>
      <c r="W591" s="37" t="s">
        <v>69</v>
      </c>
      <c r="X591" s="385">
        <f>IFERROR(SUM(X588:X589),"0")</f>
        <v>0</v>
      </c>
      <c r="Y591" s="385">
        <f>IFERROR(SUM(Y588:Y589),"0")</f>
        <v>0</v>
      </c>
      <c r="Z591" s="37"/>
      <c r="AA591" s="386"/>
      <c r="AB591" s="386"/>
      <c r="AC591" s="386"/>
    </row>
    <row r="592" spans="1:68" ht="14.25" hidden="1" customHeight="1" x14ac:dyDescent="0.25">
      <c r="A592" s="387" t="s">
        <v>141</v>
      </c>
      <c r="B592" s="388"/>
      <c r="C592" s="388"/>
      <c r="D592" s="388"/>
      <c r="E592" s="388"/>
      <c r="F592" s="388"/>
      <c r="G592" s="388"/>
      <c r="H592" s="388"/>
      <c r="I592" s="388"/>
      <c r="J592" s="388"/>
      <c r="K592" s="388"/>
      <c r="L592" s="388"/>
      <c r="M592" s="388"/>
      <c r="N592" s="388"/>
      <c r="O592" s="388"/>
      <c r="P592" s="388"/>
      <c r="Q592" s="388"/>
      <c r="R592" s="388"/>
      <c r="S592" s="388"/>
      <c r="T592" s="388"/>
      <c r="U592" s="388"/>
      <c r="V592" s="388"/>
      <c r="W592" s="388"/>
      <c r="X592" s="388"/>
      <c r="Y592" s="388"/>
      <c r="Z592" s="388"/>
      <c r="AA592" s="376"/>
      <c r="AB592" s="376"/>
      <c r="AC592" s="376"/>
    </row>
    <row r="593" spans="1:68" ht="27" hidden="1" customHeight="1" x14ac:dyDescent="0.25">
      <c r="A593" s="54" t="s">
        <v>783</v>
      </c>
      <c r="B593" s="54" t="s">
        <v>784</v>
      </c>
      <c r="C593" s="31">
        <v>4301020314</v>
      </c>
      <c r="D593" s="389">
        <v>4640242180090</v>
      </c>
      <c r="E593" s="390"/>
      <c r="F593" s="382">
        <v>1.35</v>
      </c>
      <c r="G593" s="32">
        <v>8</v>
      </c>
      <c r="H593" s="382">
        <v>10.8</v>
      </c>
      <c r="I593" s="382">
        <v>11.28</v>
      </c>
      <c r="J593" s="32">
        <v>56</v>
      </c>
      <c r="K593" s="32" t="s">
        <v>108</v>
      </c>
      <c r="L593" s="32"/>
      <c r="M593" s="33" t="s">
        <v>109</v>
      </c>
      <c r="N593" s="33"/>
      <c r="O593" s="32">
        <v>50</v>
      </c>
      <c r="P593" s="550" t="s">
        <v>785</v>
      </c>
      <c r="Q593" s="392"/>
      <c r="R593" s="392"/>
      <c r="S593" s="392"/>
      <c r="T593" s="393"/>
      <c r="U593" s="34"/>
      <c r="V593" s="34"/>
      <c r="W593" s="35" t="s">
        <v>69</v>
      </c>
      <c r="X593" s="383">
        <v>0</v>
      </c>
      <c r="Y593" s="38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5"/>
      <c r="AG593" s="64"/>
      <c r="AJ593" s="66"/>
      <c r="AK593" s="66"/>
      <c r="BB593" s="371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395"/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96"/>
      <c r="P594" s="399" t="s">
        <v>70</v>
      </c>
      <c r="Q594" s="400"/>
      <c r="R594" s="400"/>
      <c r="S594" s="400"/>
      <c r="T594" s="400"/>
      <c r="U594" s="400"/>
      <c r="V594" s="401"/>
      <c r="W594" s="37" t="s">
        <v>71</v>
      </c>
      <c r="X594" s="385">
        <f>IFERROR(X593/H593,"0")</f>
        <v>0</v>
      </c>
      <c r="Y594" s="385">
        <f>IFERROR(Y593/H593,"0")</f>
        <v>0</v>
      </c>
      <c r="Z594" s="385">
        <f>IFERROR(IF(Z593="",0,Z593),"0")</f>
        <v>0</v>
      </c>
      <c r="AA594" s="386"/>
      <c r="AB594" s="386"/>
      <c r="AC594" s="386"/>
    </row>
    <row r="595" spans="1:68" hidden="1" x14ac:dyDescent="0.2">
      <c r="A595" s="388"/>
      <c r="B595" s="388"/>
      <c r="C595" s="388"/>
      <c r="D595" s="388"/>
      <c r="E595" s="388"/>
      <c r="F595" s="388"/>
      <c r="G595" s="388"/>
      <c r="H595" s="388"/>
      <c r="I595" s="388"/>
      <c r="J595" s="388"/>
      <c r="K595" s="388"/>
      <c r="L595" s="388"/>
      <c r="M595" s="388"/>
      <c r="N595" s="388"/>
      <c r="O595" s="396"/>
      <c r="P595" s="399" t="s">
        <v>70</v>
      </c>
      <c r="Q595" s="400"/>
      <c r="R595" s="400"/>
      <c r="S595" s="400"/>
      <c r="T595" s="400"/>
      <c r="U595" s="400"/>
      <c r="V595" s="401"/>
      <c r="W595" s="37" t="s">
        <v>69</v>
      </c>
      <c r="X595" s="385">
        <f>IFERROR(SUM(X593:X593),"0")</f>
        <v>0</v>
      </c>
      <c r="Y595" s="385">
        <f>IFERROR(SUM(Y593:Y593),"0")</f>
        <v>0</v>
      </c>
      <c r="Z595" s="37"/>
      <c r="AA595" s="386"/>
      <c r="AB595" s="386"/>
      <c r="AC595" s="386"/>
    </row>
    <row r="596" spans="1:68" ht="14.25" hidden="1" customHeight="1" x14ac:dyDescent="0.25">
      <c r="A596" s="387" t="s">
        <v>64</v>
      </c>
      <c r="B596" s="388"/>
      <c r="C596" s="388"/>
      <c r="D596" s="388"/>
      <c r="E596" s="388"/>
      <c r="F596" s="388"/>
      <c r="G596" s="388"/>
      <c r="H596" s="388"/>
      <c r="I596" s="388"/>
      <c r="J596" s="388"/>
      <c r="K596" s="388"/>
      <c r="L596" s="388"/>
      <c r="M596" s="388"/>
      <c r="N596" s="388"/>
      <c r="O596" s="388"/>
      <c r="P596" s="388"/>
      <c r="Q596" s="388"/>
      <c r="R596" s="388"/>
      <c r="S596" s="388"/>
      <c r="T596" s="388"/>
      <c r="U596" s="388"/>
      <c r="V596" s="388"/>
      <c r="W596" s="388"/>
      <c r="X596" s="388"/>
      <c r="Y596" s="388"/>
      <c r="Z596" s="388"/>
      <c r="AA596" s="376"/>
      <c r="AB596" s="376"/>
      <c r="AC596" s="376"/>
    </row>
    <row r="597" spans="1:68" ht="27" hidden="1" customHeight="1" x14ac:dyDescent="0.25">
      <c r="A597" s="54" t="s">
        <v>786</v>
      </c>
      <c r="B597" s="54" t="s">
        <v>787</v>
      </c>
      <c r="C597" s="31">
        <v>4301031321</v>
      </c>
      <c r="D597" s="389">
        <v>4640242180076</v>
      </c>
      <c r="E597" s="390"/>
      <c r="F597" s="382">
        <v>0.7</v>
      </c>
      <c r="G597" s="32">
        <v>6</v>
      </c>
      <c r="H597" s="382">
        <v>4.2</v>
      </c>
      <c r="I597" s="382">
        <v>4.4000000000000004</v>
      </c>
      <c r="J597" s="32">
        <v>156</v>
      </c>
      <c r="K597" s="32" t="s">
        <v>75</v>
      </c>
      <c r="L597" s="32"/>
      <c r="M597" s="33" t="s">
        <v>68</v>
      </c>
      <c r="N597" s="33"/>
      <c r="O597" s="32">
        <v>40</v>
      </c>
      <c r="P597" s="761" t="s">
        <v>788</v>
      </c>
      <c r="Q597" s="392"/>
      <c r="R597" s="392"/>
      <c r="S597" s="392"/>
      <c r="T597" s="393"/>
      <c r="U597" s="34"/>
      <c r="V597" s="34"/>
      <c r="W597" s="35" t="s">
        <v>69</v>
      </c>
      <c r="X597" s="383">
        <v>0</v>
      </c>
      <c r="Y597" s="384">
        <f>IFERROR(IF(X597="",0,CEILING((X597/$H597),1)*$H597),"")</f>
        <v>0</v>
      </c>
      <c r="Z597" s="36" t="str">
        <f>IFERROR(IF(Y597=0,"",ROUNDUP(Y597/H597,0)*0.00753),"")</f>
        <v/>
      </c>
      <c r="AA597" s="56"/>
      <c r="AB597" s="57"/>
      <c r="AC597" s="65"/>
      <c r="AG597" s="64"/>
      <c r="AJ597" s="66"/>
      <c r="AK597" s="66"/>
      <c r="BB597" s="37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395"/>
      <c r="B598" s="388"/>
      <c r="C598" s="388"/>
      <c r="D598" s="388"/>
      <c r="E598" s="388"/>
      <c r="F598" s="388"/>
      <c r="G598" s="388"/>
      <c r="H598" s="388"/>
      <c r="I598" s="388"/>
      <c r="J598" s="388"/>
      <c r="K598" s="388"/>
      <c r="L598" s="388"/>
      <c r="M598" s="388"/>
      <c r="N598" s="388"/>
      <c r="O598" s="396"/>
      <c r="P598" s="399" t="s">
        <v>70</v>
      </c>
      <c r="Q598" s="400"/>
      <c r="R598" s="400"/>
      <c r="S598" s="400"/>
      <c r="T598" s="400"/>
      <c r="U598" s="400"/>
      <c r="V598" s="401"/>
      <c r="W598" s="37" t="s">
        <v>71</v>
      </c>
      <c r="X598" s="385">
        <f>IFERROR(X597/H597,"0")</f>
        <v>0</v>
      </c>
      <c r="Y598" s="385">
        <f>IFERROR(Y597/H597,"0")</f>
        <v>0</v>
      </c>
      <c r="Z598" s="385">
        <f>IFERROR(IF(Z597="",0,Z597),"0")</f>
        <v>0</v>
      </c>
      <c r="AA598" s="386"/>
      <c r="AB598" s="386"/>
      <c r="AC598" s="386"/>
    </row>
    <row r="599" spans="1:68" hidden="1" x14ac:dyDescent="0.2">
      <c r="A599" s="388"/>
      <c r="B599" s="388"/>
      <c r="C599" s="388"/>
      <c r="D599" s="388"/>
      <c r="E599" s="388"/>
      <c r="F599" s="388"/>
      <c r="G599" s="388"/>
      <c r="H599" s="388"/>
      <c r="I599" s="388"/>
      <c r="J599" s="388"/>
      <c r="K599" s="388"/>
      <c r="L599" s="388"/>
      <c r="M599" s="388"/>
      <c r="N599" s="388"/>
      <c r="O599" s="396"/>
      <c r="P599" s="399" t="s">
        <v>70</v>
      </c>
      <c r="Q599" s="400"/>
      <c r="R599" s="400"/>
      <c r="S599" s="400"/>
      <c r="T599" s="400"/>
      <c r="U599" s="400"/>
      <c r="V599" s="401"/>
      <c r="W599" s="37" t="s">
        <v>69</v>
      </c>
      <c r="X599" s="385">
        <f>IFERROR(SUM(X597:X597),"0")</f>
        <v>0</v>
      </c>
      <c r="Y599" s="385">
        <f>IFERROR(SUM(Y597:Y597),"0")</f>
        <v>0</v>
      </c>
      <c r="Z599" s="37"/>
      <c r="AA599" s="386"/>
      <c r="AB599" s="386"/>
      <c r="AC599" s="386"/>
    </row>
    <row r="600" spans="1:68" ht="14.25" hidden="1" customHeight="1" x14ac:dyDescent="0.25">
      <c r="A600" s="387" t="s">
        <v>72</v>
      </c>
      <c r="B600" s="388"/>
      <c r="C600" s="388"/>
      <c r="D600" s="388"/>
      <c r="E600" s="388"/>
      <c r="F600" s="388"/>
      <c r="G600" s="388"/>
      <c r="H600" s="388"/>
      <c r="I600" s="388"/>
      <c r="J600" s="388"/>
      <c r="K600" s="388"/>
      <c r="L600" s="388"/>
      <c r="M600" s="388"/>
      <c r="N600" s="388"/>
      <c r="O600" s="388"/>
      <c r="P600" s="388"/>
      <c r="Q600" s="388"/>
      <c r="R600" s="388"/>
      <c r="S600" s="388"/>
      <c r="T600" s="388"/>
      <c r="U600" s="388"/>
      <c r="V600" s="388"/>
      <c r="W600" s="388"/>
      <c r="X600" s="388"/>
      <c r="Y600" s="388"/>
      <c r="Z600" s="388"/>
      <c r="AA600" s="376"/>
      <c r="AB600" s="376"/>
      <c r="AC600" s="376"/>
    </row>
    <row r="601" spans="1:68" ht="27" hidden="1" customHeight="1" x14ac:dyDescent="0.25">
      <c r="A601" s="54" t="s">
        <v>789</v>
      </c>
      <c r="B601" s="54" t="s">
        <v>790</v>
      </c>
      <c r="C601" s="31">
        <v>4301051780</v>
      </c>
      <c r="D601" s="389">
        <v>4640242180106</v>
      </c>
      <c r="E601" s="390"/>
      <c r="F601" s="382">
        <v>1.3</v>
      </c>
      <c r="G601" s="32">
        <v>6</v>
      </c>
      <c r="H601" s="382">
        <v>7.8</v>
      </c>
      <c r="I601" s="382">
        <v>8.2799999999999994</v>
      </c>
      <c r="J601" s="32">
        <v>56</v>
      </c>
      <c r="K601" s="32" t="s">
        <v>108</v>
      </c>
      <c r="L601" s="32"/>
      <c r="M601" s="33" t="s">
        <v>68</v>
      </c>
      <c r="N601" s="33"/>
      <c r="O601" s="32">
        <v>45</v>
      </c>
      <c r="P601" s="732" t="s">
        <v>791</v>
      </c>
      <c r="Q601" s="392"/>
      <c r="R601" s="392"/>
      <c r="S601" s="392"/>
      <c r="T601" s="393"/>
      <c r="U601" s="34"/>
      <c r="V601" s="34"/>
      <c r="W601" s="35" t="s">
        <v>69</v>
      </c>
      <c r="X601" s="383">
        <v>0</v>
      </c>
      <c r="Y601" s="38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5"/>
      <c r="AG601" s="64"/>
      <c r="AJ601" s="66"/>
      <c r="AK601" s="66"/>
      <c r="BB601" s="373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395"/>
      <c r="B602" s="388"/>
      <c r="C602" s="388"/>
      <c r="D602" s="388"/>
      <c r="E602" s="388"/>
      <c r="F602" s="388"/>
      <c r="G602" s="388"/>
      <c r="H602" s="388"/>
      <c r="I602" s="388"/>
      <c r="J602" s="388"/>
      <c r="K602" s="388"/>
      <c r="L602" s="388"/>
      <c r="M602" s="388"/>
      <c r="N602" s="388"/>
      <c r="O602" s="396"/>
      <c r="P602" s="399" t="s">
        <v>70</v>
      </c>
      <c r="Q602" s="400"/>
      <c r="R602" s="400"/>
      <c r="S602" s="400"/>
      <c r="T602" s="400"/>
      <c r="U602" s="400"/>
      <c r="V602" s="401"/>
      <c r="W602" s="37" t="s">
        <v>71</v>
      </c>
      <c r="X602" s="385">
        <f>IFERROR(X601/H601,"0")</f>
        <v>0</v>
      </c>
      <c r="Y602" s="385">
        <f>IFERROR(Y601/H601,"0")</f>
        <v>0</v>
      </c>
      <c r="Z602" s="385">
        <f>IFERROR(IF(Z601="",0,Z601),"0")</f>
        <v>0</v>
      </c>
      <c r="AA602" s="386"/>
      <c r="AB602" s="386"/>
      <c r="AC602" s="386"/>
    </row>
    <row r="603" spans="1:68" hidden="1" x14ac:dyDescent="0.2">
      <c r="A603" s="388"/>
      <c r="B603" s="388"/>
      <c r="C603" s="388"/>
      <c r="D603" s="388"/>
      <c r="E603" s="388"/>
      <c r="F603" s="388"/>
      <c r="G603" s="388"/>
      <c r="H603" s="388"/>
      <c r="I603" s="388"/>
      <c r="J603" s="388"/>
      <c r="K603" s="388"/>
      <c r="L603" s="388"/>
      <c r="M603" s="388"/>
      <c r="N603" s="388"/>
      <c r="O603" s="396"/>
      <c r="P603" s="399" t="s">
        <v>70</v>
      </c>
      <c r="Q603" s="400"/>
      <c r="R603" s="400"/>
      <c r="S603" s="400"/>
      <c r="T603" s="400"/>
      <c r="U603" s="400"/>
      <c r="V603" s="401"/>
      <c r="W603" s="37" t="s">
        <v>69</v>
      </c>
      <c r="X603" s="385">
        <f>IFERROR(SUM(X601:X601),"0")</f>
        <v>0</v>
      </c>
      <c r="Y603" s="385">
        <f>IFERROR(SUM(Y601:Y601),"0")</f>
        <v>0</v>
      </c>
      <c r="Z603" s="37"/>
      <c r="AA603" s="386"/>
      <c r="AB603" s="386"/>
      <c r="AC603" s="386"/>
    </row>
    <row r="604" spans="1:68" ht="15" customHeight="1" x14ac:dyDescent="0.2">
      <c r="A604" s="440"/>
      <c r="B604" s="388"/>
      <c r="C604" s="388"/>
      <c r="D604" s="388"/>
      <c r="E604" s="388"/>
      <c r="F604" s="388"/>
      <c r="G604" s="388"/>
      <c r="H604" s="388"/>
      <c r="I604" s="388"/>
      <c r="J604" s="388"/>
      <c r="K604" s="388"/>
      <c r="L604" s="388"/>
      <c r="M604" s="388"/>
      <c r="N604" s="388"/>
      <c r="O604" s="441"/>
      <c r="P604" s="420" t="s">
        <v>792</v>
      </c>
      <c r="Q604" s="421"/>
      <c r="R604" s="421"/>
      <c r="S604" s="421"/>
      <c r="T604" s="421"/>
      <c r="U604" s="421"/>
      <c r="V604" s="422"/>
      <c r="W604" s="37" t="s">
        <v>69</v>
      </c>
      <c r="X604" s="385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451+X456+X462+X467+X477+X482+X486+X490+X497+X503+X507+X521+X526+X535+X541+X545+X557+X564+X573+X578+X585+X591+X595+X599+X603,"0")</f>
        <v>16501.019999999997</v>
      </c>
      <c r="Y604" s="385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451+Y456+Y462+Y467+Y477+Y482+Y486+Y490+Y497+Y503+Y507+Y521+Y526+Y535+Y541+Y545+Y557+Y564+Y573+Y578+Y585+Y591+Y595+Y599+Y603,"0")</f>
        <v>16637.380000000005</v>
      </c>
      <c r="Z604" s="37"/>
      <c r="AA604" s="386"/>
      <c r="AB604" s="386"/>
      <c r="AC604" s="386"/>
    </row>
    <row r="605" spans="1:68" x14ac:dyDescent="0.2">
      <c r="A605" s="388"/>
      <c r="B605" s="388"/>
      <c r="C605" s="388"/>
      <c r="D605" s="388"/>
      <c r="E605" s="388"/>
      <c r="F605" s="388"/>
      <c r="G605" s="388"/>
      <c r="H605" s="388"/>
      <c r="I605" s="388"/>
      <c r="J605" s="388"/>
      <c r="K605" s="388"/>
      <c r="L605" s="388"/>
      <c r="M605" s="388"/>
      <c r="N605" s="388"/>
      <c r="O605" s="441"/>
      <c r="P605" s="420" t="s">
        <v>793</v>
      </c>
      <c r="Q605" s="421"/>
      <c r="R605" s="421"/>
      <c r="S605" s="421"/>
      <c r="T605" s="421"/>
      <c r="U605" s="421"/>
      <c r="V605" s="422"/>
      <c r="W605" s="37" t="s">
        <v>69</v>
      </c>
      <c r="X605" s="385">
        <f>IFERROR(SUM(BM22:BM601),"0")</f>
        <v>17814.22500356043</v>
      </c>
      <c r="Y605" s="385">
        <f>IFERROR(SUM(BN22:BN601),"0")</f>
        <v>17959.747999999992</v>
      </c>
      <c r="Z605" s="37"/>
      <c r="AA605" s="386"/>
      <c r="AB605" s="386"/>
      <c r="AC605" s="386"/>
    </row>
    <row r="606" spans="1:68" x14ac:dyDescent="0.2">
      <c r="A606" s="388"/>
      <c r="B606" s="388"/>
      <c r="C606" s="388"/>
      <c r="D606" s="388"/>
      <c r="E606" s="388"/>
      <c r="F606" s="388"/>
      <c r="G606" s="388"/>
      <c r="H606" s="388"/>
      <c r="I606" s="388"/>
      <c r="J606" s="388"/>
      <c r="K606" s="388"/>
      <c r="L606" s="388"/>
      <c r="M606" s="388"/>
      <c r="N606" s="388"/>
      <c r="O606" s="441"/>
      <c r="P606" s="420" t="s">
        <v>794</v>
      </c>
      <c r="Q606" s="421"/>
      <c r="R606" s="421"/>
      <c r="S606" s="421"/>
      <c r="T606" s="421"/>
      <c r="U606" s="421"/>
      <c r="V606" s="422"/>
      <c r="W606" s="37" t="s">
        <v>795</v>
      </c>
      <c r="X606" s="38">
        <f>ROUNDUP(SUM(BO22:BO601),0)</f>
        <v>37</v>
      </c>
      <c r="Y606" s="38">
        <f>ROUNDUP(SUM(BP22:BP601),0)</f>
        <v>37</v>
      </c>
      <c r="Z606" s="37"/>
      <c r="AA606" s="386"/>
      <c r="AB606" s="386"/>
      <c r="AC606" s="386"/>
    </row>
    <row r="607" spans="1:68" x14ac:dyDescent="0.2">
      <c r="A607" s="388"/>
      <c r="B607" s="388"/>
      <c r="C607" s="388"/>
      <c r="D607" s="388"/>
      <c r="E607" s="388"/>
      <c r="F607" s="388"/>
      <c r="G607" s="388"/>
      <c r="H607" s="388"/>
      <c r="I607" s="388"/>
      <c r="J607" s="388"/>
      <c r="K607" s="388"/>
      <c r="L607" s="388"/>
      <c r="M607" s="388"/>
      <c r="N607" s="388"/>
      <c r="O607" s="441"/>
      <c r="P607" s="420" t="s">
        <v>796</v>
      </c>
      <c r="Q607" s="421"/>
      <c r="R607" s="421"/>
      <c r="S607" s="421"/>
      <c r="T607" s="421"/>
      <c r="U607" s="421"/>
      <c r="V607" s="422"/>
      <c r="W607" s="37" t="s">
        <v>69</v>
      </c>
      <c r="X607" s="385">
        <f>GrossWeightTotal+PalletQtyTotal*25</f>
        <v>18739.22500356043</v>
      </c>
      <c r="Y607" s="385">
        <f>GrossWeightTotalR+PalletQtyTotalR*25</f>
        <v>18884.747999999992</v>
      </c>
      <c r="Z607" s="37"/>
      <c r="AA607" s="386"/>
      <c r="AB607" s="386"/>
      <c r="AC607" s="386"/>
    </row>
    <row r="608" spans="1:68" x14ac:dyDescent="0.2">
      <c r="A608" s="388"/>
      <c r="B608" s="388"/>
      <c r="C608" s="388"/>
      <c r="D608" s="388"/>
      <c r="E608" s="388"/>
      <c r="F608" s="388"/>
      <c r="G608" s="388"/>
      <c r="H608" s="388"/>
      <c r="I608" s="388"/>
      <c r="J608" s="388"/>
      <c r="K608" s="388"/>
      <c r="L608" s="388"/>
      <c r="M608" s="388"/>
      <c r="N608" s="388"/>
      <c r="O608" s="441"/>
      <c r="P608" s="420" t="s">
        <v>797</v>
      </c>
      <c r="Q608" s="421"/>
      <c r="R608" s="421"/>
      <c r="S608" s="421"/>
      <c r="T608" s="421"/>
      <c r="U608" s="421"/>
      <c r="V608" s="422"/>
      <c r="W608" s="37" t="s">
        <v>795</v>
      </c>
      <c r="X608" s="385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450+X455+X461+X466+X476+X481+X485+X489+X496+X502+X506+X520+X525+X534+X540+X544+X556+X563+X572+X577+X584+X590+X594+X598+X602,"0")</f>
        <v>4770.1080189797449</v>
      </c>
      <c r="Y608" s="385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450+Y455+Y461+Y466+Y476+Y481+Y485+Y489+Y496+Y502+Y506+Y520+Y525+Y534+Y540+Y544+Y556+Y563+Y572+Y577+Y584+Y590+Y594+Y598+Y602,"0")</f>
        <v>4795</v>
      </c>
      <c r="Z608" s="37"/>
      <c r="AA608" s="386"/>
      <c r="AB608" s="386"/>
      <c r="AC608" s="386"/>
    </row>
    <row r="609" spans="1:32" ht="14.25" hidden="1" customHeight="1" x14ac:dyDescent="0.2">
      <c r="A609" s="388"/>
      <c r="B609" s="388"/>
      <c r="C609" s="388"/>
      <c r="D609" s="388"/>
      <c r="E609" s="388"/>
      <c r="F609" s="388"/>
      <c r="G609" s="388"/>
      <c r="H609" s="388"/>
      <c r="I609" s="388"/>
      <c r="J609" s="388"/>
      <c r="K609" s="388"/>
      <c r="L609" s="388"/>
      <c r="M609" s="388"/>
      <c r="N609" s="388"/>
      <c r="O609" s="441"/>
      <c r="P609" s="420" t="s">
        <v>798</v>
      </c>
      <c r="Q609" s="421"/>
      <c r="R609" s="421"/>
      <c r="S609" s="421"/>
      <c r="T609" s="421"/>
      <c r="U609" s="421"/>
      <c r="V609" s="422"/>
      <c r="W609" s="39" t="s">
        <v>799</v>
      </c>
      <c r="X609" s="37"/>
      <c r="Y609" s="37"/>
      <c r="Z609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450+Z455+Z461+Z466+Z476+Z481+Z485+Z489+Z496+Z502+Z506+Z520+Z525+Z534+Z540+Z544+Z556+Z563+Z572+Z577+Z584+Z590+Z594+Z598+Z602,"0")</f>
        <v>42.951949999999997</v>
      </c>
      <c r="AA609" s="386"/>
      <c r="AB609" s="386"/>
      <c r="AC609" s="386"/>
    </row>
    <row r="610" spans="1:32" ht="13.5" customHeight="1" thickBot="1" x14ac:dyDescent="0.25"/>
    <row r="611" spans="1:32" ht="27" customHeight="1" thickTop="1" thickBot="1" x14ac:dyDescent="0.25">
      <c r="A611" s="40" t="s">
        <v>800</v>
      </c>
      <c r="B611" s="374" t="s">
        <v>63</v>
      </c>
      <c r="C611" s="442" t="s">
        <v>103</v>
      </c>
      <c r="D611" s="532"/>
      <c r="E611" s="532"/>
      <c r="F611" s="532"/>
      <c r="G611" s="532"/>
      <c r="H611" s="522"/>
      <c r="I611" s="442" t="s">
        <v>258</v>
      </c>
      <c r="J611" s="532"/>
      <c r="K611" s="532"/>
      <c r="L611" s="532"/>
      <c r="M611" s="532"/>
      <c r="N611" s="532"/>
      <c r="O611" s="532"/>
      <c r="P611" s="532"/>
      <c r="Q611" s="532"/>
      <c r="R611" s="532"/>
      <c r="S611" s="532"/>
      <c r="T611" s="532"/>
      <c r="U611" s="532"/>
      <c r="V611" s="522"/>
      <c r="W611" s="442" t="s">
        <v>502</v>
      </c>
      <c r="X611" s="522"/>
      <c r="Y611" s="442" t="s">
        <v>558</v>
      </c>
      <c r="Z611" s="532"/>
      <c r="AA611" s="532"/>
      <c r="AB611" s="522"/>
      <c r="AC611" s="374" t="s">
        <v>664</v>
      </c>
      <c r="AD611" s="442" t="s">
        <v>708</v>
      </c>
      <c r="AE611" s="522"/>
      <c r="AF611" s="375"/>
    </row>
    <row r="612" spans="1:32" ht="14.25" customHeight="1" thickTop="1" x14ac:dyDescent="0.2">
      <c r="A612" s="495" t="s">
        <v>801</v>
      </c>
      <c r="B612" s="442" t="s">
        <v>63</v>
      </c>
      <c r="C612" s="442" t="s">
        <v>104</v>
      </c>
      <c r="D612" s="442" t="s">
        <v>126</v>
      </c>
      <c r="E612" s="442" t="s">
        <v>177</v>
      </c>
      <c r="F612" s="442" t="s">
        <v>194</v>
      </c>
      <c r="G612" s="442" t="s">
        <v>226</v>
      </c>
      <c r="H612" s="442" t="s">
        <v>103</v>
      </c>
      <c r="I612" s="442" t="s">
        <v>259</v>
      </c>
      <c r="J612" s="442" t="s">
        <v>276</v>
      </c>
      <c r="K612" s="442" t="s">
        <v>342</v>
      </c>
      <c r="L612" s="375"/>
      <c r="M612" s="442" t="s">
        <v>359</v>
      </c>
      <c r="N612" s="375"/>
      <c r="O612" s="442" t="s">
        <v>377</v>
      </c>
      <c r="P612" s="442" t="s">
        <v>393</v>
      </c>
      <c r="Q612" s="442" t="s">
        <v>397</v>
      </c>
      <c r="R612" s="442" t="s">
        <v>406</v>
      </c>
      <c r="S612" s="442" t="s">
        <v>417</v>
      </c>
      <c r="T612" s="442" t="s">
        <v>420</v>
      </c>
      <c r="U612" s="442" t="s">
        <v>427</v>
      </c>
      <c r="V612" s="442" t="s">
        <v>493</v>
      </c>
      <c r="W612" s="442" t="s">
        <v>503</v>
      </c>
      <c r="X612" s="442" t="s">
        <v>531</v>
      </c>
      <c r="Y612" s="442" t="s">
        <v>559</v>
      </c>
      <c r="Z612" s="442" t="s">
        <v>620</v>
      </c>
      <c r="AA612" s="442" t="s">
        <v>648</v>
      </c>
      <c r="AB612" s="442" t="s">
        <v>655</v>
      </c>
      <c r="AC612" s="442" t="s">
        <v>664</v>
      </c>
      <c r="AD612" s="442" t="s">
        <v>708</v>
      </c>
      <c r="AE612" s="442" t="s">
        <v>776</v>
      </c>
      <c r="AF612" s="375"/>
    </row>
    <row r="613" spans="1:32" ht="13.5" customHeight="1" thickBot="1" x14ac:dyDescent="0.25">
      <c r="A613" s="496"/>
      <c r="B613" s="443"/>
      <c r="C613" s="443"/>
      <c r="D613" s="443"/>
      <c r="E613" s="443"/>
      <c r="F613" s="443"/>
      <c r="G613" s="443"/>
      <c r="H613" s="443"/>
      <c r="I613" s="443"/>
      <c r="J613" s="443"/>
      <c r="K613" s="443"/>
      <c r="L613" s="375"/>
      <c r="M613" s="443"/>
      <c r="N613" s="375"/>
      <c r="O613" s="443"/>
      <c r="P613" s="443"/>
      <c r="Q613" s="443"/>
      <c r="R613" s="443"/>
      <c r="S613" s="443"/>
      <c r="T613" s="443"/>
      <c r="U613" s="443"/>
      <c r="V613" s="443"/>
      <c r="W613" s="443"/>
      <c r="X613" s="443"/>
      <c r="Y613" s="443"/>
      <c r="Z613" s="443"/>
      <c r="AA613" s="443"/>
      <c r="AB613" s="443"/>
      <c r="AC613" s="443"/>
      <c r="AD613" s="443"/>
      <c r="AE613" s="443"/>
      <c r="AF613" s="375"/>
    </row>
    <row r="614" spans="1:32" ht="18" customHeight="1" thickTop="1" thickBot="1" x14ac:dyDescent="0.25">
      <c r="A614" s="40" t="s">
        <v>802</v>
      </c>
      <c r="B614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4" s="46">
        <f>IFERROR(Y51*1,"0")+IFERROR(Y52*1,"0")+IFERROR(Y53*1,"0")+IFERROR(Y54*1,"0")+IFERROR(Y55*1,"0")+IFERROR(Y56*1,"0")+IFERROR(Y60*1,"0")+IFERROR(Y61*1,"0")</f>
        <v>507.2</v>
      </c>
      <c r="D614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1413.9</v>
      </c>
      <c r="E614" s="46">
        <f>IFERROR(Y101*1,"0")+IFERROR(Y102*1,"0")+IFERROR(Y103*1,"0")+IFERROR(Y107*1,"0")+IFERROR(Y108*1,"0")+IFERROR(Y109*1,"0")+IFERROR(Y110*1,"0")+IFERROR(Y111*1,"0")</f>
        <v>1911.6</v>
      </c>
      <c r="F614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3126.6000000000004</v>
      </c>
      <c r="G614" s="46">
        <f>IFERROR(Y145*1,"0")+IFERROR(Y146*1,"0")+IFERROR(Y150*1,"0")+IFERROR(Y151*1,"0")+IFERROR(Y155*1,"0")+IFERROR(Y156*1,"0")</f>
        <v>87.199999999999989</v>
      </c>
      <c r="H614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4" s="46">
        <f>IFERROR(Y183*1,"0")+IFERROR(Y184*1,"0")+IFERROR(Y185*1,"0")+IFERROR(Y186*1,"0")+IFERROR(Y187*1,"0")+IFERROR(Y188*1,"0")+IFERROR(Y189*1,"0")+IFERROR(Y190*1,"0")</f>
        <v>621.6</v>
      </c>
      <c r="J614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2345.3999999999996</v>
      </c>
      <c r="K614" s="46">
        <f>IFERROR(Y239*1,"0")+IFERROR(Y240*1,"0")+IFERROR(Y241*1,"0")+IFERROR(Y242*1,"0")+IFERROR(Y243*1,"0")+IFERROR(Y244*1,"0")+IFERROR(Y245*1,"0")+IFERROR(Y246*1,"0")</f>
        <v>66</v>
      </c>
      <c r="L614" s="375"/>
      <c r="M614" s="46">
        <f>IFERROR(Y251*1,"0")+IFERROR(Y252*1,"0")+IFERROR(Y253*1,"0")+IFERROR(Y254*1,"0")+IFERROR(Y255*1,"0")+IFERROR(Y256*1,"0")+IFERROR(Y257*1,"0")+IFERROR(Y258*1,"0")</f>
        <v>241.2</v>
      </c>
      <c r="N614" s="375"/>
      <c r="O614" s="46">
        <f>IFERROR(Y263*1,"0")+IFERROR(Y264*1,"0")+IFERROR(Y265*1,"0")+IFERROR(Y266*1,"0")+IFERROR(Y267*1,"0")</f>
        <v>0</v>
      </c>
      <c r="P614" s="46">
        <f>IFERROR(Y272*1,"0")</f>
        <v>0</v>
      </c>
      <c r="Q614" s="46">
        <f>IFERROR(Y277*1,"0")+IFERROR(Y278*1,"0")+IFERROR(Y279*1,"0")</f>
        <v>0</v>
      </c>
      <c r="R614" s="46">
        <f>IFERROR(Y284*1,"0")+IFERROR(Y285*1,"0")+IFERROR(Y286*1,"0")+IFERROR(Y287*1,"0")+IFERROR(Y288*1,"0")</f>
        <v>602.4</v>
      </c>
      <c r="S614" s="46">
        <f>IFERROR(Y293*1,"0")</f>
        <v>0</v>
      </c>
      <c r="T614" s="46">
        <f>IFERROR(Y298*1,"0")+IFERROR(Y302*1,"0")+IFERROR(Y303*1,"0")</f>
        <v>0</v>
      </c>
      <c r="U614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469.2</v>
      </c>
      <c r="V614" s="46">
        <f>IFERROR(Y354*1,"0")+IFERROR(Y358*1,"0")+IFERROR(Y359*1,"0")+IFERROR(Y360*1,"0")</f>
        <v>1841.7</v>
      </c>
      <c r="W614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1234.8</v>
      </c>
      <c r="X614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23.4</v>
      </c>
      <c r="Y614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286.02</v>
      </c>
      <c r="Z614" s="46">
        <f>IFERROR(Y465*1,"0")+IFERROR(Y469*1,"0")+IFERROR(Y470*1,"0")+IFERROR(Y471*1,"0")+IFERROR(Y472*1,"0")+IFERROR(Y473*1,"0")+IFERROR(Y474*1,"0")+IFERROR(Y475*1,"0")+IFERROR(Y479*1,"0")+IFERROR(Y480*1,"0")+IFERROR(Y484*1,"0")+IFERROR(Y488*1,"0")</f>
        <v>304.5</v>
      </c>
      <c r="AA614" s="46">
        <f>IFERROR(Y493*1,"0")+IFERROR(Y494*1,"0")+IFERROR(Y495*1,"0")</f>
        <v>0</v>
      </c>
      <c r="AB614" s="46">
        <f>IFERROR(Y500*1,"0")+IFERROR(Y501*1,"0")+IFERROR(Y505*1,"0")</f>
        <v>8.1000000000000014</v>
      </c>
      <c r="AC614" s="46">
        <f>IFERROR(Y511*1,"0")+IFERROR(Y512*1,"0")+IFERROR(Y513*1,"0")+IFERROR(Y514*1,"0")+IFERROR(Y515*1,"0")+IFERROR(Y516*1,"0")+IFERROR(Y517*1,"0")+IFERROR(Y518*1,"0")+IFERROR(Y519*1,"0")+IFERROR(Y523*1,"0")+IFERROR(Y524*1,"0")+IFERROR(Y528*1,"0")+IFERROR(Y529*1,"0")+IFERROR(Y530*1,"0")+IFERROR(Y531*1,"0")+IFERROR(Y532*1,"0")+IFERROR(Y533*1,"0")+IFERROR(Y537*1,"0")+IFERROR(Y538*1,"0")+IFERROR(Y539*1,"0")+IFERROR(Y543*1,"0")</f>
        <v>1107.3600000000001</v>
      </c>
      <c r="AD614" s="46">
        <f>IFERROR(Y549*1,"0")+IFERROR(Y550*1,"0")+IFERROR(Y551*1,"0")+IFERROR(Y552*1,"0")+IFERROR(Y553*1,"0")+IFERROR(Y554*1,"0")+IFERROR(Y555*1,"0")+IFERROR(Y559*1,"0")+IFERROR(Y560*1,"0")+IFERROR(Y561*1,"0")+IFERROR(Y562*1,"0")+IFERROR(Y566*1,"0")+IFERROR(Y567*1,"0")+IFERROR(Y568*1,"0")+IFERROR(Y569*1,"0")+IFERROR(Y570*1,"0")+IFERROR(Y571*1,"0")+IFERROR(Y575*1,"0")+IFERROR(Y576*1,"0")+IFERROR(Y580*1,"0")+IFERROR(Y581*1,"0")+IFERROR(Y582*1,"0")+IFERROR(Y583*1,"0")</f>
        <v>405.59999999999997</v>
      </c>
      <c r="AE614" s="46">
        <f>IFERROR(Y588*1,"0")+IFERROR(Y589*1,"0")+IFERROR(Y593*1,"0")+IFERROR(Y597*1,"0")+IFERROR(Y601*1,"0")</f>
        <v>0</v>
      </c>
      <c r="AF614" s="375"/>
    </row>
  </sheetData>
  <sheetProtection algorithmName="SHA-512" hashValue="BXJBEm1yowMwgOe4nMHzbmIeSk0O0uwYmeDBeI/x2oRmps8N0O6yPbT+8f7UKSZe9QwXiyaQHjnxOdte4lf7Yg==" saltValue="h/3lhHGhxAhckwn/4BW7EQ==" spinCount="100000" sheet="1" objects="1" scenarios="1" sort="0" autoFilter="0" pivotTables="0"/>
  <autoFilter ref="B18:Z609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10,00"/>
        <filter val="1 015,00"/>
        <filter val="1 170,00"/>
        <filter val="1 350,00"/>
        <filter val="1 365,00"/>
        <filter val="1 770,00"/>
        <filter val="1 840,30"/>
        <filter val="1 890,00"/>
        <filter val="100,00"/>
        <filter val="105,00"/>
        <filter val="108,00"/>
        <filter val="119,70"/>
        <filter val="12,00"/>
        <filter val="120,00"/>
        <filter val="124,05"/>
        <filter val="130,00"/>
        <filter val="136,10"/>
        <filter val="140,00"/>
        <filter val="15,00"/>
        <filter val="150,00"/>
        <filter val="157,50"/>
        <filter val="159,55"/>
        <filter val="16 501,02"/>
        <filter val="16,25"/>
        <filter val="160,00"/>
        <filter val="17 814,23"/>
        <filter val="170,00"/>
        <filter val="18 739,23"/>
        <filter val="18,00"/>
        <filter val="180,00"/>
        <filter val="189,15"/>
        <filter val="2,56"/>
        <filter val="20,00"/>
        <filter val="200,00"/>
        <filter val="210,00"/>
        <filter val="220,50"/>
        <filter val="231,72"/>
        <filter val="24,00"/>
        <filter val="24,62"/>
        <filter val="25,64"/>
        <filter val="250,00"/>
        <filter val="252,00"/>
        <filter val="26,81"/>
        <filter val="267,86"/>
        <filter val="270,00"/>
        <filter val="281,80"/>
        <filter val="3,00"/>
        <filter val="3,57"/>
        <filter val="30,00"/>
        <filter val="30,80"/>
        <filter val="300,00"/>
        <filter val="300,50"/>
        <filter val="323,81"/>
        <filter val="330,00"/>
        <filter val="37"/>
        <filter val="39,60"/>
        <filter val="4 770,11"/>
        <filter val="40,00"/>
        <filter val="400,00"/>
        <filter val="41,72"/>
        <filter val="430,00"/>
        <filter val="45,50"/>
        <filter val="464,00"/>
        <filter val="475,30"/>
        <filter val="5,00"/>
        <filter val="50,00"/>
        <filter val="504,00"/>
        <filter val="504,76"/>
        <filter val="51,28"/>
        <filter val="51,44"/>
        <filter val="54,85"/>
        <filter val="56,00"/>
        <filter val="58,00"/>
        <filter val="6,31"/>
        <filter val="60,00"/>
        <filter val="600,00"/>
        <filter val="617,50"/>
        <filter val="66,67"/>
        <filter val="69,67"/>
        <filter val="70,00"/>
        <filter val="708,00"/>
        <filter val="716,00"/>
        <filter val="742,24"/>
        <filter val="747,00"/>
        <filter val="8,00"/>
        <filter val="8,10"/>
        <filter val="8,33"/>
        <filter val="80,00"/>
        <filter val="80,56"/>
        <filter val="810,00"/>
        <filter val="824,00"/>
        <filter val="876,33"/>
        <filter val="90,00"/>
        <filter val="900,00"/>
        <filter val="997,00"/>
      </filters>
    </filterColumn>
  </autoFilter>
  <mergeCells count="1082">
    <mergeCell ref="P608:V608"/>
    <mergeCell ref="P360:T360"/>
    <mergeCell ref="D32:E32"/>
    <mergeCell ref="P595:V595"/>
    <mergeCell ref="P151:T151"/>
    <mergeCell ref="D566:E566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P496:V496"/>
    <mergeCell ref="D553:E553"/>
    <mergeCell ref="P218:T218"/>
    <mergeCell ref="A21:Z21"/>
    <mergeCell ref="D184:E184"/>
    <mergeCell ref="P505:T505"/>
    <mergeCell ref="P425:V425"/>
    <mergeCell ref="A499:Z499"/>
    <mergeCell ref="A355:O356"/>
    <mergeCell ref="P590:V590"/>
    <mergeCell ref="A415:Z415"/>
    <mergeCell ref="A586:Z586"/>
    <mergeCell ref="A129:Z129"/>
    <mergeCell ref="A194:Z194"/>
    <mergeCell ref="P356:V356"/>
    <mergeCell ref="A181:Z181"/>
    <mergeCell ref="P598:V598"/>
    <mergeCell ref="P606:V606"/>
    <mergeCell ref="P544:V544"/>
    <mergeCell ref="A42:O43"/>
    <mergeCell ref="P83:T83"/>
    <mergeCell ref="V12:W12"/>
    <mergeCell ref="P319:T319"/>
    <mergeCell ref="D458:E458"/>
    <mergeCell ref="D433:E433"/>
    <mergeCell ref="P122:V122"/>
    <mergeCell ref="P368:T368"/>
    <mergeCell ref="A563:O564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95:E95"/>
    <mergeCell ref="D266:E266"/>
    <mergeCell ref="A339:Z339"/>
    <mergeCell ref="D537:E537"/>
    <mergeCell ref="U17:V17"/>
    <mergeCell ref="Y17:Y18"/>
    <mergeCell ref="P385:T385"/>
    <mergeCell ref="P410:T410"/>
    <mergeCell ref="P124:T124"/>
    <mergeCell ref="P447:T447"/>
    <mergeCell ref="A502:O503"/>
    <mergeCell ref="D293:E293"/>
    <mergeCell ref="D17:E18"/>
    <mergeCell ref="D549:E549"/>
    <mergeCell ref="P568:T568"/>
    <mergeCell ref="D576:E576"/>
    <mergeCell ref="P70:T70"/>
    <mergeCell ref="P589:T589"/>
    <mergeCell ref="P263:T263"/>
    <mergeCell ref="P305:V305"/>
    <mergeCell ref="D244:E244"/>
    <mergeCell ref="P434:T434"/>
    <mergeCell ref="D171:E171"/>
    <mergeCell ref="D342:E342"/>
    <mergeCell ref="P293:T293"/>
    <mergeCell ref="D336:E336"/>
    <mergeCell ref="P597:T597"/>
    <mergeCell ref="Q6:R6"/>
    <mergeCell ref="P200:T200"/>
    <mergeCell ref="P134:T134"/>
    <mergeCell ref="P243:T243"/>
    <mergeCell ref="P436:T436"/>
    <mergeCell ref="D102:E102"/>
    <mergeCell ref="P528:T528"/>
    <mergeCell ref="A204:Z204"/>
    <mergeCell ref="P450:V450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A504:Z504"/>
    <mergeCell ref="A525:O526"/>
    <mergeCell ref="A536:Z536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A478:Z478"/>
    <mergeCell ref="P484:T484"/>
    <mergeCell ref="D54:E54"/>
    <mergeCell ref="A8:C8"/>
    <mergeCell ref="D515:E515"/>
    <mergeCell ref="A213:O214"/>
    <mergeCell ref="D471:E471"/>
    <mergeCell ref="P71:T71"/>
    <mergeCell ref="P313:T313"/>
    <mergeCell ref="X17:X18"/>
    <mergeCell ref="P373:T373"/>
    <mergeCell ref="P444:T444"/>
    <mergeCell ref="P500:T500"/>
    <mergeCell ref="D110:E110"/>
    <mergeCell ref="D408:E408"/>
    <mergeCell ref="P387:V387"/>
    <mergeCell ref="V6:W9"/>
    <mergeCell ref="AD17:AF18"/>
    <mergeCell ref="P599:V599"/>
    <mergeCell ref="A481:O482"/>
    <mergeCell ref="D101:E101"/>
    <mergeCell ref="P142:V142"/>
    <mergeCell ref="A337:O338"/>
    <mergeCell ref="D570:E570"/>
    <mergeCell ref="D76:E76"/>
    <mergeCell ref="F5:G5"/>
    <mergeCell ref="O612:O613"/>
    <mergeCell ref="A25:Z25"/>
    <mergeCell ref="A463:Z463"/>
    <mergeCell ref="P467:V467"/>
    <mergeCell ref="P67:T67"/>
    <mergeCell ref="D430:E430"/>
    <mergeCell ref="D175:E175"/>
    <mergeCell ref="P186:T186"/>
    <mergeCell ref="P601:T601"/>
    <mergeCell ref="P82:T82"/>
    <mergeCell ref="D221:E221"/>
    <mergeCell ref="V11:W11"/>
    <mergeCell ref="P253:T253"/>
    <mergeCell ref="A394:Z394"/>
    <mergeCell ref="A592:Z592"/>
    <mergeCell ref="AD611:AE611"/>
    <mergeCell ref="P367:T367"/>
    <mergeCell ref="D475:E475"/>
    <mergeCell ref="P75:T75"/>
    <mergeCell ref="P342:T342"/>
    <mergeCell ref="P146:T146"/>
    <mergeCell ref="P406:V406"/>
    <mergeCell ref="A136:O137"/>
    <mergeCell ref="D589:E589"/>
    <mergeCell ref="A57:O58"/>
    <mergeCell ref="P298:T298"/>
    <mergeCell ref="D241:E241"/>
    <mergeCell ref="AA612:AA613"/>
    <mergeCell ref="P369:T369"/>
    <mergeCell ref="P54:T54"/>
    <mergeCell ref="P347:T347"/>
    <mergeCell ref="D437:E437"/>
    <mergeCell ref="D539:E539"/>
    <mergeCell ref="Y612:Y613"/>
    <mergeCell ref="P412:T412"/>
    <mergeCell ref="P583:T583"/>
    <mergeCell ref="D404:E404"/>
    <mergeCell ref="D575:E575"/>
    <mergeCell ref="D10:E10"/>
    <mergeCell ref="A23:O24"/>
    <mergeCell ref="F10:G10"/>
    <mergeCell ref="A121:O122"/>
    <mergeCell ref="P135:T135"/>
    <mergeCell ref="D562:E562"/>
    <mergeCell ref="D243:E243"/>
    <mergeCell ref="P349:T349"/>
    <mergeCell ref="P78:V78"/>
    <mergeCell ref="D397:E397"/>
    <mergeCell ref="A544:O545"/>
    <mergeCell ref="A344:O345"/>
    <mergeCell ref="P376:V376"/>
    <mergeCell ref="D528:E528"/>
    <mergeCell ref="Y611:AB611"/>
    <mergeCell ref="D310:E310"/>
    <mergeCell ref="D223:E223"/>
    <mergeCell ref="P588:T588"/>
    <mergeCell ref="P456:V456"/>
    <mergeCell ref="P196:T196"/>
    <mergeCell ref="A508:Z508"/>
    <mergeCell ref="D177:E177"/>
    <mergeCell ref="A483:Z483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P2:W3"/>
    <mergeCell ref="P133:T133"/>
    <mergeCell ref="D560:E560"/>
    <mergeCell ref="D279:E279"/>
    <mergeCell ref="D29:E29"/>
    <mergeCell ref="D216:E216"/>
    <mergeCell ref="D265:E265"/>
    <mergeCell ref="P515:T515"/>
    <mergeCell ref="A20:Z20"/>
    <mergeCell ref="P300:V300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575:T575"/>
    <mergeCell ref="D257:E257"/>
    <mergeCell ref="P341:T341"/>
    <mergeCell ref="D384:E384"/>
    <mergeCell ref="D151:E151"/>
    <mergeCell ref="P192:V192"/>
    <mergeCell ref="A191:O192"/>
    <mergeCell ref="D449:E449"/>
    <mergeCell ref="A457:Z457"/>
    <mergeCell ref="AB612:AB613"/>
    <mergeCell ref="D612:D613"/>
    <mergeCell ref="P107:T107"/>
    <mergeCell ref="D150:E150"/>
    <mergeCell ref="P278:T278"/>
    <mergeCell ref="P63:V63"/>
    <mergeCell ref="P101:T101"/>
    <mergeCell ref="D321:E321"/>
    <mergeCell ref="P465:T465"/>
    <mergeCell ref="P576:T576"/>
    <mergeCell ref="D513:E513"/>
    <mergeCell ref="A317:Z317"/>
    <mergeCell ref="P584:V584"/>
    <mergeCell ref="P336:T336"/>
    <mergeCell ref="A596:Z596"/>
    <mergeCell ref="P556:V556"/>
    <mergeCell ref="P430:T430"/>
    <mergeCell ref="P350:V350"/>
    <mergeCell ref="A297:Z297"/>
    <mergeCell ref="P102:T102"/>
    <mergeCell ref="P417:T417"/>
    <mergeCell ref="P481:V481"/>
    <mergeCell ref="D531:E531"/>
    <mergeCell ref="P582:T582"/>
    <mergeCell ref="A9:C9"/>
    <mergeCell ref="P125:T125"/>
    <mergeCell ref="P321:T321"/>
    <mergeCell ref="D373:E373"/>
    <mergeCell ref="A413:O414"/>
    <mergeCell ref="D500:E500"/>
    <mergeCell ref="P348:T348"/>
    <mergeCell ref="P273:V273"/>
    <mergeCell ref="D231:E231"/>
    <mergeCell ref="P39:V39"/>
    <mergeCell ref="D358:E358"/>
    <mergeCell ref="D529:E529"/>
    <mergeCell ref="P337:V337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572:V572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594:O595"/>
    <mergeCell ref="P413:V413"/>
    <mergeCell ref="A289:O290"/>
    <mergeCell ref="D80:E80"/>
    <mergeCell ref="P121:V121"/>
    <mergeCell ref="Z612:Z613"/>
    <mergeCell ref="P188:T188"/>
    <mergeCell ref="A182:Z182"/>
    <mergeCell ref="P42:V42"/>
    <mergeCell ref="P551:T551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8:T488"/>
    <mergeCell ref="P482:V482"/>
    <mergeCell ref="I612:I613"/>
    <mergeCell ref="P111:T111"/>
    <mergeCell ref="D225:E225"/>
    <mergeCell ref="P409:T409"/>
    <mergeCell ref="P580:T580"/>
    <mergeCell ref="A399:O400"/>
    <mergeCell ref="P61:T61"/>
    <mergeCell ref="D200:E200"/>
    <mergeCell ref="P555:T555"/>
    <mergeCell ref="P359:T359"/>
    <mergeCell ref="A178:O179"/>
    <mergeCell ref="D436:E436"/>
    <mergeCell ref="P569:T569"/>
    <mergeCell ref="P177:T177"/>
    <mergeCell ref="P33:T33"/>
    <mergeCell ref="P475:T475"/>
    <mergeCell ref="P226:T226"/>
    <mergeCell ref="A294:O295"/>
    <mergeCell ref="D85:E85"/>
    <mergeCell ref="D207:E207"/>
    <mergeCell ref="D256:E256"/>
    <mergeCell ref="P335:T335"/>
    <mergeCell ref="D383:E383"/>
    <mergeCell ref="A386:O387"/>
    <mergeCell ref="D370:E370"/>
    <mergeCell ref="P405:V405"/>
    <mergeCell ref="A401:Z401"/>
    <mergeCell ref="D222:E222"/>
    <mergeCell ref="P476:V476"/>
    <mergeCell ref="P57:V57"/>
    <mergeCell ref="A152:O153"/>
    <mergeCell ref="D314:E314"/>
    <mergeCell ref="A143:Z143"/>
    <mergeCell ref="A450:O451"/>
    <mergeCell ref="A476:O477"/>
    <mergeCell ref="A62:O63"/>
    <mergeCell ref="D320:E320"/>
    <mergeCell ref="P470:T470"/>
    <mergeCell ref="D447:E447"/>
    <mergeCell ref="A127:O128"/>
    <mergeCell ref="D385:E385"/>
    <mergeCell ref="P351:V351"/>
    <mergeCell ref="P289:V289"/>
    <mergeCell ref="A114:Z114"/>
    <mergeCell ref="P514:T514"/>
    <mergeCell ref="P563:V563"/>
    <mergeCell ref="D446:E446"/>
    <mergeCell ref="D367:E367"/>
    <mergeCell ref="H5:M5"/>
    <mergeCell ref="P158:V158"/>
    <mergeCell ref="A154:Z154"/>
    <mergeCell ref="D212:E212"/>
    <mergeCell ref="D146:E146"/>
    <mergeCell ref="P225:T225"/>
    <mergeCell ref="P396:T396"/>
    <mergeCell ref="D6:M6"/>
    <mergeCell ref="D439:E439"/>
    <mergeCell ref="P567:T567"/>
    <mergeCell ref="A306:Z306"/>
    <mergeCell ref="P175:T175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P502:V502"/>
    <mergeCell ref="D368:E368"/>
    <mergeCell ref="D512:E512"/>
    <mergeCell ref="G17:G18"/>
    <mergeCell ref="M17:M18"/>
    <mergeCell ref="O17:O18"/>
    <mergeCell ref="A64:Z64"/>
    <mergeCell ref="P439:T439"/>
    <mergeCell ref="A59:Z59"/>
    <mergeCell ref="A299:O300"/>
    <mergeCell ref="D186:E186"/>
    <mergeCell ref="D435:E435"/>
    <mergeCell ref="D217:E217"/>
    <mergeCell ref="D484:E484"/>
    <mergeCell ref="P84:T84"/>
    <mergeCell ref="P222:T222"/>
    <mergeCell ref="P22:T22"/>
    <mergeCell ref="A391:O392"/>
    <mergeCell ref="P320:T320"/>
    <mergeCell ref="P314:T314"/>
    <mergeCell ref="D428:E428"/>
    <mergeCell ref="P236:V236"/>
    <mergeCell ref="P92:V92"/>
    <mergeCell ref="A88:Z88"/>
    <mergeCell ref="A455:O456"/>
    <mergeCell ref="P257:T257"/>
    <mergeCell ref="A346:Z346"/>
    <mergeCell ref="P80:T80"/>
    <mergeCell ref="P455:V455"/>
    <mergeCell ref="P207:T207"/>
    <mergeCell ref="P172:V172"/>
    <mergeCell ref="P392:V392"/>
    <mergeCell ref="P386:V386"/>
    <mergeCell ref="P433:T433"/>
    <mergeCell ref="Z17:Z18"/>
    <mergeCell ref="P173:V173"/>
    <mergeCell ref="A172:O173"/>
    <mergeCell ref="A283:Z283"/>
    <mergeCell ref="A388:Z388"/>
    <mergeCell ref="D170:E170"/>
    <mergeCell ref="P612:P613"/>
    <mergeCell ref="R612:R613"/>
    <mergeCell ref="P105:V105"/>
    <mergeCell ref="J612:J613"/>
    <mergeCell ref="A160:Z160"/>
    <mergeCell ref="A464:Z464"/>
    <mergeCell ref="P577:V577"/>
    <mergeCell ref="P316:V316"/>
    <mergeCell ref="H10:M10"/>
    <mergeCell ref="AA17:AA18"/>
    <mergeCell ref="P212:T212"/>
    <mergeCell ref="A13:M13"/>
    <mergeCell ref="C611:H611"/>
    <mergeCell ref="A15:M15"/>
    <mergeCell ref="B612:B613"/>
    <mergeCell ref="A138:Z138"/>
    <mergeCell ref="P202:V202"/>
    <mergeCell ref="P58:V58"/>
    <mergeCell ref="A574:Z574"/>
    <mergeCell ref="P441:T441"/>
    <mergeCell ref="D51:E51"/>
    <mergeCell ref="P86:V86"/>
    <mergeCell ref="D349:E349"/>
    <mergeCell ref="P157:V157"/>
    <mergeCell ref="P213:V213"/>
    <mergeCell ref="P533:T533"/>
    <mergeCell ref="AC17:AC18"/>
    <mergeCell ref="A377:Z377"/>
    <mergeCell ref="P108:T108"/>
    <mergeCell ref="P279:T279"/>
    <mergeCell ref="D89:E89"/>
    <mergeCell ref="A420:Z420"/>
    <mergeCell ref="P472:T472"/>
    <mergeCell ref="A491:Z491"/>
    <mergeCell ref="A602:O603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B17:AB18"/>
    <mergeCell ref="A40:Z40"/>
    <mergeCell ref="D374:E374"/>
    <mergeCell ref="A509:Z509"/>
    <mergeCell ref="P165:V165"/>
    <mergeCell ref="D254:E254"/>
    <mergeCell ref="A498:Z498"/>
    <mergeCell ref="P594:V594"/>
    <mergeCell ref="A193:Z193"/>
    <mergeCell ref="D125:E125"/>
    <mergeCell ref="P446:T446"/>
    <mergeCell ref="A546:Z546"/>
    <mergeCell ref="BD17:BD18"/>
    <mergeCell ref="P232:T232"/>
    <mergeCell ref="P152:V152"/>
    <mergeCell ref="P330:T330"/>
    <mergeCell ref="D140:E140"/>
    <mergeCell ref="A275:Z275"/>
    <mergeCell ref="D267:E267"/>
    <mergeCell ref="P395:T395"/>
    <mergeCell ref="D438:E438"/>
    <mergeCell ref="P517:T517"/>
    <mergeCell ref="P566:T566"/>
    <mergeCell ref="D359:E359"/>
    <mergeCell ref="D601:E601"/>
    <mergeCell ref="P96:T96"/>
    <mergeCell ref="H17:H18"/>
    <mergeCell ref="P90:T90"/>
    <mergeCell ref="P532:T532"/>
    <mergeCell ref="P161:T161"/>
    <mergeCell ref="P217:T217"/>
    <mergeCell ref="P559:T559"/>
    <mergeCell ref="P459:T459"/>
    <mergeCell ref="D465:E465"/>
    <mergeCell ref="D440:E440"/>
    <mergeCell ref="P104:V104"/>
    <mergeCell ref="D427:E427"/>
    <mergeCell ref="A157:O158"/>
    <mergeCell ref="P27:T27"/>
    <mergeCell ref="D75:E75"/>
    <mergeCell ref="A548:Z548"/>
    <mergeCell ref="P73:V73"/>
    <mergeCell ref="P315:V315"/>
    <mergeCell ref="D61:E61"/>
    <mergeCell ref="J9:M9"/>
    <mergeCell ref="P440:T440"/>
    <mergeCell ref="D554:E554"/>
    <mergeCell ref="P538:T538"/>
    <mergeCell ref="D581:E581"/>
    <mergeCell ref="D348:E348"/>
    <mergeCell ref="D519:E519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D412:E412"/>
    <mergeCell ref="D583:E583"/>
    <mergeCell ref="P391:V391"/>
    <mergeCell ref="A273:O274"/>
    <mergeCell ref="P51:T51"/>
    <mergeCell ref="P26:T26"/>
    <mergeCell ref="P461:V461"/>
    <mergeCell ref="A72:O73"/>
    <mergeCell ref="P511:T511"/>
    <mergeCell ref="A261:Z261"/>
    <mergeCell ref="P507:V507"/>
    <mergeCell ref="D555:E555"/>
    <mergeCell ref="A506:O507"/>
    <mergeCell ref="P338:V338"/>
    <mergeCell ref="P534:V534"/>
    <mergeCell ref="P227:V227"/>
    <mergeCell ref="P525:V525"/>
    <mergeCell ref="A375:O376"/>
    <mergeCell ref="D188:E188"/>
    <mergeCell ref="P516:T516"/>
    <mergeCell ref="P543:T543"/>
    <mergeCell ref="D286:E286"/>
    <mergeCell ref="P224:T224"/>
    <mergeCell ref="A598:O599"/>
    <mergeCell ref="Q612:Q613"/>
    <mergeCell ref="S612:S613"/>
    <mergeCell ref="A141:O142"/>
    <mergeCell ref="D132:E132"/>
    <mergeCell ref="P89:T89"/>
    <mergeCell ref="P211:T211"/>
    <mergeCell ref="P309:T309"/>
    <mergeCell ref="A577:O578"/>
    <mergeCell ref="P325:T325"/>
    <mergeCell ref="D206:E206"/>
    <mergeCell ref="P247:V247"/>
    <mergeCell ref="P390:T390"/>
    <mergeCell ref="A520:O521"/>
    <mergeCell ref="P561:T561"/>
    <mergeCell ref="D298:E298"/>
    <mergeCell ref="P156:T156"/>
    <mergeCell ref="P327:T327"/>
    <mergeCell ref="A587:Z587"/>
    <mergeCell ref="A558:Z558"/>
    <mergeCell ref="A112:O113"/>
    <mergeCell ref="P256:T256"/>
    <mergeCell ref="P554:T554"/>
    <mergeCell ref="P109:T109"/>
    <mergeCell ref="P521:V521"/>
    <mergeCell ref="P520:V520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D488:E488"/>
    <mergeCell ref="D111:E111"/>
    <mergeCell ref="D233:E233"/>
    <mergeCell ref="A466:O467"/>
    <mergeCell ref="A34:O35"/>
    <mergeCell ref="D409:E409"/>
    <mergeCell ref="D469:E46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H612:H613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A489:O490"/>
    <mergeCell ref="D551:E551"/>
    <mergeCell ref="A280:O281"/>
    <mergeCell ref="D538:E538"/>
    <mergeCell ref="D580:E580"/>
    <mergeCell ref="D533:E533"/>
    <mergeCell ref="D582:E582"/>
    <mergeCell ref="D277:E277"/>
    <mergeCell ref="D371:E371"/>
    <mergeCell ref="P216:T216"/>
    <mergeCell ref="D52:E52"/>
    <mergeCell ref="D130:E130"/>
    <mergeCell ref="D68:E68"/>
    <mergeCell ref="D201:E201"/>
    <mergeCell ref="D335:E335"/>
    <mergeCell ref="P604:V604"/>
    <mergeCell ref="D27:E27"/>
    <mergeCell ref="D325:E325"/>
    <mergeCell ref="P208:T208"/>
    <mergeCell ref="P15:T16"/>
    <mergeCell ref="D396:E396"/>
    <mergeCell ref="D567:E567"/>
    <mergeCell ref="C612:C613"/>
    <mergeCell ref="A496:O497"/>
    <mergeCell ref="D116:E116"/>
    <mergeCell ref="K612:K613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D264:E264"/>
    <mergeCell ref="P277:T277"/>
    <mergeCell ref="P72:V72"/>
    <mergeCell ref="D220:E220"/>
    <mergeCell ref="P519:T519"/>
    <mergeCell ref="P581:T581"/>
    <mergeCell ref="P537:T537"/>
    <mergeCell ref="D9:E9"/>
    <mergeCell ref="D118:E118"/>
    <mergeCell ref="F9:G9"/>
    <mergeCell ref="P53:T53"/>
    <mergeCell ref="P495:T495"/>
    <mergeCell ref="D167:E167"/>
    <mergeCell ref="AD612:AD613"/>
    <mergeCell ref="D161:E161"/>
    <mergeCell ref="P593:T593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602:V602"/>
    <mergeCell ref="P540:V540"/>
    <mergeCell ref="A565:Z565"/>
    <mergeCell ref="AC612:AC613"/>
    <mergeCell ref="P442:T442"/>
    <mergeCell ref="D448:E448"/>
    <mergeCell ref="P489:V489"/>
    <mergeCell ref="AE612:AE613"/>
    <mergeCell ref="P119:T119"/>
    <mergeCell ref="P246:T246"/>
    <mergeCell ref="A534:O535"/>
    <mergeCell ref="P62:V62"/>
    <mergeCell ref="P127:V127"/>
    <mergeCell ref="A123:Z123"/>
    <mergeCell ref="P198:V198"/>
    <mergeCell ref="D390:E390"/>
    <mergeCell ref="A250:Z250"/>
    <mergeCell ref="A5:C5"/>
    <mergeCell ref="P418:V418"/>
    <mergeCell ref="P469:T469"/>
    <mergeCell ref="A492:Z492"/>
    <mergeCell ref="D561:E561"/>
    <mergeCell ref="A237:Z237"/>
    <mergeCell ref="A584:O585"/>
    <mergeCell ref="P340:T340"/>
    <mergeCell ref="P191:V191"/>
    <mergeCell ref="P362:V362"/>
    <mergeCell ref="A174:Z174"/>
    <mergeCell ref="P591:V591"/>
    <mergeCell ref="P128:V128"/>
    <mergeCell ref="D402:E402"/>
    <mergeCell ref="A17:A18"/>
    <mergeCell ref="K17:K18"/>
    <mergeCell ref="P195:T195"/>
    <mergeCell ref="P493:T493"/>
    <mergeCell ref="Q9:R9"/>
    <mergeCell ref="A393:Z393"/>
    <mergeCell ref="P312:T312"/>
    <mergeCell ref="D255:E255"/>
    <mergeCell ref="A556:O557"/>
    <mergeCell ref="A159:Z159"/>
    <mergeCell ref="Q11:R11"/>
    <mergeCell ref="W611:X611"/>
    <mergeCell ref="P205:T205"/>
    <mergeCell ref="D453:E453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I611:V611"/>
    <mergeCell ref="P480:T480"/>
    <mergeCell ref="Q12:R12"/>
    <mergeCell ref="D90:E90"/>
    <mergeCell ref="P169:T169"/>
    <mergeCell ref="P411:T411"/>
    <mergeCell ref="C17:C18"/>
    <mergeCell ref="P371:T371"/>
    <mergeCell ref="AG17:AG18"/>
    <mergeCell ref="P494:T494"/>
    <mergeCell ref="P423:T423"/>
    <mergeCell ref="A540:O541"/>
    <mergeCell ref="I17:I18"/>
    <mergeCell ref="D135:E135"/>
    <mergeCell ref="P189:T189"/>
    <mergeCell ref="P424:V424"/>
    <mergeCell ref="P287:T287"/>
    <mergeCell ref="A547:Z547"/>
    <mergeCell ref="P523:T523"/>
    <mergeCell ref="P203:V203"/>
    <mergeCell ref="A522:Z522"/>
    <mergeCell ref="P295:V295"/>
    <mergeCell ref="P178:V178"/>
    <mergeCell ref="P34:V34"/>
    <mergeCell ref="A301:Z301"/>
    <mergeCell ref="P214:V214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A487:Z487"/>
    <mergeCell ref="P529:T529"/>
    <mergeCell ref="P66:T66"/>
    <mergeCell ref="A421:Z421"/>
    <mergeCell ref="A38:O39"/>
    <mergeCell ref="D96:E96"/>
    <mergeCell ref="D1:F1"/>
    <mergeCell ref="A612:A613"/>
    <mergeCell ref="P46:V46"/>
    <mergeCell ref="A307:Z307"/>
    <mergeCell ref="A164:O165"/>
    <mergeCell ref="J17:J18"/>
    <mergeCell ref="D82:E82"/>
    <mergeCell ref="A91:O92"/>
    <mergeCell ref="L17:L18"/>
    <mergeCell ref="D240:E240"/>
    <mergeCell ref="D511:E511"/>
    <mergeCell ref="P255:T255"/>
    <mergeCell ref="A100:Z100"/>
    <mergeCell ref="P490:V490"/>
    <mergeCell ref="A542:Z542"/>
    <mergeCell ref="D334:E334"/>
    <mergeCell ref="A407:Z407"/>
    <mergeCell ref="A600:Z600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P323:V323"/>
    <mergeCell ref="D523:E523"/>
    <mergeCell ref="T612:T613"/>
    <mergeCell ref="D31:E31"/>
    <mergeCell ref="A166:Z166"/>
    <mergeCell ref="P286:T286"/>
    <mergeCell ref="P116:T116"/>
    <mergeCell ref="D516:E516"/>
    <mergeCell ref="P32:T32"/>
    <mergeCell ref="D224:E224"/>
    <mergeCell ref="P103:T103"/>
    <mergeCell ref="P474:T474"/>
    <mergeCell ref="A227:O228"/>
    <mergeCell ref="P230:T230"/>
    <mergeCell ref="A468:Z468"/>
    <mergeCell ref="P168:T168"/>
    <mergeCell ref="D211:E211"/>
    <mergeCell ref="D329:E329"/>
    <mergeCell ref="P479:T479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223:T223"/>
    <mergeCell ref="P344:V344"/>
    <mergeCell ref="D514:E514"/>
    <mergeCell ref="P170:T170"/>
    <mergeCell ref="D45:E45"/>
    <mergeCell ref="P285:T285"/>
    <mergeCell ref="D328:E328"/>
    <mergeCell ref="P136:V136"/>
    <mergeCell ref="P228:V228"/>
    <mergeCell ref="D372:E372"/>
    <mergeCell ref="P245:T245"/>
    <mergeCell ref="A527:Z527"/>
    <mergeCell ref="P513:T513"/>
    <mergeCell ref="D55:E55"/>
    <mergeCell ref="D30:E30"/>
    <mergeCell ref="P242:T242"/>
    <mergeCell ref="D524:E524"/>
    <mergeCell ref="D559:E559"/>
    <mergeCell ref="P607:V607"/>
    <mergeCell ref="D67:E67"/>
    <mergeCell ref="D5:E5"/>
    <mergeCell ref="D303:E303"/>
    <mergeCell ref="P553:T553"/>
    <mergeCell ref="P453:T453"/>
    <mergeCell ref="D94:E94"/>
    <mergeCell ref="P98:V98"/>
    <mergeCell ref="D417:E417"/>
    <mergeCell ref="P471:T471"/>
    <mergeCell ref="D588:E588"/>
    <mergeCell ref="D69:E69"/>
    <mergeCell ref="P240:T240"/>
    <mergeCell ref="D354:E354"/>
    <mergeCell ref="P164:V164"/>
    <mergeCell ref="P269:V269"/>
    <mergeCell ref="P462:V462"/>
    <mergeCell ref="A452:Z452"/>
    <mergeCell ref="P35:V35"/>
    <mergeCell ref="P399:V399"/>
    <mergeCell ref="D145:E145"/>
    <mergeCell ref="P526:V526"/>
    <mergeCell ref="D272:E272"/>
    <mergeCell ref="D443:E443"/>
    <mergeCell ref="D210:E210"/>
    <mergeCell ref="P571:T571"/>
    <mergeCell ref="P550:T550"/>
    <mergeCell ref="P31:T31"/>
    <mergeCell ref="P473:T473"/>
    <mergeCell ref="A291:Z291"/>
    <mergeCell ref="P329:T329"/>
    <mergeCell ref="D139:E139"/>
    <mergeCell ref="A590:O591"/>
    <mergeCell ref="P95:T95"/>
    <mergeCell ref="P266:T266"/>
    <mergeCell ref="A461:O462"/>
    <mergeCell ref="U612:U613"/>
    <mergeCell ref="D470:E470"/>
    <mergeCell ref="W612:W613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284:E284"/>
    <mergeCell ref="A74:Z74"/>
    <mergeCell ref="P539:T539"/>
    <mergeCell ref="P120:T120"/>
    <mergeCell ref="D501:E501"/>
    <mergeCell ref="D28:E28"/>
    <mergeCell ref="D495:E495"/>
    <mergeCell ref="P605:V605"/>
    <mergeCell ref="D326:E326"/>
    <mergeCell ref="D593:E593"/>
    <mergeCell ref="F612:F613"/>
    <mergeCell ref="A50:Z50"/>
    <mergeCell ref="P332:V332"/>
    <mergeCell ref="P503:V503"/>
    <mergeCell ref="A331:O332"/>
    <mergeCell ref="D493:E493"/>
    <mergeCell ref="P234:T234"/>
    <mergeCell ref="V612:V613"/>
    <mergeCell ref="A144:Z144"/>
    <mergeCell ref="A215:Z215"/>
    <mergeCell ref="X612:X613"/>
    <mergeCell ref="A579:Z579"/>
    <mergeCell ref="D378:E378"/>
    <mergeCell ref="D7:M7"/>
    <mergeCell ref="P91:V91"/>
    <mergeCell ref="A405:O406"/>
    <mergeCell ref="P334:T334"/>
    <mergeCell ref="A380:O381"/>
    <mergeCell ref="D442:E442"/>
    <mergeCell ref="P570:T570"/>
    <mergeCell ref="D302:E302"/>
    <mergeCell ref="D429:E429"/>
    <mergeCell ref="P29:T29"/>
    <mergeCell ref="A97:O98"/>
    <mergeCell ref="P535:V535"/>
    <mergeCell ref="D81:E81"/>
    <mergeCell ref="P94:T94"/>
    <mergeCell ref="P265:T265"/>
    <mergeCell ref="D208:E208"/>
    <mergeCell ref="D8:M8"/>
    <mergeCell ref="D379:E379"/>
    <mergeCell ref="P458:T458"/>
    <mergeCell ref="A604:O609"/>
    <mergeCell ref="M612:M613"/>
    <mergeCell ref="P375:V375"/>
    <mergeCell ref="A147:O148"/>
    <mergeCell ref="P179:V179"/>
    <mergeCell ref="E612:E613"/>
    <mergeCell ref="G612:G613"/>
    <mergeCell ref="P531:T531"/>
    <mergeCell ref="P141:V141"/>
    <mergeCell ref="P466:V466"/>
    <mergeCell ref="B17:B18"/>
    <mergeCell ref="A77:O78"/>
    <mergeCell ref="D479:E479"/>
    <mergeCell ref="P248:V248"/>
    <mergeCell ref="D131:E131"/>
    <mergeCell ref="P235:V235"/>
    <mergeCell ref="D258:E258"/>
    <mergeCell ref="P477:V477"/>
    <mergeCell ref="P506:V506"/>
    <mergeCell ref="D494:E494"/>
    <mergeCell ref="P404:T404"/>
    <mergeCell ref="D543:E543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609:V609"/>
    <mergeCell ref="D597:E597"/>
    <mergeCell ref="P328:T328"/>
    <mergeCell ref="D134:E134"/>
    <mergeCell ref="P384:T384"/>
    <mergeCell ref="D205:E205"/>
    <mergeCell ref="A572:O573"/>
    <mergeCell ref="A365:Z365"/>
    <mergeCell ref="R1:T1"/>
    <mergeCell ref="P28:T28"/>
    <mergeCell ref="D71:E71"/>
    <mergeCell ref="P150:T150"/>
    <mergeCell ref="P221:T221"/>
    <mergeCell ref="P326:T326"/>
    <mergeCell ref="A46:O47"/>
    <mergeCell ref="P432:T432"/>
    <mergeCell ref="P400:V400"/>
    <mergeCell ref="P549:T549"/>
    <mergeCell ref="P30:T30"/>
    <mergeCell ref="P77:V77"/>
    <mergeCell ref="V10:W10"/>
    <mergeCell ref="P366:T366"/>
    <mergeCell ref="P379:T379"/>
    <mergeCell ref="A422:Z422"/>
    <mergeCell ref="D431:E431"/>
    <mergeCell ref="D474:E474"/>
    <mergeCell ref="P564:V564"/>
    <mergeCell ref="D66:E66"/>
    <mergeCell ref="P113:V113"/>
    <mergeCell ref="D126:E126"/>
    <mergeCell ref="P145:T145"/>
    <mergeCell ref="P443:T443"/>
    <mergeCell ref="H9:I9"/>
    <mergeCell ref="P24:V24"/>
    <mergeCell ref="A49:Z49"/>
    <mergeCell ref="P322:V322"/>
    <mergeCell ref="P260:V260"/>
    <mergeCell ref="A36:Z36"/>
    <mergeCell ref="P389:T389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D505:E505"/>
    <mergeCell ref="P518:T518"/>
    <mergeCell ref="P562:T562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485:V485"/>
    <mergeCell ref="D366:E366"/>
    <mergeCell ref="D313:E313"/>
    <mergeCell ref="P184:T184"/>
    <mergeCell ref="D432:E432"/>
    <mergeCell ref="D117:E117"/>
    <mergeCell ref="P171:T171"/>
    <mergeCell ref="D308:E308"/>
    <mergeCell ref="P497:V497"/>
    <mergeCell ref="D341:E341"/>
    <mergeCell ref="D209:E209"/>
    <mergeCell ref="A282:Z282"/>
    <mergeCell ref="P402:T402"/>
    <mergeCell ref="D245:E245"/>
    <mergeCell ref="D445:E445"/>
    <mergeCell ref="A485:O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805</v>
      </c>
      <c r="D6" s="47" t="s">
        <v>806</v>
      </c>
      <c r="E6" s="47"/>
    </row>
    <row r="8" spans="2:8" x14ac:dyDescent="0.2">
      <c r="B8" s="47" t="s">
        <v>19</v>
      </c>
      <c r="C8" s="47" t="s">
        <v>805</v>
      </c>
      <c r="D8" s="47"/>
      <c r="E8" s="47"/>
    </row>
    <row r="10" spans="2:8" x14ac:dyDescent="0.2">
      <c r="B10" s="47" t="s">
        <v>807</v>
      </c>
      <c r="C10" s="47"/>
      <c r="D10" s="47"/>
      <c r="E10" s="47"/>
    </row>
    <row r="11" spans="2:8" x14ac:dyDescent="0.2">
      <c r="B11" s="47" t="s">
        <v>808</v>
      </c>
      <c r="C11" s="47"/>
      <c r="D11" s="47"/>
      <c r="E11" s="47"/>
    </row>
    <row r="12" spans="2:8" x14ac:dyDescent="0.2">
      <c r="B12" s="47" t="s">
        <v>809</v>
      </c>
      <c r="C12" s="47"/>
      <c r="D12" s="47"/>
      <c r="E12" s="47"/>
    </row>
    <row r="13" spans="2:8" x14ac:dyDescent="0.2">
      <c r="B13" s="47" t="s">
        <v>810</v>
      </c>
      <c r="C13" s="47"/>
      <c r="D13" s="47"/>
      <c r="E13" s="47"/>
    </row>
    <row r="14" spans="2:8" x14ac:dyDescent="0.2">
      <c r="B14" s="47" t="s">
        <v>811</v>
      </c>
      <c r="C14" s="47"/>
      <c r="D14" s="47"/>
      <c r="E14" s="47"/>
    </row>
    <row r="15" spans="2:8" x14ac:dyDescent="0.2">
      <c r="B15" s="47" t="s">
        <v>812</v>
      </c>
      <c r="C15" s="47"/>
      <c r="D15" s="47"/>
      <c r="E15" s="47"/>
    </row>
    <row r="16" spans="2:8" x14ac:dyDescent="0.2">
      <c r="B16" s="47" t="s">
        <v>813</v>
      </c>
      <c r="C16" s="47"/>
      <c r="D16" s="47"/>
      <c r="E16" s="47"/>
    </row>
    <row r="17" spans="2:5" x14ac:dyDescent="0.2">
      <c r="B17" s="47" t="s">
        <v>814</v>
      </c>
      <c r="C17" s="47"/>
      <c r="D17" s="47"/>
      <c r="E17" s="47"/>
    </row>
    <row r="18" spans="2:5" x14ac:dyDescent="0.2">
      <c r="B18" s="47" t="s">
        <v>815</v>
      </c>
      <c r="C18" s="47"/>
      <c r="D18" s="47"/>
      <c r="E18" s="47"/>
    </row>
    <row r="19" spans="2:5" x14ac:dyDescent="0.2">
      <c r="B19" s="47" t="s">
        <v>816</v>
      </c>
      <c r="C19" s="47"/>
      <c r="D19" s="47"/>
      <c r="E19" s="47"/>
    </row>
    <row r="20" spans="2:5" x14ac:dyDescent="0.2">
      <c r="B20" s="47" t="s">
        <v>817</v>
      </c>
      <c r="C20" s="47"/>
      <c r="D20" s="47"/>
      <c r="E20" s="47"/>
    </row>
  </sheetData>
  <sheetProtection algorithmName="SHA-512" hashValue="4F+L7O9+WO/xI/eLTB0bIzUTtPbhrtU6R9zBqjR0+NBiDSGFpyuKXan0EBCo5NF9tvk3w0raJOFKqS472rD2cA==" saltValue="xu8EjAa9aVHKSMyTEQbq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2024-08-07T12:55:52Z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