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FB3A5C-E549-455B-BE76-EE8EF0521F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BP602" i="1" s="1"/>
  <c r="X600" i="1"/>
  <c r="X599" i="1"/>
  <c r="BO598" i="1"/>
  <c r="BM598" i="1"/>
  <c r="Y598" i="1"/>
  <c r="X596" i="1"/>
  <c r="X595" i="1"/>
  <c r="BO594" i="1"/>
  <c r="BM594" i="1"/>
  <c r="Y594" i="1"/>
  <c r="Y595" i="1" s="1"/>
  <c r="X592" i="1"/>
  <c r="X591" i="1"/>
  <c r="BO590" i="1"/>
  <c r="BM590" i="1"/>
  <c r="Y590" i="1"/>
  <c r="BP590" i="1" s="1"/>
  <c r="BO589" i="1"/>
  <c r="BM589" i="1"/>
  <c r="Y589" i="1"/>
  <c r="X586" i="1"/>
  <c r="X585" i="1"/>
  <c r="BO584" i="1"/>
  <c r="BM584" i="1"/>
  <c r="Z584" i="1"/>
  <c r="Y584" i="1"/>
  <c r="BN584" i="1" s="1"/>
  <c r="BO583" i="1"/>
  <c r="BM583" i="1"/>
  <c r="Y583" i="1"/>
  <c r="BP583" i="1" s="1"/>
  <c r="BO582" i="1"/>
  <c r="BM582" i="1"/>
  <c r="Y582" i="1"/>
  <c r="BO581" i="1"/>
  <c r="BM581" i="1"/>
  <c r="Y581" i="1"/>
  <c r="Y585" i="1" s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P572" i="1" s="1"/>
  <c r="BO571" i="1"/>
  <c r="BM571" i="1"/>
  <c r="Z571" i="1"/>
  <c r="Y571" i="1"/>
  <c r="BN571" i="1" s="1"/>
  <c r="BO570" i="1"/>
  <c r="BM570" i="1"/>
  <c r="Y570" i="1"/>
  <c r="BP570" i="1" s="1"/>
  <c r="BO569" i="1"/>
  <c r="BM569" i="1"/>
  <c r="Y569" i="1"/>
  <c r="BP569" i="1" s="1"/>
  <c r="BO568" i="1"/>
  <c r="BM568" i="1"/>
  <c r="Y568" i="1"/>
  <c r="BP568" i="1" s="1"/>
  <c r="BO567" i="1"/>
  <c r="BM567" i="1"/>
  <c r="Z567" i="1"/>
  <c r="Y567" i="1"/>
  <c r="BN567" i="1" s="1"/>
  <c r="X565" i="1"/>
  <c r="X564" i="1"/>
  <c r="BO563" i="1"/>
  <c r="BM563" i="1"/>
  <c r="Y563" i="1"/>
  <c r="BP563" i="1" s="1"/>
  <c r="BO562" i="1"/>
  <c r="BM562" i="1"/>
  <c r="Y562" i="1"/>
  <c r="BO561" i="1"/>
  <c r="BM561" i="1"/>
  <c r="Y561" i="1"/>
  <c r="BP561" i="1" s="1"/>
  <c r="BO560" i="1"/>
  <c r="BM560" i="1"/>
  <c r="Y560" i="1"/>
  <c r="X558" i="1"/>
  <c r="X557" i="1"/>
  <c r="BO556" i="1"/>
  <c r="BM556" i="1"/>
  <c r="Y556" i="1"/>
  <c r="BO555" i="1"/>
  <c r="BM555" i="1"/>
  <c r="Y555" i="1"/>
  <c r="BP555" i="1" s="1"/>
  <c r="BO554" i="1"/>
  <c r="BM554" i="1"/>
  <c r="Y554" i="1"/>
  <c r="BO553" i="1"/>
  <c r="BM553" i="1"/>
  <c r="Y553" i="1"/>
  <c r="BP553" i="1" s="1"/>
  <c r="BP552" i="1"/>
  <c r="BO552" i="1"/>
  <c r="BM552" i="1"/>
  <c r="Y552" i="1"/>
  <c r="BO551" i="1"/>
  <c r="BM551" i="1"/>
  <c r="Y551" i="1"/>
  <c r="BP551" i="1" s="1"/>
  <c r="BO550" i="1"/>
  <c r="BM550" i="1"/>
  <c r="Y550" i="1"/>
  <c r="Z550" i="1" s="1"/>
  <c r="X546" i="1"/>
  <c r="X545" i="1"/>
  <c r="BO544" i="1"/>
  <c r="BM544" i="1"/>
  <c r="Y544" i="1"/>
  <c r="Y546" i="1" s="1"/>
  <c r="P544" i="1"/>
  <c r="X542" i="1"/>
  <c r="X541" i="1"/>
  <c r="BO540" i="1"/>
  <c r="BM540" i="1"/>
  <c r="Y540" i="1"/>
  <c r="BP540" i="1" s="1"/>
  <c r="P540" i="1"/>
  <c r="BO539" i="1"/>
  <c r="BM539" i="1"/>
  <c r="Y539" i="1"/>
  <c r="BP539" i="1" s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BN533" i="1" s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BN529" i="1" s="1"/>
  <c r="P529" i="1"/>
  <c r="X527" i="1"/>
  <c r="X526" i="1"/>
  <c r="BO525" i="1"/>
  <c r="BM525" i="1"/>
  <c r="Y525" i="1"/>
  <c r="BN525" i="1" s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N517" i="1" s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BN480" i="1" s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Y468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BN454" i="1" s="1"/>
  <c r="P454" i="1"/>
  <c r="X452" i="1"/>
  <c r="X451" i="1"/>
  <c r="BO450" i="1"/>
  <c r="BM450" i="1"/>
  <c r="Y450" i="1"/>
  <c r="BN450" i="1" s="1"/>
  <c r="P450" i="1"/>
  <c r="BO449" i="1"/>
  <c r="BM449" i="1"/>
  <c r="Y449" i="1"/>
  <c r="BP449" i="1" s="1"/>
  <c r="BP448" i="1"/>
  <c r="BO448" i="1"/>
  <c r="BN448" i="1"/>
  <c r="BM448" i="1"/>
  <c r="Z448" i="1"/>
  <c r="Y448" i="1"/>
  <c r="P448" i="1"/>
  <c r="BO447" i="1"/>
  <c r="BM447" i="1"/>
  <c r="Y447" i="1"/>
  <c r="BN447" i="1" s="1"/>
  <c r="BO446" i="1"/>
  <c r="BM446" i="1"/>
  <c r="Y446" i="1"/>
  <c r="BP446" i="1" s="1"/>
  <c r="BO445" i="1"/>
  <c r="BM445" i="1"/>
  <c r="Y445" i="1"/>
  <c r="BN445" i="1" s="1"/>
  <c r="BO444" i="1"/>
  <c r="BM444" i="1"/>
  <c r="Y444" i="1"/>
  <c r="BP444" i="1" s="1"/>
  <c r="P444" i="1"/>
  <c r="BP443" i="1"/>
  <c r="BO443" i="1"/>
  <c r="BN443" i="1"/>
  <c r="BM443" i="1"/>
  <c r="Z443" i="1"/>
  <c r="Y443" i="1"/>
  <c r="BO442" i="1"/>
  <c r="BM442" i="1"/>
  <c r="Y442" i="1"/>
  <c r="BP442" i="1" s="1"/>
  <c r="P442" i="1"/>
  <c r="BO441" i="1"/>
  <c r="BM441" i="1"/>
  <c r="Y441" i="1"/>
  <c r="BP441" i="1" s="1"/>
  <c r="BO440" i="1"/>
  <c r="BM440" i="1"/>
  <c r="Y440" i="1"/>
  <c r="BN440" i="1" s="1"/>
  <c r="P440" i="1"/>
  <c r="BO439" i="1"/>
  <c r="BM439" i="1"/>
  <c r="Y439" i="1"/>
  <c r="BP439" i="1" s="1"/>
  <c r="BO438" i="1"/>
  <c r="BM438" i="1"/>
  <c r="Y438" i="1"/>
  <c r="P438" i="1"/>
  <c r="BO437" i="1"/>
  <c r="BM437" i="1"/>
  <c r="Y437" i="1"/>
  <c r="BN437" i="1" s="1"/>
  <c r="BO436" i="1"/>
  <c r="BM436" i="1"/>
  <c r="Y436" i="1"/>
  <c r="BP436" i="1" s="1"/>
  <c r="P436" i="1"/>
  <c r="BO435" i="1"/>
  <c r="BM435" i="1"/>
  <c r="Y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N432" i="1" s="1"/>
  <c r="BO431" i="1"/>
  <c r="BM431" i="1"/>
  <c r="Y431" i="1"/>
  <c r="BP431" i="1" s="1"/>
  <c r="P431" i="1"/>
  <c r="BO430" i="1"/>
  <c r="BM430" i="1"/>
  <c r="Y430" i="1"/>
  <c r="BO429" i="1"/>
  <c r="BM429" i="1"/>
  <c r="Y429" i="1"/>
  <c r="BP429" i="1" s="1"/>
  <c r="P429" i="1"/>
  <c r="BO428" i="1"/>
  <c r="BM428" i="1"/>
  <c r="Y428" i="1"/>
  <c r="BP428" i="1" s="1"/>
  <c r="BO427" i="1"/>
  <c r="BM427" i="1"/>
  <c r="Y427" i="1"/>
  <c r="Y451" i="1" s="1"/>
  <c r="X425" i="1"/>
  <c r="X424" i="1"/>
  <c r="BO423" i="1"/>
  <c r="BM423" i="1"/>
  <c r="Y423" i="1"/>
  <c r="BN423" i="1" s="1"/>
  <c r="P423" i="1"/>
  <c r="X419" i="1"/>
  <c r="X418" i="1"/>
  <c r="BO417" i="1"/>
  <c r="BM417" i="1"/>
  <c r="Y417" i="1"/>
  <c r="BP417" i="1" s="1"/>
  <c r="P417" i="1"/>
  <c r="BO416" i="1"/>
  <c r="BM416" i="1"/>
  <c r="Y416" i="1"/>
  <c r="Y419" i="1" s="1"/>
  <c r="P416" i="1"/>
  <c r="X414" i="1"/>
  <c r="X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N410" i="1" s="1"/>
  <c r="P410" i="1"/>
  <c r="BO409" i="1"/>
  <c r="BM409" i="1"/>
  <c r="Y409" i="1"/>
  <c r="BP409" i="1" s="1"/>
  <c r="P409" i="1"/>
  <c r="BO408" i="1"/>
  <c r="BM408" i="1"/>
  <c r="Y408" i="1"/>
  <c r="BP408" i="1" s="1"/>
  <c r="P408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N402" i="1" s="1"/>
  <c r="P402" i="1"/>
  <c r="X400" i="1"/>
  <c r="X399" i="1"/>
  <c r="BO398" i="1"/>
  <c r="BM398" i="1"/>
  <c r="Y398" i="1"/>
  <c r="BN398" i="1" s="1"/>
  <c r="P398" i="1"/>
  <c r="BO397" i="1"/>
  <c r="BM397" i="1"/>
  <c r="Y397" i="1"/>
  <c r="BP397" i="1" s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BN390" i="1" s="1"/>
  <c r="P390" i="1"/>
  <c r="BO389" i="1"/>
  <c r="BM389" i="1"/>
  <c r="Y389" i="1"/>
  <c r="Y391" i="1" s="1"/>
  <c r="P389" i="1"/>
  <c r="X387" i="1"/>
  <c r="X386" i="1"/>
  <c r="BO385" i="1"/>
  <c r="BM385" i="1"/>
  <c r="Y385" i="1"/>
  <c r="BP385" i="1" s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N378" i="1" s="1"/>
  <c r="P378" i="1"/>
  <c r="X376" i="1"/>
  <c r="X375" i="1"/>
  <c r="BO374" i="1"/>
  <c r="BM374" i="1"/>
  <c r="Y374" i="1"/>
  <c r="BN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BN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BN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Y355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BP335" i="1" s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Z310" i="1"/>
  <c r="Y310" i="1"/>
  <c r="BO309" i="1"/>
  <c r="BM309" i="1"/>
  <c r="Z309" i="1"/>
  <c r="Y309" i="1"/>
  <c r="BP309" i="1" s="1"/>
  <c r="BO308" i="1"/>
  <c r="BM308" i="1"/>
  <c r="Y308" i="1"/>
  <c r="Y316" i="1" s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Y305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Y290" i="1" s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Y281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BN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BN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N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X236" i="1"/>
  <c r="X235" i="1"/>
  <c r="BO234" i="1"/>
  <c r="BM234" i="1"/>
  <c r="Y234" i="1"/>
  <c r="BP234" i="1" s="1"/>
  <c r="BO233" i="1"/>
  <c r="BM233" i="1"/>
  <c r="Y233" i="1"/>
  <c r="BN233" i="1" s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P226" i="1"/>
  <c r="BO225" i="1"/>
  <c r="BM225" i="1"/>
  <c r="Y225" i="1"/>
  <c r="BP225" i="1" s="1"/>
  <c r="BO224" i="1"/>
  <c r="BM224" i="1"/>
  <c r="Y224" i="1"/>
  <c r="BO223" i="1"/>
  <c r="BM223" i="1"/>
  <c r="Y223" i="1"/>
  <c r="BP223" i="1" s="1"/>
  <c r="BO222" i="1"/>
  <c r="BM222" i="1"/>
  <c r="Y222" i="1"/>
  <c r="BO221" i="1"/>
  <c r="BM221" i="1"/>
  <c r="Y221" i="1"/>
  <c r="BP221" i="1" s="1"/>
  <c r="BO220" i="1"/>
  <c r="BM220" i="1"/>
  <c r="Y220" i="1"/>
  <c r="P220" i="1"/>
  <c r="BO219" i="1"/>
  <c r="BM219" i="1"/>
  <c r="Y219" i="1"/>
  <c r="BO218" i="1"/>
  <c r="BM218" i="1"/>
  <c r="Y218" i="1"/>
  <c r="P218" i="1"/>
  <c r="BO217" i="1"/>
  <c r="BM217" i="1"/>
  <c r="Y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2" i="1"/>
  <c r="X191" i="1"/>
  <c r="BO190" i="1"/>
  <c r="BN190" i="1"/>
  <c r="BM190" i="1"/>
  <c r="Z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N170" i="1" s="1"/>
  <c r="P170" i="1"/>
  <c r="BO169" i="1"/>
  <c r="BM169" i="1"/>
  <c r="Y169" i="1"/>
  <c r="BN169" i="1" s="1"/>
  <c r="P169" i="1"/>
  <c r="BO168" i="1"/>
  <c r="BM168" i="1"/>
  <c r="Y168" i="1"/>
  <c r="BN168" i="1" s="1"/>
  <c r="P168" i="1"/>
  <c r="BO167" i="1"/>
  <c r="BM167" i="1"/>
  <c r="Y167" i="1"/>
  <c r="Y172" i="1" s="1"/>
  <c r="P167" i="1"/>
  <c r="X165" i="1"/>
  <c r="X164" i="1"/>
  <c r="BO163" i="1"/>
  <c r="BM163" i="1"/>
  <c r="Y163" i="1"/>
  <c r="BN163" i="1" s="1"/>
  <c r="P163" i="1"/>
  <c r="BO162" i="1"/>
  <c r="BM162" i="1"/>
  <c r="Y162" i="1"/>
  <c r="BP162" i="1" s="1"/>
  <c r="P162" i="1"/>
  <c r="BO161" i="1"/>
  <c r="BM161" i="1"/>
  <c r="Y161" i="1"/>
  <c r="BN161" i="1" s="1"/>
  <c r="P161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N150" i="1" s="1"/>
  <c r="P150" i="1"/>
  <c r="X148" i="1"/>
  <c r="X147" i="1"/>
  <c r="BO146" i="1"/>
  <c r="BM146" i="1"/>
  <c r="Y146" i="1"/>
  <c r="BN146" i="1" s="1"/>
  <c r="P146" i="1"/>
  <c r="BO145" i="1"/>
  <c r="BM145" i="1"/>
  <c r="Y145" i="1"/>
  <c r="BN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N125" i="1" s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N116" i="1" s="1"/>
  <c r="P116" i="1"/>
  <c r="X113" i="1"/>
  <c r="X112" i="1"/>
  <c r="BO111" i="1"/>
  <c r="BM111" i="1"/>
  <c r="Y111" i="1"/>
  <c r="BP111" i="1" s="1"/>
  <c r="P111" i="1"/>
  <c r="BO110" i="1"/>
  <c r="BM110" i="1"/>
  <c r="Y110" i="1"/>
  <c r="BN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BO102" i="1"/>
  <c r="BM102" i="1"/>
  <c r="Y102" i="1"/>
  <c r="P102" i="1"/>
  <c r="BO101" i="1"/>
  <c r="BM101" i="1"/>
  <c r="Y101" i="1"/>
  <c r="BN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N84" i="1" s="1"/>
  <c r="BO83" i="1"/>
  <c r="BM83" i="1"/>
  <c r="Y83" i="1"/>
  <c r="BP83" i="1" s="1"/>
  <c r="BO82" i="1"/>
  <c r="BM82" i="1"/>
  <c r="Y82" i="1"/>
  <c r="BN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N61" i="1" s="1"/>
  <c r="BO60" i="1"/>
  <c r="BM60" i="1"/>
  <c r="Y60" i="1"/>
  <c r="Y62" i="1" s="1"/>
  <c r="X58" i="1"/>
  <c r="X57" i="1"/>
  <c r="BO56" i="1"/>
  <c r="BM56" i="1"/>
  <c r="Y56" i="1"/>
  <c r="BP56" i="1" s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N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H9" i="1" s="1"/>
  <c r="D7" i="1"/>
  <c r="Q6" i="1"/>
  <c r="P2" i="1"/>
  <c r="BP211" i="1" l="1"/>
  <c r="BN211" i="1"/>
  <c r="Z211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34" i="1"/>
  <c r="BN334" i="1"/>
  <c r="Z334" i="1"/>
  <c r="BP373" i="1"/>
  <c r="BN373" i="1"/>
  <c r="Z373" i="1"/>
  <c r="Y424" i="1"/>
  <c r="BP513" i="1"/>
  <c r="BN513" i="1"/>
  <c r="Z513" i="1"/>
  <c r="BP524" i="1"/>
  <c r="BN524" i="1"/>
  <c r="Z524" i="1"/>
  <c r="BP560" i="1"/>
  <c r="BN560" i="1"/>
  <c r="Z560" i="1"/>
  <c r="Y34" i="1"/>
  <c r="Z52" i="1"/>
  <c r="BN52" i="1"/>
  <c r="D615" i="1"/>
  <c r="Y91" i="1"/>
  <c r="Z94" i="1"/>
  <c r="BN94" i="1"/>
  <c r="Y105" i="1"/>
  <c r="Z134" i="1"/>
  <c r="BN134" i="1"/>
  <c r="Z170" i="1"/>
  <c r="Z186" i="1"/>
  <c r="BN186" i="1"/>
  <c r="BP218" i="1"/>
  <c r="BN218" i="1"/>
  <c r="Z218" i="1"/>
  <c r="BP226" i="1"/>
  <c r="BN226" i="1"/>
  <c r="Z226" i="1"/>
  <c r="BP239" i="1"/>
  <c r="BN239" i="1"/>
  <c r="Z239" i="1"/>
  <c r="M615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S615" i="1"/>
  <c r="Y295" i="1"/>
  <c r="BP329" i="1"/>
  <c r="BN329" i="1"/>
  <c r="Z329" i="1"/>
  <c r="BP359" i="1"/>
  <c r="BN359" i="1"/>
  <c r="Z359" i="1"/>
  <c r="BP396" i="1"/>
  <c r="BN396" i="1"/>
  <c r="Z396" i="1"/>
  <c r="BP514" i="1"/>
  <c r="BN514" i="1"/>
  <c r="Z514" i="1"/>
  <c r="BP534" i="1"/>
  <c r="BN534" i="1"/>
  <c r="Z534" i="1"/>
  <c r="BN554" i="1"/>
  <c r="Z554" i="1"/>
  <c r="Y228" i="1"/>
  <c r="Y247" i="1"/>
  <c r="Y322" i="1"/>
  <c r="W615" i="1"/>
  <c r="BN53" i="1"/>
  <c r="BN60" i="1"/>
  <c r="BN69" i="1"/>
  <c r="BN71" i="1"/>
  <c r="BN76" i="1"/>
  <c r="BN81" i="1"/>
  <c r="BN85" i="1"/>
  <c r="BN89" i="1"/>
  <c r="BN95" i="1"/>
  <c r="Y97" i="1"/>
  <c r="BN107" i="1"/>
  <c r="Y113" i="1"/>
  <c r="BP110" i="1"/>
  <c r="BN111" i="1"/>
  <c r="BN117" i="1"/>
  <c r="BN119" i="1"/>
  <c r="BN124" i="1"/>
  <c r="BN132" i="1"/>
  <c r="BN135" i="1"/>
  <c r="BN140" i="1"/>
  <c r="Y157" i="1"/>
  <c r="Y158" i="1"/>
  <c r="BP168" i="1"/>
  <c r="Y198" i="1"/>
  <c r="BN385" i="1"/>
  <c r="BN389" i="1"/>
  <c r="BN408" i="1"/>
  <c r="BP411" i="1"/>
  <c r="BN411" i="1"/>
  <c r="Z411" i="1"/>
  <c r="BN416" i="1"/>
  <c r="BP438" i="1"/>
  <c r="BN438" i="1"/>
  <c r="Z438" i="1"/>
  <c r="BP461" i="1"/>
  <c r="BN461" i="1"/>
  <c r="Z461" i="1"/>
  <c r="BP474" i="1"/>
  <c r="BN474" i="1"/>
  <c r="Z474" i="1"/>
  <c r="BP496" i="1"/>
  <c r="BN496" i="1"/>
  <c r="Z496" i="1"/>
  <c r="BP520" i="1"/>
  <c r="BN520" i="1"/>
  <c r="Z520" i="1"/>
  <c r="BP532" i="1"/>
  <c r="BN532" i="1"/>
  <c r="Z532" i="1"/>
  <c r="BN555" i="1"/>
  <c r="BN556" i="1"/>
  <c r="Z556" i="1"/>
  <c r="BN572" i="1"/>
  <c r="BN581" i="1"/>
  <c r="BN582" i="1"/>
  <c r="Z582" i="1"/>
  <c r="Y600" i="1"/>
  <c r="Y599" i="1"/>
  <c r="BP598" i="1"/>
  <c r="BN598" i="1"/>
  <c r="Z598" i="1"/>
  <c r="Z599" i="1" s="1"/>
  <c r="J9" i="1"/>
  <c r="Z22" i="1"/>
  <c r="Z23" i="1" s="1"/>
  <c r="BN22" i="1"/>
  <c r="BP22" i="1"/>
  <c r="Z26" i="1"/>
  <c r="BN26" i="1"/>
  <c r="BP26" i="1"/>
  <c r="Z32" i="1"/>
  <c r="BN32" i="1"/>
  <c r="C615" i="1"/>
  <c r="BN54" i="1"/>
  <c r="Z56" i="1"/>
  <c r="BN56" i="1"/>
  <c r="Z67" i="1"/>
  <c r="BN67" i="1"/>
  <c r="BN68" i="1"/>
  <c r="Y78" i="1"/>
  <c r="BN75" i="1"/>
  <c r="Y77" i="1"/>
  <c r="Y87" i="1"/>
  <c r="BN83" i="1"/>
  <c r="Z90" i="1"/>
  <c r="BN90" i="1"/>
  <c r="Y98" i="1"/>
  <c r="BN96" i="1"/>
  <c r="BN103" i="1"/>
  <c r="BN108" i="1"/>
  <c r="Z110" i="1"/>
  <c r="Y121" i="1"/>
  <c r="BN120" i="1"/>
  <c r="Z130" i="1"/>
  <c r="BN130" i="1"/>
  <c r="BP130" i="1"/>
  <c r="BN131" i="1"/>
  <c r="Y137" i="1"/>
  <c r="Y142" i="1"/>
  <c r="BN139" i="1"/>
  <c r="Y141" i="1"/>
  <c r="Z155" i="1"/>
  <c r="BN155" i="1"/>
  <c r="BN156" i="1"/>
  <c r="BN162" i="1"/>
  <c r="Z168" i="1"/>
  <c r="BP170" i="1"/>
  <c r="Z184" i="1"/>
  <c r="BN184" i="1"/>
  <c r="Z188" i="1"/>
  <c r="BN188" i="1"/>
  <c r="Z195" i="1"/>
  <c r="BN195" i="1"/>
  <c r="BP195" i="1"/>
  <c r="Z201" i="1"/>
  <c r="BN201" i="1"/>
  <c r="Z205" i="1"/>
  <c r="BN205" i="1"/>
  <c r="Y214" i="1"/>
  <c r="Z209" i="1"/>
  <c r="BN209" i="1"/>
  <c r="Y227" i="1"/>
  <c r="Z241" i="1"/>
  <c r="BN241" i="1"/>
  <c r="Z242" i="1"/>
  <c r="BN242" i="1"/>
  <c r="Z246" i="1"/>
  <c r="BN246" i="1"/>
  <c r="Z252" i="1"/>
  <c r="BN252" i="1"/>
  <c r="Y274" i="1"/>
  <c r="Y280" i="1"/>
  <c r="Y289" i="1"/>
  <c r="Z287" i="1"/>
  <c r="BN287" i="1"/>
  <c r="Y300" i="1"/>
  <c r="Z313" i="1"/>
  <c r="BN313" i="1"/>
  <c r="Z321" i="1"/>
  <c r="BN321" i="1"/>
  <c r="Z327" i="1"/>
  <c r="BN327" i="1"/>
  <c r="Y338" i="1"/>
  <c r="Z336" i="1"/>
  <c r="BN336" i="1"/>
  <c r="Y337" i="1"/>
  <c r="Z342" i="1"/>
  <c r="BN342" i="1"/>
  <c r="Y356" i="1"/>
  <c r="Y361" i="1"/>
  <c r="Z367" i="1"/>
  <c r="BN367" i="1"/>
  <c r="Z371" i="1"/>
  <c r="BN371" i="1"/>
  <c r="Z379" i="1"/>
  <c r="BN379" i="1"/>
  <c r="Y387" i="1"/>
  <c r="Y386" i="1"/>
  <c r="X615" i="1"/>
  <c r="BN397" i="1"/>
  <c r="Z403" i="1"/>
  <c r="BN403" i="1"/>
  <c r="BN404" i="1"/>
  <c r="BN409" i="1"/>
  <c r="Y418" i="1"/>
  <c r="BN429" i="1"/>
  <c r="BP430" i="1"/>
  <c r="BN430" i="1"/>
  <c r="Z430" i="1"/>
  <c r="BN434" i="1"/>
  <c r="BP435" i="1"/>
  <c r="BN435" i="1"/>
  <c r="Z435" i="1"/>
  <c r="BN439" i="1"/>
  <c r="BN441" i="1"/>
  <c r="BP455" i="1"/>
  <c r="BN455" i="1"/>
  <c r="Z455" i="1"/>
  <c r="Y462" i="1"/>
  <c r="BP475" i="1"/>
  <c r="BN475" i="1"/>
  <c r="Z475" i="1"/>
  <c r="BN501" i="1"/>
  <c r="Y503" i="1"/>
  <c r="BP502" i="1"/>
  <c r="BN502" i="1"/>
  <c r="Z502" i="1"/>
  <c r="BP516" i="1"/>
  <c r="BN516" i="1"/>
  <c r="Z516" i="1"/>
  <c r="Y542" i="1"/>
  <c r="Y541" i="1"/>
  <c r="BP538" i="1"/>
  <c r="BN538" i="1"/>
  <c r="Z538" i="1"/>
  <c r="BN540" i="1"/>
  <c r="BN551" i="1"/>
  <c r="BN552" i="1"/>
  <c r="Z552" i="1"/>
  <c r="BP556" i="1"/>
  <c r="BP562" i="1"/>
  <c r="BN562" i="1"/>
  <c r="Z562" i="1"/>
  <c r="BN568" i="1"/>
  <c r="BN569" i="1"/>
  <c r="Z569" i="1"/>
  <c r="BP577" i="1"/>
  <c r="BN577" i="1"/>
  <c r="Z577" i="1"/>
  <c r="BP582" i="1"/>
  <c r="AE615" i="1"/>
  <c r="BP589" i="1"/>
  <c r="BN589" i="1"/>
  <c r="Z589" i="1"/>
  <c r="BN412" i="1"/>
  <c r="BN417" i="1"/>
  <c r="BN428" i="1"/>
  <c r="BN433" i="1"/>
  <c r="BN442" i="1"/>
  <c r="BN449" i="1"/>
  <c r="AA615" i="1"/>
  <c r="Y526" i="1"/>
  <c r="Y527" i="1"/>
  <c r="BN539" i="1"/>
  <c r="Y557" i="1"/>
  <c r="BP550" i="1"/>
  <c r="BN553" i="1"/>
  <c r="BP554" i="1"/>
  <c r="Y565" i="1"/>
  <c r="BP567" i="1"/>
  <c r="BN570" i="1"/>
  <c r="BP571" i="1"/>
  <c r="Y573" i="1"/>
  <c r="Y578" i="1"/>
  <c r="BN583" i="1"/>
  <c r="BP584" i="1"/>
  <c r="A10" i="1"/>
  <c r="B615" i="1"/>
  <c r="X607" i="1"/>
  <c r="Z27" i="1"/>
  <c r="BP27" i="1"/>
  <c r="BN29" i="1"/>
  <c r="Z30" i="1"/>
  <c r="BP30" i="1"/>
  <c r="BN31" i="1"/>
  <c r="Z33" i="1"/>
  <c r="BP33" i="1"/>
  <c r="Z37" i="1"/>
  <c r="Z38" i="1" s="1"/>
  <c r="BP37" i="1"/>
  <c r="Z41" i="1"/>
  <c r="Z42" i="1" s="1"/>
  <c r="BP41" i="1"/>
  <c r="Z45" i="1"/>
  <c r="Z46" i="1" s="1"/>
  <c r="BP45" i="1"/>
  <c r="Z51" i="1"/>
  <c r="BP51" i="1"/>
  <c r="Z55" i="1"/>
  <c r="BP55" i="1"/>
  <c r="Y58" i="1"/>
  <c r="Z61" i="1"/>
  <c r="BP61" i="1"/>
  <c r="Z66" i="1"/>
  <c r="BP66" i="1"/>
  <c r="Z70" i="1"/>
  <c r="BP70" i="1"/>
  <c r="Y72" i="1"/>
  <c r="Z80" i="1"/>
  <c r="BP80" i="1"/>
  <c r="Z82" i="1"/>
  <c r="BP82" i="1"/>
  <c r="Z84" i="1"/>
  <c r="BP84" i="1"/>
  <c r="Y86" i="1"/>
  <c r="Y92" i="1"/>
  <c r="E615" i="1"/>
  <c r="Z102" i="1"/>
  <c r="BP102" i="1"/>
  <c r="Y104" i="1"/>
  <c r="Z109" i="1"/>
  <c r="BP109" i="1"/>
  <c r="Y112" i="1"/>
  <c r="Z118" i="1"/>
  <c r="BP118" i="1"/>
  <c r="Z125" i="1"/>
  <c r="BP125" i="1"/>
  <c r="Y128" i="1"/>
  <c r="Z133" i="1"/>
  <c r="BP133" i="1"/>
  <c r="G615" i="1"/>
  <c r="Z146" i="1"/>
  <c r="BP146" i="1"/>
  <c r="Z150" i="1"/>
  <c r="Z152" i="1" s="1"/>
  <c r="BP150" i="1"/>
  <c r="Y153" i="1"/>
  <c r="Z163" i="1"/>
  <c r="BP163" i="1"/>
  <c r="Z167" i="1"/>
  <c r="BP167" i="1"/>
  <c r="BP177" i="1"/>
  <c r="Z177" i="1"/>
  <c r="BN177" i="1"/>
  <c r="I615" i="1"/>
  <c r="BP183" i="1"/>
  <c r="Z183" i="1"/>
  <c r="Y192" i="1"/>
  <c r="BN183" i="1"/>
  <c r="Y191" i="1"/>
  <c r="Y213" i="1"/>
  <c r="F9" i="1"/>
  <c r="F10" i="1"/>
  <c r="X605" i="1"/>
  <c r="Y35" i="1"/>
  <c r="Y39" i="1"/>
  <c r="Y43" i="1"/>
  <c r="Y47" i="1"/>
  <c r="Z54" i="1"/>
  <c r="Y57" i="1"/>
  <c r="Y63" i="1"/>
  <c r="Z69" i="1"/>
  <c r="Z76" i="1"/>
  <c r="Z89" i="1"/>
  <c r="BP89" i="1"/>
  <c r="Z96" i="1"/>
  <c r="Z101" i="1"/>
  <c r="BP101" i="1"/>
  <c r="Z108" i="1"/>
  <c r="F615" i="1"/>
  <c r="Z117" i="1"/>
  <c r="Z120" i="1"/>
  <c r="Z124" i="1"/>
  <c r="Z127" i="1" s="1"/>
  <c r="BP124" i="1"/>
  <c r="Z132" i="1"/>
  <c r="Z140" i="1"/>
  <c r="Z145" i="1"/>
  <c r="Z147" i="1" s="1"/>
  <c r="BP145" i="1"/>
  <c r="Y148" i="1"/>
  <c r="Y152" i="1"/>
  <c r="H615" i="1"/>
  <c r="Z162" i="1"/>
  <c r="Y165" i="1"/>
  <c r="BP169" i="1"/>
  <c r="Z169" i="1"/>
  <c r="BN171" i="1"/>
  <c r="BP171" i="1"/>
  <c r="Z171" i="1"/>
  <c r="BN175" i="1"/>
  <c r="Y178" i="1"/>
  <c r="BP175" i="1"/>
  <c r="Z175" i="1"/>
  <c r="BN189" i="1"/>
  <c r="BP189" i="1"/>
  <c r="Z189" i="1"/>
  <c r="BN210" i="1"/>
  <c r="BP210" i="1"/>
  <c r="Z210" i="1"/>
  <c r="BN222" i="1"/>
  <c r="BP222" i="1"/>
  <c r="Z222" i="1"/>
  <c r="X606" i="1"/>
  <c r="X609" i="1"/>
  <c r="Y24" i="1"/>
  <c r="Z29" i="1"/>
  <c r="Z31" i="1"/>
  <c r="BN37" i="1"/>
  <c r="BN41" i="1"/>
  <c r="BN45" i="1"/>
  <c r="BN51" i="1"/>
  <c r="Z53" i="1"/>
  <c r="Z60" i="1"/>
  <c r="BP60" i="1"/>
  <c r="BN66" i="1"/>
  <c r="Z68" i="1"/>
  <c r="Z71" i="1"/>
  <c r="Z75" i="1"/>
  <c r="Z77" i="1" s="1"/>
  <c r="BP75" i="1"/>
  <c r="BN80" i="1"/>
  <c r="Z81" i="1"/>
  <c r="Z83" i="1"/>
  <c r="Z85" i="1"/>
  <c r="Z95" i="1"/>
  <c r="BN102" i="1"/>
  <c r="Z103" i="1"/>
  <c r="Z107" i="1"/>
  <c r="BN109" i="1"/>
  <c r="Z111" i="1"/>
  <c r="Z116" i="1"/>
  <c r="BP116" i="1"/>
  <c r="BN118" i="1"/>
  <c r="Z119" i="1"/>
  <c r="Y122" i="1"/>
  <c r="Z131" i="1"/>
  <c r="BN133" i="1"/>
  <c r="Z135" i="1"/>
  <c r="Z139" i="1"/>
  <c r="BP139" i="1"/>
  <c r="Y147" i="1"/>
  <c r="Z156" i="1"/>
  <c r="Z157" i="1" s="1"/>
  <c r="Z161" i="1"/>
  <c r="BP161" i="1"/>
  <c r="Y164" i="1"/>
  <c r="BN167" i="1"/>
  <c r="Y179" i="1"/>
  <c r="BP187" i="1"/>
  <c r="Z187" i="1"/>
  <c r="BN187" i="1"/>
  <c r="BP196" i="1"/>
  <c r="Z196" i="1"/>
  <c r="Z197" i="1" s="1"/>
  <c r="BN196" i="1"/>
  <c r="Y203" i="1"/>
  <c r="BP200" i="1"/>
  <c r="Z200" i="1"/>
  <c r="BN200" i="1"/>
  <c r="BP208" i="1"/>
  <c r="Z208" i="1"/>
  <c r="BN208" i="1"/>
  <c r="BN217" i="1"/>
  <c r="BP217" i="1"/>
  <c r="Z217" i="1"/>
  <c r="Y73" i="1"/>
  <c r="Y173" i="1"/>
  <c r="BN185" i="1"/>
  <c r="BP185" i="1"/>
  <c r="Z185" i="1"/>
  <c r="BN206" i="1"/>
  <c r="BP206" i="1"/>
  <c r="Z206" i="1"/>
  <c r="BN220" i="1"/>
  <c r="BP220" i="1"/>
  <c r="Z220" i="1"/>
  <c r="BN224" i="1"/>
  <c r="BP224" i="1"/>
  <c r="Z224" i="1"/>
  <c r="Y236" i="1"/>
  <c r="BN230" i="1"/>
  <c r="Y235" i="1"/>
  <c r="BP230" i="1"/>
  <c r="Z230" i="1"/>
  <c r="BN212" i="1"/>
  <c r="BN216" i="1"/>
  <c r="BN221" i="1"/>
  <c r="BN223" i="1"/>
  <c r="BN225" i="1"/>
  <c r="BN232" i="1"/>
  <c r="Z233" i="1"/>
  <c r="BP233" i="1"/>
  <c r="BN234" i="1"/>
  <c r="K615" i="1"/>
  <c r="Z240" i="1"/>
  <c r="BP240" i="1"/>
  <c r="Z243" i="1"/>
  <c r="BP243" i="1"/>
  <c r="BN245" i="1"/>
  <c r="Z251" i="1"/>
  <c r="BP251" i="1"/>
  <c r="BN253" i="1"/>
  <c r="Z255" i="1"/>
  <c r="BP255" i="1"/>
  <c r="BN256" i="1"/>
  <c r="Z258" i="1"/>
  <c r="BP258" i="1"/>
  <c r="Y269" i="1"/>
  <c r="BN272" i="1"/>
  <c r="Y273" i="1"/>
  <c r="BN277" i="1"/>
  <c r="Z278" i="1"/>
  <c r="BP278" i="1"/>
  <c r="BN279" i="1"/>
  <c r="BN284" i="1"/>
  <c r="Z286" i="1"/>
  <c r="BP286" i="1"/>
  <c r="BN288" i="1"/>
  <c r="BN293" i="1"/>
  <c r="Y294" i="1"/>
  <c r="BN298" i="1"/>
  <c r="Y299" i="1"/>
  <c r="BN302" i="1"/>
  <c r="Z308" i="1"/>
  <c r="BP308" i="1"/>
  <c r="BN309" i="1"/>
  <c r="BN314" i="1"/>
  <c r="BP314" i="1"/>
  <c r="Z314" i="1"/>
  <c r="Y323" i="1"/>
  <c r="BN318" i="1"/>
  <c r="BP318" i="1"/>
  <c r="Z318" i="1"/>
  <c r="BN326" i="1"/>
  <c r="Y332" i="1"/>
  <c r="BP326" i="1"/>
  <c r="Z326" i="1"/>
  <c r="Y344" i="1"/>
  <c r="BN340" i="1"/>
  <c r="Y345" i="1"/>
  <c r="BP340" i="1"/>
  <c r="Z340" i="1"/>
  <c r="Y260" i="1"/>
  <c r="Q615" i="1"/>
  <c r="R615" i="1"/>
  <c r="BP312" i="1"/>
  <c r="Z312" i="1"/>
  <c r="BN312" i="1"/>
  <c r="Y331" i="1"/>
  <c r="BN347" i="1"/>
  <c r="Y350" i="1"/>
  <c r="BP347" i="1"/>
  <c r="Z347" i="1"/>
  <c r="Y351" i="1"/>
  <c r="J615" i="1"/>
  <c r="Z212" i="1"/>
  <c r="Z216" i="1"/>
  <c r="BP216" i="1"/>
  <c r="Z221" i="1"/>
  <c r="Z223" i="1"/>
  <c r="Z225" i="1"/>
  <c r="Z232" i="1"/>
  <c r="Z234" i="1"/>
  <c r="BN240" i="1"/>
  <c r="Z245" i="1"/>
  <c r="Y248" i="1"/>
  <c r="BN251" i="1"/>
  <c r="Z253" i="1"/>
  <c r="Z256" i="1"/>
  <c r="Y259" i="1"/>
  <c r="Z272" i="1"/>
  <c r="Z273" i="1" s="1"/>
  <c r="BP272" i="1"/>
  <c r="Z277" i="1"/>
  <c r="BP277" i="1"/>
  <c r="BN278" i="1"/>
  <c r="Z279" i="1"/>
  <c r="Z284" i="1"/>
  <c r="BP284" i="1"/>
  <c r="BN286" i="1"/>
  <c r="Z288" i="1"/>
  <c r="Z293" i="1"/>
  <c r="Z294" i="1" s="1"/>
  <c r="BP293" i="1"/>
  <c r="Z298" i="1"/>
  <c r="Z299" i="1" s="1"/>
  <c r="BP298" i="1"/>
  <c r="Z302" i="1"/>
  <c r="Z304" i="1" s="1"/>
  <c r="BP302" i="1"/>
  <c r="BN308" i="1"/>
  <c r="BP310" i="1"/>
  <c r="BN310" i="1"/>
  <c r="BN311" i="1"/>
  <c r="BP311" i="1"/>
  <c r="Z311" i="1"/>
  <c r="BN330" i="1"/>
  <c r="BP330" i="1"/>
  <c r="Z330" i="1"/>
  <c r="BN343" i="1"/>
  <c r="BP343" i="1"/>
  <c r="Z343" i="1"/>
  <c r="U615" i="1"/>
  <c r="Y315" i="1"/>
  <c r="BP320" i="1"/>
  <c r="Z320" i="1"/>
  <c r="BN320" i="1"/>
  <c r="BP328" i="1"/>
  <c r="Z328" i="1"/>
  <c r="BN328" i="1"/>
  <c r="Y406" i="1"/>
  <c r="Y414" i="1"/>
  <c r="BP472" i="1"/>
  <c r="Z472" i="1"/>
  <c r="BN472" i="1"/>
  <c r="BN476" i="1"/>
  <c r="BP476" i="1"/>
  <c r="Z476" i="1"/>
  <c r="BP495" i="1"/>
  <c r="Z495" i="1"/>
  <c r="BN495" i="1"/>
  <c r="Y497" i="1"/>
  <c r="Y522" i="1"/>
  <c r="BP512" i="1"/>
  <c r="Z512" i="1"/>
  <c r="AC615" i="1"/>
  <c r="BN512" i="1"/>
  <c r="Y521" i="1"/>
  <c r="BN335" i="1"/>
  <c r="BN341" i="1"/>
  <c r="BN349" i="1"/>
  <c r="BN354" i="1"/>
  <c r="BN358" i="1"/>
  <c r="Z360" i="1"/>
  <c r="BP360" i="1"/>
  <c r="Z366" i="1"/>
  <c r="BP366" i="1"/>
  <c r="BN368" i="1"/>
  <c r="Z370" i="1"/>
  <c r="BP370" i="1"/>
  <c r="BN372" i="1"/>
  <c r="Z374" i="1"/>
  <c r="BP374" i="1"/>
  <c r="Z378" i="1"/>
  <c r="BP378" i="1"/>
  <c r="Y381" i="1"/>
  <c r="BN384" i="1"/>
  <c r="Z390" i="1"/>
  <c r="BP390" i="1"/>
  <c r="Z395" i="1"/>
  <c r="BP395" i="1"/>
  <c r="Z398" i="1"/>
  <c r="BP398" i="1"/>
  <c r="Z402" i="1"/>
  <c r="BP402" i="1"/>
  <c r="Y405" i="1"/>
  <c r="Z410" i="1"/>
  <c r="BP410" i="1"/>
  <c r="Y413" i="1"/>
  <c r="Y615" i="1"/>
  <c r="Z427" i="1"/>
  <c r="BP427" i="1"/>
  <c r="BN431" i="1"/>
  <c r="Z432" i="1"/>
  <c r="BP432" i="1"/>
  <c r="BN436" i="1"/>
  <c r="Z437" i="1"/>
  <c r="BP437" i="1"/>
  <c r="Z440" i="1"/>
  <c r="BP440" i="1"/>
  <c r="BN444" i="1"/>
  <c r="Z445" i="1"/>
  <c r="BP445" i="1"/>
  <c r="BN446" i="1"/>
  <c r="Z447" i="1"/>
  <c r="BP447" i="1"/>
  <c r="Z450" i="1"/>
  <c r="BP450" i="1"/>
  <c r="Z454" i="1"/>
  <c r="BP454" i="1"/>
  <c r="Y457" i="1"/>
  <c r="BN471" i="1"/>
  <c r="BP471" i="1"/>
  <c r="Z471" i="1"/>
  <c r="Y478" i="1"/>
  <c r="BP506" i="1"/>
  <c r="Z506" i="1"/>
  <c r="Z507" i="1" s="1"/>
  <c r="Y507" i="1"/>
  <c r="BN506" i="1"/>
  <c r="Y508" i="1"/>
  <c r="BP515" i="1"/>
  <c r="Z515" i="1"/>
  <c r="BN515" i="1"/>
  <c r="BP531" i="1"/>
  <c r="Z531" i="1"/>
  <c r="BN531" i="1"/>
  <c r="V615" i="1"/>
  <c r="Y362" i="1"/>
  <c r="Y376" i="1"/>
  <c r="Y380" i="1"/>
  <c r="Z385" i="1"/>
  <c r="Z389" i="1"/>
  <c r="Z391" i="1" s="1"/>
  <c r="BP389" i="1"/>
  <c r="Y392" i="1"/>
  <c r="Z397" i="1"/>
  <c r="Y400" i="1"/>
  <c r="Z409" i="1"/>
  <c r="Z417" i="1"/>
  <c r="Z423" i="1"/>
  <c r="Z424" i="1" s="1"/>
  <c r="BP423" i="1"/>
  <c r="Z429" i="1"/>
  <c r="Z434" i="1"/>
  <c r="Z439" i="1"/>
  <c r="Z442" i="1"/>
  <c r="Z449" i="1"/>
  <c r="Y452" i="1"/>
  <c r="Y456" i="1"/>
  <c r="BN460" i="1"/>
  <c r="BP460" i="1"/>
  <c r="Z460" i="1"/>
  <c r="Z462" i="1" s="1"/>
  <c r="Y477" i="1"/>
  <c r="Z497" i="1"/>
  <c r="Z335" i="1"/>
  <c r="Z341" i="1"/>
  <c r="Z349" i="1"/>
  <c r="Z354" i="1"/>
  <c r="Z355" i="1" s="1"/>
  <c r="BP354" i="1"/>
  <c r="Z358" i="1"/>
  <c r="Z361" i="1" s="1"/>
  <c r="BP358" i="1"/>
  <c r="BN366" i="1"/>
  <c r="Z368" i="1"/>
  <c r="Z372" i="1"/>
  <c r="Y375" i="1"/>
  <c r="Z384" i="1"/>
  <c r="Z386" i="1" s="1"/>
  <c r="BN395" i="1"/>
  <c r="Y399" i="1"/>
  <c r="Z404" i="1"/>
  <c r="Z408" i="1"/>
  <c r="Z412" i="1"/>
  <c r="Z416" i="1"/>
  <c r="Z418" i="1" s="1"/>
  <c r="BP416" i="1"/>
  <c r="Y425" i="1"/>
  <c r="BN427" i="1"/>
  <c r="Z428" i="1"/>
  <c r="Z431" i="1"/>
  <c r="Z433" i="1"/>
  <c r="Z436" i="1"/>
  <c r="Z441" i="1"/>
  <c r="Z444" i="1"/>
  <c r="Z446" i="1"/>
  <c r="Y463" i="1"/>
  <c r="BP466" i="1"/>
  <c r="Z466" i="1"/>
  <c r="Z467" i="1" s="1"/>
  <c r="Z615" i="1"/>
  <c r="Y467" i="1"/>
  <c r="BN466" i="1"/>
  <c r="BN473" i="1"/>
  <c r="BP473" i="1"/>
  <c r="Z473" i="1"/>
  <c r="BP519" i="1"/>
  <c r="Z519" i="1"/>
  <c r="BN519" i="1"/>
  <c r="Y535" i="1"/>
  <c r="BN544" i="1"/>
  <c r="Y545" i="1"/>
  <c r="BN561" i="1"/>
  <c r="BN563" i="1"/>
  <c r="Y564" i="1"/>
  <c r="Y574" i="1"/>
  <c r="BN576" i="1"/>
  <c r="BN590" i="1"/>
  <c r="Y591" i="1"/>
  <c r="Y604" i="1"/>
  <c r="AB615" i="1"/>
  <c r="Z480" i="1"/>
  <c r="Z482" i="1" s="1"/>
  <c r="BP480" i="1"/>
  <c r="Y483" i="1"/>
  <c r="Z501" i="1"/>
  <c r="Z503" i="1" s="1"/>
  <c r="BP501" i="1"/>
  <c r="Y504" i="1"/>
  <c r="Z517" i="1"/>
  <c r="BP517" i="1"/>
  <c r="Z525" i="1"/>
  <c r="Z526" i="1" s="1"/>
  <c r="BP525" i="1"/>
  <c r="Z529" i="1"/>
  <c r="BP529" i="1"/>
  <c r="Z533" i="1"/>
  <c r="BP533" i="1"/>
  <c r="Y536" i="1"/>
  <c r="Y579" i="1"/>
  <c r="Z594" i="1"/>
  <c r="Z595" i="1" s="1"/>
  <c r="BP594" i="1"/>
  <c r="BN602" i="1"/>
  <c r="Y603" i="1"/>
  <c r="Z540" i="1"/>
  <c r="Z544" i="1"/>
  <c r="Z545" i="1" s="1"/>
  <c r="BP544" i="1"/>
  <c r="Y558" i="1"/>
  <c r="Z561" i="1"/>
  <c r="Z563" i="1"/>
  <c r="Z576" i="1"/>
  <c r="BP576" i="1"/>
  <c r="Y586" i="1"/>
  <c r="Z590" i="1"/>
  <c r="Z591" i="1" s="1"/>
  <c r="Y596" i="1"/>
  <c r="AD615" i="1"/>
  <c r="Y498" i="1"/>
  <c r="Z539" i="1"/>
  <c r="Z541" i="1" s="1"/>
  <c r="BN550" i="1"/>
  <c r="Z551" i="1"/>
  <c r="Z553" i="1"/>
  <c r="Z555" i="1"/>
  <c r="Z568" i="1"/>
  <c r="Z570" i="1"/>
  <c r="Z572" i="1"/>
  <c r="Z581" i="1"/>
  <c r="BP581" i="1"/>
  <c r="Z583" i="1"/>
  <c r="Y592" i="1"/>
  <c r="BN594" i="1"/>
  <c r="Z602" i="1"/>
  <c r="Z603" i="1" s="1"/>
  <c r="Z477" i="1" l="1"/>
  <c r="Z337" i="1"/>
  <c r="Z456" i="1"/>
  <c r="Z289" i="1"/>
  <c r="Z280" i="1"/>
  <c r="Z322" i="1"/>
  <c r="Z213" i="1"/>
  <c r="Z164" i="1"/>
  <c r="Z141" i="1"/>
  <c r="Z121" i="1"/>
  <c r="Z97" i="1"/>
  <c r="Z268" i="1"/>
  <c r="Z585" i="1"/>
  <c r="Z557" i="1"/>
  <c r="Z331" i="1"/>
  <c r="Z247" i="1"/>
  <c r="Y607" i="1"/>
  <c r="Z573" i="1"/>
  <c r="Z578" i="1"/>
  <c r="Z535" i="1"/>
  <c r="Z380" i="1"/>
  <c r="Y609" i="1"/>
  <c r="Z202" i="1"/>
  <c r="Z136" i="1"/>
  <c r="Z62" i="1"/>
  <c r="Y606" i="1"/>
  <c r="Y608" i="1" s="1"/>
  <c r="X608" i="1"/>
  <c r="Z91" i="1"/>
  <c r="Z451" i="1"/>
  <c r="Y605" i="1"/>
  <c r="Z191" i="1"/>
  <c r="Z564" i="1"/>
  <c r="Z413" i="1"/>
  <c r="Z375" i="1"/>
  <c r="Z521" i="1"/>
  <c r="Z315" i="1"/>
  <c r="Z259" i="1"/>
  <c r="Z235" i="1"/>
  <c r="Z178" i="1"/>
  <c r="Z86" i="1"/>
  <c r="Z57" i="1"/>
  <c r="Z112" i="1"/>
  <c r="Z104" i="1"/>
  <c r="Z72" i="1"/>
  <c r="Z405" i="1"/>
  <c r="Z399" i="1"/>
  <c r="Z227" i="1"/>
  <c r="Z350" i="1"/>
  <c r="Z344" i="1"/>
  <c r="Z172" i="1"/>
  <c r="Z34" i="1"/>
  <c r="Z610" i="1" l="1"/>
</calcChain>
</file>

<file path=xl/sharedStrings.xml><?xml version="1.0" encoding="utf-8"?>
<sst xmlns="http://schemas.openxmlformats.org/spreadsheetml/2006/main" count="2527" uniqueCount="821">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</sst>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7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7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708" t="s">
        <v>0</v>
      </c>
      <c r="E1" s="437"/>
      <c r="F1" s="437"/>
      <c r="G1" s="12" t="s">
        <v>1</v>
      </c>
      <c r="H1" s="708" t="s">
        <v>2</v>
      </c>
      <c r="I1" s="437"/>
      <c r="J1" s="437"/>
      <c r="K1" s="437"/>
      <c r="L1" s="437"/>
      <c r="M1" s="437"/>
      <c r="N1" s="437"/>
      <c r="O1" s="437"/>
      <c r="P1" s="437"/>
      <c r="Q1" s="437"/>
      <c r="R1" s="762" t="s">
        <v>3</v>
      </c>
      <c r="S1" s="437"/>
      <c r="T1" s="4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666" t="s">
        <v>8</v>
      </c>
      <c r="B5" s="424"/>
      <c r="C5" s="415"/>
      <c r="D5" s="519"/>
      <c r="E5" s="521"/>
      <c r="F5" s="460" t="s">
        <v>9</v>
      </c>
      <c r="G5" s="415"/>
      <c r="H5" s="519" t="s">
        <v>820</v>
      </c>
      <c r="I5" s="520"/>
      <c r="J5" s="520"/>
      <c r="K5" s="520"/>
      <c r="L5" s="520"/>
      <c r="M5" s="521"/>
      <c r="N5" s="58"/>
      <c r="P5" s="24" t="s">
        <v>10</v>
      </c>
      <c r="Q5" s="445">
        <v>45514</v>
      </c>
      <c r="R5" s="446"/>
      <c r="T5" s="620" t="s">
        <v>11</v>
      </c>
      <c r="U5" s="621"/>
      <c r="V5" s="623" t="s">
        <v>12</v>
      </c>
      <c r="W5" s="446"/>
      <c r="AB5" s="51"/>
      <c r="AC5" s="51"/>
      <c r="AD5" s="51"/>
      <c r="AE5" s="51"/>
    </row>
    <row r="6" spans="1:32" s="380" customFormat="1" ht="24" customHeight="1" x14ac:dyDescent="0.2">
      <c r="A6" s="666" t="s">
        <v>13</v>
      </c>
      <c r="B6" s="424"/>
      <c r="C6" s="415"/>
      <c r="D6" s="525" t="s">
        <v>14</v>
      </c>
      <c r="E6" s="526"/>
      <c r="F6" s="526"/>
      <c r="G6" s="526"/>
      <c r="H6" s="526"/>
      <c r="I6" s="526"/>
      <c r="J6" s="526"/>
      <c r="K6" s="526"/>
      <c r="L6" s="526"/>
      <c r="M6" s="446"/>
      <c r="N6" s="59"/>
      <c r="P6" s="24" t="s">
        <v>15</v>
      </c>
      <c r="Q6" s="431" t="str">
        <f>IF(Q5=0," ",CHOOSE(WEEKDAY(Q5,2),"Понедельник","Вторник","Среда","Четверг","Пятница","Суббота","Воскресенье"))</f>
        <v>Суббота</v>
      </c>
      <c r="R6" s="391"/>
      <c r="T6" s="633" t="s">
        <v>16</v>
      </c>
      <c r="U6" s="621"/>
      <c r="V6" s="535" t="s">
        <v>17</v>
      </c>
      <c r="W6" s="536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627"/>
      <c r="N7" s="60"/>
      <c r="P7" s="24"/>
      <c r="Q7" s="42"/>
      <c r="R7" s="42"/>
      <c r="T7" s="397"/>
      <c r="U7" s="621"/>
      <c r="V7" s="537"/>
      <c r="W7" s="538"/>
      <c r="AB7" s="51"/>
      <c r="AC7" s="51"/>
      <c r="AD7" s="51"/>
      <c r="AE7" s="51"/>
    </row>
    <row r="8" spans="1:32" s="380" customFormat="1" ht="25.5" customHeight="1" x14ac:dyDescent="0.2">
      <c r="A8" s="420" t="s">
        <v>18</v>
      </c>
      <c r="B8" s="393"/>
      <c r="C8" s="394"/>
      <c r="D8" s="728" t="s">
        <v>19</v>
      </c>
      <c r="E8" s="729"/>
      <c r="F8" s="729"/>
      <c r="G8" s="729"/>
      <c r="H8" s="729"/>
      <c r="I8" s="729"/>
      <c r="J8" s="729"/>
      <c r="K8" s="729"/>
      <c r="L8" s="729"/>
      <c r="M8" s="730"/>
      <c r="N8" s="61"/>
      <c r="P8" s="24" t="s">
        <v>20</v>
      </c>
      <c r="Q8" s="626">
        <v>0.375</v>
      </c>
      <c r="R8" s="627"/>
      <c r="T8" s="397"/>
      <c r="U8" s="621"/>
      <c r="V8" s="537"/>
      <c r="W8" s="538"/>
      <c r="AB8" s="51"/>
      <c r="AC8" s="51"/>
      <c r="AD8" s="51"/>
      <c r="AE8" s="51"/>
    </row>
    <row r="9" spans="1:32" s="380" customFormat="1" ht="39.950000000000003" customHeight="1" x14ac:dyDescent="0.2">
      <c r="A9" s="4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478"/>
      <c r="E9" s="479"/>
      <c r="F9" s="4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479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9"/>
      <c r="L9" s="479"/>
      <c r="M9" s="479"/>
      <c r="N9" s="382"/>
      <c r="P9" s="26" t="s">
        <v>21</v>
      </c>
      <c r="Q9" s="675"/>
      <c r="R9" s="465"/>
      <c r="T9" s="397"/>
      <c r="U9" s="621"/>
      <c r="V9" s="539"/>
      <c r="W9" s="540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4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478"/>
      <c r="E10" s="479"/>
      <c r="F10" s="4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551" t="str">
        <f>IFERROR(VLOOKUP($D$10,Proxy,2,FALSE),"")</f>
        <v/>
      </c>
      <c r="I10" s="397"/>
      <c r="J10" s="397"/>
      <c r="K10" s="397"/>
      <c r="L10" s="397"/>
      <c r="M10" s="397"/>
      <c r="N10" s="379"/>
      <c r="P10" s="26" t="s">
        <v>22</v>
      </c>
      <c r="Q10" s="634"/>
      <c r="R10" s="635"/>
      <c r="U10" s="24" t="s">
        <v>23</v>
      </c>
      <c r="V10" s="769" t="s">
        <v>24</v>
      </c>
      <c r="W10" s="536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7"/>
      <c r="R11" s="446"/>
      <c r="U11" s="24" t="s">
        <v>27</v>
      </c>
      <c r="V11" s="464" t="s">
        <v>28</v>
      </c>
      <c r="W11" s="465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604" t="s">
        <v>29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15"/>
      <c r="N12" s="62"/>
      <c r="P12" s="24" t="s">
        <v>30</v>
      </c>
      <c r="Q12" s="626"/>
      <c r="R12" s="627"/>
      <c r="S12" s="23"/>
      <c r="U12" s="24"/>
      <c r="V12" s="437"/>
      <c r="W12" s="397"/>
      <c r="AB12" s="51"/>
      <c r="AC12" s="51"/>
      <c r="AD12" s="51"/>
      <c r="AE12" s="51"/>
    </row>
    <row r="13" spans="1:32" s="380" customFormat="1" ht="23.25" customHeight="1" x14ac:dyDescent="0.2">
      <c r="A13" s="604" t="s">
        <v>31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15"/>
      <c r="N13" s="62"/>
      <c r="O13" s="26"/>
      <c r="P13" s="26" t="s">
        <v>32</v>
      </c>
      <c r="Q13" s="464"/>
      <c r="R13" s="4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604" t="s">
        <v>33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1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5" t="s">
        <v>34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15"/>
      <c r="N15" s="63"/>
      <c r="P15" s="647" t="s">
        <v>35</v>
      </c>
      <c r="Q15" s="437"/>
      <c r="R15" s="437"/>
      <c r="S15" s="437"/>
      <c r="T15" s="4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9" t="s">
        <v>36</v>
      </c>
      <c r="B17" s="409" t="s">
        <v>37</v>
      </c>
      <c r="C17" s="669" t="s">
        <v>38</v>
      </c>
      <c r="D17" s="409" t="s">
        <v>39</v>
      </c>
      <c r="E17" s="410"/>
      <c r="F17" s="409" t="s">
        <v>40</v>
      </c>
      <c r="G17" s="409" t="s">
        <v>41</v>
      </c>
      <c r="H17" s="409" t="s">
        <v>42</v>
      </c>
      <c r="I17" s="409" t="s">
        <v>43</v>
      </c>
      <c r="J17" s="409" t="s">
        <v>44</v>
      </c>
      <c r="K17" s="409" t="s">
        <v>45</v>
      </c>
      <c r="L17" s="409" t="s">
        <v>46</v>
      </c>
      <c r="M17" s="409" t="s">
        <v>47</v>
      </c>
      <c r="N17" s="409" t="s">
        <v>48</v>
      </c>
      <c r="O17" s="409" t="s">
        <v>49</v>
      </c>
      <c r="P17" s="409" t="s">
        <v>50</v>
      </c>
      <c r="Q17" s="713"/>
      <c r="R17" s="713"/>
      <c r="S17" s="713"/>
      <c r="T17" s="410"/>
      <c r="U17" s="414" t="s">
        <v>51</v>
      </c>
      <c r="V17" s="415"/>
      <c r="W17" s="409" t="s">
        <v>52</v>
      </c>
      <c r="X17" s="409" t="s">
        <v>53</v>
      </c>
      <c r="Y17" s="416" t="s">
        <v>54</v>
      </c>
      <c r="Z17" s="40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55"/>
      <c r="AF17" s="456"/>
      <c r="AG17" s="698"/>
      <c r="BD17" s="579" t="s">
        <v>60</v>
      </c>
    </row>
    <row r="18" spans="1:68" ht="14.25" customHeight="1" x14ac:dyDescent="0.2">
      <c r="A18" s="428"/>
      <c r="B18" s="428"/>
      <c r="C18" s="428"/>
      <c r="D18" s="411"/>
      <c r="E18" s="412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11"/>
      <c r="Q18" s="714"/>
      <c r="R18" s="714"/>
      <c r="S18" s="714"/>
      <c r="T18" s="412"/>
      <c r="U18" s="381" t="s">
        <v>61</v>
      </c>
      <c r="V18" s="381" t="s">
        <v>62</v>
      </c>
      <c r="W18" s="428"/>
      <c r="X18" s="428"/>
      <c r="Y18" s="417"/>
      <c r="Z18" s="428"/>
      <c r="AA18" s="552"/>
      <c r="AB18" s="552"/>
      <c r="AC18" s="552"/>
      <c r="AD18" s="457"/>
      <c r="AE18" s="458"/>
      <c r="AF18" s="459"/>
      <c r="AG18" s="699"/>
      <c r="BD18" s="397"/>
    </row>
    <row r="19" spans="1:68" ht="27.75" hidden="1" customHeight="1" x14ac:dyDescent="0.2">
      <c r="A19" s="557" t="s">
        <v>63</v>
      </c>
      <c r="B19" s="558"/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558"/>
      <c r="AA19" s="48"/>
      <c r="AB19" s="48"/>
      <c r="AC19" s="48"/>
    </row>
    <row r="20" spans="1:68" ht="16.5" hidden="1" customHeight="1" x14ac:dyDescent="0.25">
      <c r="A20" s="406" t="s">
        <v>63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8"/>
      <c r="AB20" s="378"/>
      <c r="AC20" s="378"/>
    </row>
    <row r="21" spans="1:68" ht="14.25" hidden="1" customHeight="1" x14ac:dyDescent="0.25">
      <c r="A21" s="403" t="s">
        <v>64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7"/>
      <c r="AB21" s="377"/>
      <c r="AC21" s="3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0">
        <v>4680115885004</v>
      </c>
      <c r="E22" s="391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54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0"/>
      <c r="R22" s="400"/>
      <c r="S22" s="400"/>
      <c r="T22" s="401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6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8"/>
      <c r="P23" s="392" t="s">
        <v>70</v>
      </c>
      <c r="Q23" s="393"/>
      <c r="R23" s="393"/>
      <c r="S23" s="393"/>
      <c r="T23" s="393"/>
      <c r="U23" s="393"/>
      <c r="V23" s="394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8"/>
      <c r="P24" s="392" t="s">
        <v>70</v>
      </c>
      <c r="Q24" s="393"/>
      <c r="R24" s="393"/>
      <c r="S24" s="393"/>
      <c r="T24" s="393"/>
      <c r="U24" s="393"/>
      <c r="V24" s="394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3" t="s">
        <v>72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7"/>
      <c r="AB25" s="377"/>
      <c r="AC25" s="377"/>
    </row>
    <row r="26" spans="1:68" ht="27" hidden="1" customHeight="1" x14ac:dyDescent="0.25">
      <c r="A26" s="54" t="s">
        <v>73</v>
      </c>
      <c r="B26" s="54" t="s">
        <v>74</v>
      </c>
      <c r="C26" s="31">
        <v>4301051551</v>
      </c>
      <c r="D26" s="390">
        <v>4607091383881</v>
      </c>
      <c r="E26" s="391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0"/>
      <c r="R26" s="400"/>
      <c r="S26" s="400"/>
      <c r="T26" s="401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4301051552</v>
      </c>
      <c r="D27" s="390">
        <v>4607091388237</v>
      </c>
      <c r="E27" s="391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5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0"/>
      <c r="R27" s="400"/>
      <c r="S27" s="400"/>
      <c r="T27" s="401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4301051180</v>
      </c>
      <c r="D28" s="390">
        <v>4607091383935</v>
      </c>
      <c r="E28" s="391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7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0"/>
      <c r="R28" s="400"/>
      <c r="S28" s="400"/>
      <c r="T28" s="401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78</v>
      </c>
      <c r="B29" s="54" t="s">
        <v>80</v>
      </c>
      <c r="C29" s="31">
        <v>4301051692</v>
      </c>
      <c r="D29" s="390">
        <v>4607091383935</v>
      </c>
      <c r="E29" s="391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78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0"/>
      <c r="R29" s="400"/>
      <c r="S29" s="400"/>
      <c r="T29" s="401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82</v>
      </c>
      <c r="C30" s="31">
        <v>4301051783</v>
      </c>
      <c r="D30" s="390">
        <v>4680115881990</v>
      </c>
      <c r="E30" s="391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768" t="s">
        <v>83</v>
      </c>
      <c r="Q30" s="400"/>
      <c r="R30" s="400"/>
      <c r="S30" s="400"/>
      <c r="T30" s="401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4301051786</v>
      </c>
      <c r="D31" s="390">
        <v>4680115881853</v>
      </c>
      <c r="E31" s="391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733" t="s">
        <v>86</v>
      </c>
      <c r="Q31" s="400"/>
      <c r="R31" s="400"/>
      <c r="S31" s="400"/>
      <c r="T31" s="401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87</v>
      </c>
      <c r="B32" s="54" t="s">
        <v>88</v>
      </c>
      <c r="C32" s="31">
        <v>4301051593</v>
      </c>
      <c r="D32" s="390">
        <v>4607091383911</v>
      </c>
      <c r="E32" s="391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74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0"/>
      <c r="R32" s="400"/>
      <c r="S32" s="400"/>
      <c r="T32" s="401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4301051592</v>
      </c>
      <c r="D33" s="390">
        <v>4607091388244</v>
      </c>
      <c r="E33" s="391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5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0"/>
      <c r="R33" s="400"/>
      <c r="S33" s="400"/>
      <c r="T33" s="401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6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8"/>
      <c r="P34" s="392" t="s">
        <v>70</v>
      </c>
      <c r="Q34" s="393"/>
      <c r="R34" s="393"/>
      <c r="S34" s="393"/>
      <c r="T34" s="393"/>
      <c r="U34" s="393"/>
      <c r="V34" s="394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8"/>
      <c r="P35" s="392" t="s">
        <v>70</v>
      </c>
      <c r="Q35" s="393"/>
      <c r="R35" s="393"/>
      <c r="S35" s="393"/>
      <c r="T35" s="393"/>
      <c r="U35" s="393"/>
      <c r="V35" s="394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3" t="s">
        <v>91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377"/>
      <c r="AB36" s="377"/>
      <c r="AC36" s="377"/>
    </row>
    <row r="37" spans="1:68" ht="27" hidden="1" customHeight="1" x14ac:dyDescent="0.25">
      <c r="A37" s="54" t="s">
        <v>92</v>
      </c>
      <c r="B37" s="54" t="s">
        <v>93</v>
      </c>
      <c r="C37" s="31">
        <v>4301032013</v>
      </c>
      <c r="D37" s="390">
        <v>4607091388503</v>
      </c>
      <c r="E37" s="391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0"/>
      <c r="R37" s="400"/>
      <c r="S37" s="400"/>
      <c r="T37" s="401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6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8"/>
      <c r="P38" s="392" t="s">
        <v>70</v>
      </c>
      <c r="Q38" s="393"/>
      <c r="R38" s="393"/>
      <c r="S38" s="393"/>
      <c r="T38" s="393"/>
      <c r="U38" s="393"/>
      <c r="V38" s="394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8"/>
      <c r="P39" s="392" t="s">
        <v>70</v>
      </c>
      <c r="Q39" s="393"/>
      <c r="R39" s="393"/>
      <c r="S39" s="393"/>
      <c r="T39" s="393"/>
      <c r="U39" s="393"/>
      <c r="V39" s="394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3" t="s">
        <v>96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77"/>
      <c r="AB40" s="377"/>
      <c r="AC40" s="377"/>
    </row>
    <row r="41" spans="1:68" ht="80.25" hidden="1" customHeight="1" x14ac:dyDescent="0.25">
      <c r="A41" s="54" t="s">
        <v>97</v>
      </c>
      <c r="B41" s="54" t="s">
        <v>98</v>
      </c>
      <c r="C41" s="31">
        <v>4301160001</v>
      </c>
      <c r="D41" s="390">
        <v>4607091388282</v>
      </c>
      <c r="E41" s="391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5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0"/>
      <c r="R41" s="400"/>
      <c r="S41" s="400"/>
      <c r="T41" s="401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6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8"/>
      <c r="P42" s="392" t="s">
        <v>70</v>
      </c>
      <c r="Q42" s="393"/>
      <c r="R42" s="393"/>
      <c r="S42" s="393"/>
      <c r="T42" s="393"/>
      <c r="U42" s="393"/>
      <c r="V42" s="394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8"/>
      <c r="P43" s="392" t="s">
        <v>70</v>
      </c>
      <c r="Q43" s="393"/>
      <c r="R43" s="393"/>
      <c r="S43" s="393"/>
      <c r="T43" s="393"/>
      <c r="U43" s="393"/>
      <c r="V43" s="394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3" t="s">
        <v>100</v>
      </c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77"/>
      <c r="AB44" s="377"/>
      <c r="AC44" s="377"/>
    </row>
    <row r="45" spans="1:68" ht="27" hidden="1" customHeight="1" x14ac:dyDescent="0.25">
      <c r="A45" s="54" t="s">
        <v>101</v>
      </c>
      <c r="B45" s="54" t="s">
        <v>102</v>
      </c>
      <c r="C45" s="31">
        <v>4301170002</v>
      </c>
      <c r="D45" s="390">
        <v>4607091389111</v>
      </c>
      <c r="E45" s="391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5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0"/>
      <c r="R45" s="400"/>
      <c r="S45" s="400"/>
      <c r="T45" s="401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6"/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8"/>
      <c r="P46" s="392" t="s">
        <v>70</v>
      </c>
      <c r="Q46" s="393"/>
      <c r="R46" s="393"/>
      <c r="S46" s="393"/>
      <c r="T46" s="393"/>
      <c r="U46" s="393"/>
      <c r="V46" s="394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7"/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8"/>
      <c r="P47" s="392" t="s">
        <v>70</v>
      </c>
      <c r="Q47" s="393"/>
      <c r="R47" s="393"/>
      <c r="S47" s="393"/>
      <c r="T47" s="393"/>
      <c r="U47" s="393"/>
      <c r="V47" s="394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557" t="s">
        <v>103</v>
      </c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8"/>
      <c r="P48" s="558"/>
      <c r="Q48" s="558"/>
      <c r="R48" s="558"/>
      <c r="S48" s="558"/>
      <c r="T48" s="558"/>
      <c r="U48" s="558"/>
      <c r="V48" s="558"/>
      <c r="W48" s="558"/>
      <c r="X48" s="558"/>
      <c r="Y48" s="558"/>
      <c r="Z48" s="558"/>
      <c r="AA48" s="48"/>
      <c r="AB48" s="48"/>
      <c r="AC48" s="48"/>
    </row>
    <row r="49" spans="1:68" ht="16.5" hidden="1" customHeight="1" x14ac:dyDescent="0.25">
      <c r="A49" s="406" t="s">
        <v>104</v>
      </c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78"/>
      <c r="AB49" s="378"/>
      <c r="AC49" s="378"/>
    </row>
    <row r="50" spans="1:68" ht="14.25" hidden="1" customHeight="1" x14ac:dyDescent="0.25">
      <c r="A50" s="403" t="s">
        <v>105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90">
        <v>4607091385670</v>
      </c>
      <c r="E51" s="391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0"/>
      <c r="R51" s="400"/>
      <c r="S51" s="400"/>
      <c r="T51" s="401"/>
      <c r="U51" s="34"/>
      <c r="V51" s="34"/>
      <c r="W51" s="35" t="s">
        <v>69</v>
      </c>
      <c r="X51" s="384">
        <v>100</v>
      </c>
      <c r="Y51" s="385">
        <f t="shared" ref="Y51:Y56" si="6"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104.44444444444444</v>
      </c>
      <c r="BN51" s="64">
        <f t="shared" ref="BN51:BN56" si="8">IFERROR(Y51*I51/H51,"0")</f>
        <v>112.8</v>
      </c>
      <c r="BO51" s="64">
        <f t="shared" ref="BO51:BO56" si="9">IFERROR(1/J51*(X51/H51),"0")</f>
        <v>0.16534391534391535</v>
      </c>
      <c r="BP51" s="64">
        <f t="shared" ref="BP51:BP56" si="10">IFERROR(1/J51*(Y51/H51),"0")</f>
        <v>0.17857142857142855</v>
      </c>
    </row>
    <row r="52" spans="1:68" ht="27" hidden="1" customHeight="1" x14ac:dyDescent="0.25">
      <c r="A52" s="54" t="s">
        <v>106</v>
      </c>
      <c r="B52" s="54" t="s">
        <v>110</v>
      </c>
      <c r="C52" s="31">
        <v>4301011540</v>
      </c>
      <c r="D52" s="390">
        <v>4607091385670</v>
      </c>
      <c r="E52" s="391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69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0"/>
      <c r="R52" s="400"/>
      <c r="S52" s="400"/>
      <c r="T52" s="401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112</v>
      </c>
      <c r="B53" s="54" t="s">
        <v>113</v>
      </c>
      <c r="C53" s="31">
        <v>4301011625</v>
      </c>
      <c r="D53" s="390">
        <v>4680115883956</v>
      </c>
      <c r="E53" s="391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6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0"/>
      <c r="R53" s="400"/>
      <c r="S53" s="400"/>
      <c r="T53" s="401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90">
        <v>4607091385687</v>
      </c>
      <c r="E54" s="391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47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00"/>
      <c r="R54" s="400"/>
      <c r="S54" s="400"/>
      <c r="T54" s="401"/>
      <c r="U54" s="34"/>
      <c r="V54" s="34"/>
      <c r="W54" s="35" t="s">
        <v>69</v>
      </c>
      <c r="X54" s="384">
        <v>320</v>
      </c>
      <c r="Y54" s="385">
        <f t="shared" si="6"/>
        <v>320</v>
      </c>
      <c r="Z54" s="36">
        <f>IFERROR(IF(Y54=0,"",ROUNDUP(Y54/H54,0)*0.00937),"")</f>
        <v>0.74960000000000004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339.20000000000005</v>
      </c>
      <c r="BN54" s="64">
        <f t="shared" si="8"/>
        <v>339.20000000000005</v>
      </c>
      <c r="BO54" s="64">
        <f t="shared" si="9"/>
        <v>0.66666666666666663</v>
      </c>
      <c r="BP54" s="64">
        <f t="shared" si="10"/>
        <v>0.66666666666666663</v>
      </c>
    </row>
    <row r="55" spans="1:68" ht="27" hidden="1" customHeight="1" x14ac:dyDescent="0.25">
      <c r="A55" s="54" t="s">
        <v>116</v>
      </c>
      <c r="B55" s="54" t="s">
        <v>117</v>
      </c>
      <c r="C55" s="31">
        <v>4301011565</v>
      </c>
      <c r="D55" s="390">
        <v>4680115882539</v>
      </c>
      <c r="E55" s="391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6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00"/>
      <c r="R55" s="400"/>
      <c r="S55" s="400"/>
      <c r="T55" s="401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4301011624</v>
      </c>
      <c r="D56" s="390">
        <v>4680115883949</v>
      </c>
      <c r="E56" s="391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7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0"/>
      <c r="R56" s="400"/>
      <c r="S56" s="400"/>
      <c r="T56" s="401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8"/>
      <c r="P57" s="392" t="s">
        <v>70</v>
      </c>
      <c r="Q57" s="393"/>
      <c r="R57" s="393"/>
      <c r="S57" s="393"/>
      <c r="T57" s="393"/>
      <c r="U57" s="393"/>
      <c r="V57" s="394"/>
      <c r="W57" s="37" t="s">
        <v>71</v>
      </c>
      <c r="X57" s="386">
        <f>IFERROR(X51/H51,"0")+IFERROR(X52/H52,"0")+IFERROR(X53/H53,"0")+IFERROR(X54/H54,"0")+IFERROR(X55/H55,"0")+IFERROR(X56/H56,"0")</f>
        <v>89.259259259259267</v>
      </c>
      <c r="Y57" s="386">
        <f>IFERROR(Y51/H51,"0")+IFERROR(Y52/H52,"0")+IFERROR(Y53/H53,"0")+IFERROR(Y54/H54,"0")+IFERROR(Y55/H55,"0")+IFERROR(Y56/H56,"0")</f>
        <v>90</v>
      </c>
      <c r="Z57" s="386">
        <f>IFERROR(IF(Z51="",0,Z51),"0")+IFERROR(IF(Z52="",0,Z52),"0")+IFERROR(IF(Z53="",0,Z53),"0")+IFERROR(IF(Z54="",0,Z54),"0")+IFERROR(IF(Z55="",0,Z55),"0")+IFERROR(IF(Z56="",0,Z56),"0")</f>
        <v>0.96710000000000007</v>
      </c>
      <c r="AA57" s="387"/>
      <c r="AB57" s="387"/>
      <c r="AC57" s="387"/>
    </row>
    <row r="58" spans="1:68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7"/>
      <c r="O58" s="398"/>
      <c r="P58" s="392" t="s">
        <v>70</v>
      </c>
      <c r="Q58" s="393"/>
      <c r="R58" s="393"/>
      <c r="S58" s="393"/>
      <c r="T58" s="393"/>
      <c r="U58" s="393"/>
      <c r="V58" s="394"/>
      <c r="W58" s="37" t="s">
        <v>69</v>
      </c>
      <c r="X58" s="386">
        <f>IFERROR(SUM(X51:X56),"0")</f>
        <v>420</v>
      </c>
      <c r="Y58" s="386">
        <f>IFERROR(SUM(Y51:Y56),"0")</f>
        <v>428</v>
      </c>
      <c r="Z58" s="37"/>
      <c r="AA58" s="387"/>
      <c r="AB58" s="387"/>
      <c r="AC58" s="387"/>
    </row>
    <row r="59" spans="1:68" ht="14.25" hidden="1" customHeight="1" x14ac:dyDescent="0.25">
      <c r="A59" s="403" t="s">
        <v>72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97"/>
      <c r="AA59" s="377"/>
      <c r="AB59" s="377"/>
      <c r="AC59" s="377"/>
    </row>
    <row r="60" spans="1:68" ht="16.5" hidden="1" customHeight="1" x14ac:dyDescent="0.25">
      <c r="A60" s="54" t="s">
        <v>120</v>
      </c>
      <c r="B60" s="54" t="s">
        <v>121</v>
      </c>
      <c r="C60" s="31">
        <v>4301051842</v>
      </c>
      <c r="D60" s="390">
        <v>4680115885233</v>
      </c>
      <c r="E60" s="391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413" t="s">
        <v>122</v>
      </c>
      <c r="Q60" s="400"/>
      <c r="R60" s="400"/>
      <c r="S60" s="400"/>
      <c r="T60" s="401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123</v>
      </c>
      <c r="B61" s="54" t="s">
        <v>124</v>
      </c>
      <c r="C61" s="31">
        <v>4301051820</v>
      </c>
      <c r="D61" s="390">
        <v>4680115884915</v>
      </c>
      <c r="E61" s="391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518" t="s">
        <v>125</v>
      </c>
      <c r="Q61" s="400"/>
      <c r="R61" s="400"/>
      <c r="S61" s="400"/>
      <c r="T61" s="401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6"/>
      <c r="B62" s="397"/>
      <c r="C62" s="397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8"/>
      <c r="P62" s="392" t="s">
        <v>70</v>
      </c>
      <c r="Q62" s="393"/>
      <c r="R62" s="393"/>
      <c r="S62" s="393"/>
      <c r="T62" s="393"/>
      <c r="U62" s="393"/>
      <c r="V62" s="394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7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8"/>
      <c r="P63" s="392" t="s">
        <v>70</v>
      </c>
      <c r="Q63" s="393"/>
      <c r="R63" s="393"/>
      <c r="S63" s="393"/>
      <c r="T63" s="393"/>
      <c r="U63" s="393"/>
      <c r="V63" s="394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6" t="s">
        <v>126</v>
      </c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397"/>
      <c r="T64" s="397"/>
      <c r="U64" s="397"/>
      <c r="V64" s="397"/>
      <c r="W64" s="397"/>
      <c r="X64" s="397"/>
      <c r="Y64" s="397"/>
      <c r="Z64" s="397"/>
      <c r="AA64" s="378"/>
      <c r="AB64" s="378"/>
      <c r="AC64" s="378"/>
    </row>
    <row r="65" spans="1:68" ht="14.25" hidden="1" customHeight="1" x14ac:dyDescent="0.25">
      <c r="A65" s="403" t="s">
        <v>105</v>
      </c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77"/>
      <c r="AB65" s="377"/>
      <c r="AC65" s="377"/>
    </row>
    <row r="66" spans="1:68" ht="27" hidden="1" customHeight="1" x14ac:dyDescent="0.25">
      <c r="A66" s="54" t="s">
        <v>127</v>
      </c>
      <c r="B66" s="54" t="s">
        <v>128</v>
      </c>
      <c r="C66" s="31">
        <v>4301011481</v>
      </c>
      <c r="D66" s="390">
        <v>4680115881426</v>
      </c>
      <c r="E66" s="391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6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0"/>
      <c r="R66" s="400"/>
      <c r="S66" s="400"/>
      <c r="T66" s="401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90">
        <v>4680115881426</v>
      </c>
      <c r="E67" s="391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0"/>
      <c r="R67" s="400"/>
      <c r="S67" s="400"/>
      <c r="T67" s="401"/>
      <c r="U67" s="34"/>
      <c r="V67" s="34"/>
      <c r="W67" s="35" t="s">
        <v>69</v>
      </c>
      <c r="X67" s="384">
        <v>400</v>
      </c>
      <c r="Y67" s="385">
        <f t="shared" si="11"/>
        <v>410.40000000000003</v>
      </c>
      <c r="Z67" s="36">
        <f>IFERROR(IF(Y67=0,"",ROUNDUP(Y67/H67,0)*0.02175),"")</f>
        <v>0.8264999999999999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417.77777777777777</v>
      </c>
      <c r="BN67" s="64">
        <f t="shared" si="13"/>
        <v>428.64</v>
      </c>
      <c r="BO67" s="64">
        <f t="shared" si="14"/>
        <v>0.66137566137566139</v>
      </c>
      <c r="BP67" s="64">
        <f t="shared" si="15"/>
        <v>0.67857142857142849</v>
      </c>
    </row>
    <row r="68" spans="1:68" ht="27" hidden="1" customHeight="1" x14ac:dyDescent="0.25">
      <c r="A68" s="54" t="s">
        <v>131</v>
      </c>
      <c r="B68" s="54" t="s">
        <v>132</v>
      </c>
      <c r="C68" s="31">
        <v>4301011386</v>
      </c>
      <c r="D68" s="390">
        <v>4680115880283</v>
      </c>
      <c r="E68" s="391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6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0"/>
      <c r="R68" s="400"/>
      <c r="S68" s="400"/>
      <c r="T68" s="401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90">
        <v>4680115881419</v>
      </c>
      <c r="E69" s="391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62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0"/>
      <c r="R69" s="400"/>
      <c r="S69" s="400"/>
      <c r="T69" s="401"/>
      <c r="U69" s="34"/>
      <c r="V69" s="34"/>
      <c r="W69" s="35" t="s">
        <v>69</v>
      </c>
      <c r="X69" s="384">
        <v>450</v>
      </c>
      <c r="Y69" s="385">
        <f t="shared" si="11"/>
        <v>450</v>
      </c>
      <c r="Z69" s="36">
        <f>IFERROR(IF(Y69=0,"",ROUNDUP(Y69/H69,0)*0.00937),"")</f>
        <v>0.93699999999999994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474</v>
      </c>
      <c r="BN69" s="64">
        <f t="shared" si="13"/>
        <v>474</v>
      </c>
      <c r="BO69" s="64">
        <f t="shared" si="14"/>
        <v>0.83333333333333337</v>
      </c>
      <c r="BP69" s="64">
        <f t="shared" si="15"/>
        <v>0.83333333333333337</v>
      </c>
    </row>
    <row r="70" spans="1:68" ht="27" hidden="1" customHeight="1" x14ac:dyDescent="0.25">
      <c r="A70" s="54" t="s">
        <v>135</v>
      </c>
      <c r="B70" s="54" t="s">
        <v>136</v>
      </c>
      <c r="C70" s="31">
        <v>4301011432</v>
      </c>
      <c r="D70" s="390">
        <v>4680115882720</v>
      </c>
      <c r="E70" s="391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4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0"/>
      <c r="R70" s="400"/>
      <c r="S70" s="400"/>
      <c r="T70" s="401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4301012008</v>
      </c>
      <c r="D71" s="390">
        <v>4680115881525</v>
      </c>
      <c r="E71" s="391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426" t="s">
        <v>140</v>
      </c>
      <c r="Q71" s="400"/>
      <c r="R71" s="400"/>
      <c r="S71" s="400"/>
      <c r="T71" s="401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8"/>
      <c r="P72" s="392" t="s">
        <v>70</v>
      </c>
      <c r="Q72" s="393"/>
      <c r="R72" s="393"/>
      <c r="S72" s="393"/>
      <c r="T72" s="393"/>
      <c r="U72" s="393"/>
      <c r="V72" s="394"/>
      <c r="W72" s="37" t="s">
        <v>71</v>
      </c>
      <c r="X72" s="386">
        <f>IFERROR(X66/H66,"0")+IFERROR(X67/H67,"0")+IFERROR(X68/H68,"0")+IFERROR(X69/H69,"0")+IFERROR(X70/H70,"0")+IFERROR(X71/H71,"0")</f>
        <v>137.03703703703704</v>
      </c>
      <c r="Y72" s="386">
        <f>IFERROR(Y66/H66,"0")+IFERROR(Y67/H67,"0")+IFERROR(Y68/H68,"0")+IFERROR(Y69/H69,"0")+IFERROR(Y70/H70,"0")+IFERROR(Y71/H71,"0")</f>
        <v>138</v>
      </c>
      <c r="Z72" s="386">
        <f>IFERROR(IF(Z66="",0,Z66),"0")+IFERROR(IF(Z67="",0,Z67),"0")+IFERROR(IF(Z68="",0,Z68),"0")+IFERROR(IF(Z69="",0,Z69),"0")+IFERROR(IF(Z70="",0,Z70),"0")+IFERROR(IF(Z71="",0,Z71),"0")</f>
        <v>1.7634999999999998</v>
      </c>
      <c r="AA72" s="387"/>
      <c r="AB72" s="387"/>
      <c r="AC72" s="387"/>
    </row>
    <row r="73" spans="1:68" x14ac:dyDescent="0.2">
      <c r="A73" s="397"/>
      <c r="B73" s="397"/>
      <c r="C73" s="397"/>
      <c r="D73" s="397"/>
      <c r="E73" s="397"/>
      <c r="F73" s="397"/>
      <c r="G73" s="397"/>
      <c r="H73" s="397"/>
      <c r="I73" s="397"/>
      <c r="J73" s="397"/>
      <c r="K73" s="397"/>
      <c r="L73" s="397"/>
      <c r="M73" s="397"/>
      <c r="N73" s="397"/>
      <c r="O73" s="398"/>
      <c r="P73" s="392" t="s">
        <v>70</v>
      </c>
      <c r="Q73" s="393"/>
      <c r="R73" s="393"/>
      <c r="S73" s="393"/>
      <c r="T73" s="393"/>
      <c r="U73" s="393"/>
      <c r="V73" s="394"/>
      <c r="W73" s="37" t="s">
        <v>69</v>
      </c>
      <c r="X73" s="386">
        <f>IFERROR(SUM(X66:X71),"0")</f>
        <v>850</v>
      </c>
      <c r="Y73" s="386">
        <f>IFERROR(SUM(Y66:Y71),"0")</f>
        <v>860.40000000000009</v>
      </c>
      <c r="Z73" s="37"/>
      <c r="AA73" s="387"/>
      <c r="AB73" s="387"/>
      <c r="AC73" s="387"/>
    </row>
    <row r="74" spans="1:68" ht="14.25" hidden="1" customHeight="1" x14ac:dyDescent="0.25">
      <c r="A74" s="403" t="s">
        <v>141</v>
      </c>
      <c r="B74" s="397"/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397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90">
        <v>4680115881440</v>
      </c>
      <c r="E75" s="391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0"/>
      <c r="R75" s="400"/>
      <c r="S75" s="400"/>
      <c r="T75" s="401"/>
      <c r="U75" s="34"/>
      <c r="V75" s="34"/>
      <c r="W75" s="35" t="s">
        <v>69</v>
      </c>
      <c r="X75" s="384">
        <v>140</v>
      </c>
      <c r="Y75" s="385">
        <f>IFERROR(IF(X75="",0,CEILING((X75/$H75),1)*$H75),"")</f>
        <v>140.4</v>
      </c>
      <c r="Z75" s="36">
        <f>IFERROR(IF(Y75=0,"",ROUNDUP(Y75/H75,0)*0.02175),"")</f>
        <v>0.28275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146.2222222222222</v>
      </c>
      <c r="BN75" s="64">
        <f>IFERROR(Y75*I75/H75,"0")</f>
        <v>146.63999999999999</v>
      </c>
      <c r="BO75" s="64">
        <f>IFERROR(1/J75*(X75/H75),"0")</f>
        <v>0.23148148148148145</v>
      </c>
      <c r="BP75" s="64">
        <f>IFERROR(1/J75*(Y75/H75),"0")</f>
        <v>0.23214285714285712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90">
        <v>4680115881433</v>
      </c>
      <c r="E76" s="391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0"/>
      <c r="R76" s="400"/>
      <c r="S76" s="400"/>
      <c r="T76" s="401"/>
      <c r="U76" s="34"/>
      <c r="V76" s="34"/>
      <c r="W76" s="35" t="s">
        <v>69</v>
      </c>
      <c r="X76" s="384">
        <v>247.5</v>
      </c>
      <c r="Y76" s="385">
        <f>IFERROR(IF(X76="",0,CEILING((X76/$H76),1)*$H76),"")</f>
        <v>248.4</v>
      </c>
      <c r="Z76" s="36">
        <f>IFERROR(IF(Y76=0,"",ROUNDUP(Y76/H76,0)*0.00753),"")</f>
        <v>0.69276000000000004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265.83333333333331</v>
      </c>
      <c r="BN76" s="64">
        <f>IFERROR(Y76*I76/H76,"0")</f>
        <v>266.8</v>
      </c>
      <c r="BO76" s="64">
        <f>IFERROR(1/J76*(X76/H76),"0")</f>
        <v>0.58760683760683752</v>
      </c>
      <c r="BP76" s="64">
        <f>IFERROR(1/J76*(Y76/H76),"0")</f>
        <v>0.58974358974358976</v>
      </c>
    </row>
    <row r="77" spans="1:68" x14ac:dyDescent="0.2">
      <c r="A77" s="396"/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8"/>
      <c r="P77" s="392" t="s">
        <v>70</v>
      </c>
      <c r="Q77" s="393"/>
      <c r="R77" s="393"/>
      <c r="S77" s="393"/>
      <c r="T77" s="393"/>
      <c r="U77" s="393"/>
      <c r="V77" s="394"/>
      <c r="W77" s="37" t="s">
        <v>71</v>
      </c>
      <c r="X77" s="386">
        <f>IFERROR(X75/H75,"0")+IFERROR(X76/H76,"0")</f>
        <v>104.62962962962962</v>
      </c>
      <c r="Y77" s="386">
        <f>IFERROR(Y75/H75,"0")+IFERROR(Y76/H76,"0")</f>
        <v>105</v>
      </c>
      <c r="Z77" s="386">
        <f>IFERROR(IF(Z75="",0,Z75),"0")+IFERROR(IF(Z76="",0,Z76),"0")</f>
        <v>0.9755100000000001</v>
      </c>
      <c r="AA77" s="387"/>
      <c r="AB77" s="387"/>
      <c r="AC77" s="387"/>
    </row>
    <row r="78" spans="1:68" x14ac:dyDescent="0.2">
      <c r="A78" s="397"/>
      <c r="B78" s="397"/>
      <c r="C78" s="397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8"/>
      <c r="P78" s="392" t="s">
        <v>70</v>
      </c>
      <c r="Q78" s="393"/>
      <c r="R78" s="393"/>
      <c r="S78" s="393"/>
      <c r="T78" s="393"/>
      <c r="U78" s="393"/>
      <c r="V78" s="394"/>
      <c r="W78" s="37" t="s">
        <v>69</v>
      </c>
      <c r="X78" s="386">
        <f>IFERROR(SUM(X75:X76),"0")</f>
        <v>387.5</v>
      </c>
      <c r="Y78" s="386">
        <f>IFERROR(SUM(Y75:Y76),"0")</f>
        <v>388.8</v>
      </c>
      <c r="Z78" s="37"/>
      <c r="AA78" s="387"/>
      <c r="AB78" s="387"/>
      <c r="AC78" s="387"/>
    </row>
    <row r="79" spans="1:68" ht="14.25" hidden="1" customHeight="1" x14ac:dyDescent="0.25">
      <c r="A79" s="403" t="s">
        <v>64</v>
      </c>
      <c r="B79" s="397"/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397"/>
      <c r="AA79" s="377"/>
      <c r="AB79" s="377"/>
      <c r="AC79" s="377"/>
    </row>
    <row r="80" spans="1:68" ht="27" hidden="1" customHeight="1" x14ac:dyDescent="0.25">
      <c r="A80" s="54" t="s">
        <v>146</v>
      </c>
      <c r="B80" s="54" t="s">
        <v>147</v>
      </c>
      <c r="C80" s="31">
        <v>4301031242</v>
      </c>
      <c r="D80" s="390">
        <v>4680115885066</v>
      </c>
      <c r="E80" s="391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550" t="s">
        <v>148</v>
      </c>
      <c r="Q80" s="400"/>
      <c r="R80" s="400"/>
      <c r="S80" s="400"/>
      <c r="T80" s="401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150</v>
      </c>
      <c r="B81" s="54" t="s">
        <v>151</v>
      </c>
      <c r="C81" s="31">
        <v>4301031243</v>
      </c>
      <c r="D81" s="390">
        <v>4680115885073</v>
      </c>
      <c r="E81" s="391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752" t="s">
        <v>152</v>
      </c>
      <c r="Q81" s="400"/>
      <c r="R81" s="400"/>
      <c r="S81" s="400"/>
      <c r="T81" s="401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153</v>
      </c>
      <c r="B82" s="54" t="s">
        <v>154</v>
      </c>
      <c r="C82" s="31">
        <v>4301031240</v>
      </c>
      <c r="D82" s="390">
        <v>4680115885042</v>
      </c>
      <c r="E82" s="391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463" t="s">
        <v>155</v>
      </c>
      <c r="Q82" s="400"/>
      <c r="R82" s="400"/>
      <c r="S82" s="400"/>
      <c r="T82" s="401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156</v>
      </c>
      <c r="B83" s="54" t="s">
        <v>157</v>
      </c>
      <c r="C83" s="31">
        <v>4301031241</v>
      </c>
      <c r="D83" s="390">
        <v>4680115885059</v>
      </c>
      <c r="E83" s="391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436" t="s">
        <v>158</v>
      </c>
      <c r="Q83" s="400"/>
      <c r="R83" s="400"/>
      <c r="S83" s="400"/>
      <c r="T83" s="401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4301031315</v>
      </c>
      <c r="D84" s="390">
        <v>4680115885080</v>
      </c>
      <c r="E84" s="391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544" t="s">
        <v>161</v>
      </c>
      <c r="Q84" s="400"/>
      <c r="R84" s="400"/>
      <c r="S84" s="400"/>
      <c r="T84" s="401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162</v>
      </c>
      <c r="B85" s="54" t="s">
        <v>163</v>
      </c>
      <c r="C85" s="31">
        <v>4301031316</v>
      </c>
      <c r="D85" s="390">
        <v>4680115885097</v>
      </c>
      <c r="E85" s="391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440" t="s">
        <v>164</v>
      </c>
      <c r="Q85" s="400"/>
      <c r="R85" s="400"/>
      <c r="S85" s="400"/>
      <c r="T85" s="401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6"/>
      <c r="B86" s="397"/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8"/>
      <c r="P86" s="392" t="s">
        <v>70</v>
      </c>
      <c r="Q86" s="393"/>
      <c r="R86" s="393"/>
      <c r="S86" s="393"/>
      <c r="T86" s="393"/>
      <c r="U86" s="393"/>
      <c r="V86" s="394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7"/>
      <c r="B87" s="397"/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8"/>
      <c r="P87" s="392" t="s">
        <v>70</v>
      </c>
      <c r="Q87" s="393"/>
      <c r="R87" s="393"/>
      <c r="S87" s="393"/>
      <c r="T87" s="393"/>
      <c r="U87" s="393"/>
      <c r="V87" s="394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3" t="s">
        <v>72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377"/>
      <c r="AB88" s="377"/>
      <c r="AC88" s="377"/>
    </row>
    <row r="89" spans="1:68" ht="16.5" hidden="1" customHeight="1" x14ac:dyDescent="0.25">
      <c r="A89" s="54" t="s">
        <v>165</v>
      </c>
      <c r="B89" s="54" t="s">
        <v>166</v>
      </c>
      <c r="C89" s="31">
        <v>4301051837</v>
      </c>
      <c r="D89" s="390">
        <v>4680115884311</v>
      </c>
      <c r="E89" s="391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615" t="s">
        <v>167</v>
      </c>
      <c r="Q89" s="400"/>
      <c r="R89" s="400"/>
      <c r="S89" s="400"/>
      <c r="T89" s="401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168</v>
      </c>
      <c r="B90" s="54" t="s">
        <v>169</v>
      </c>
      <c r="C90" s="31">
        <v>4301051827</v>
      </c>
      <c r="D90" s="390">
        <v>4680115884403</v>
      </c>
      <c r="E90" s="391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585" t="s">
        <v>170</v>
      </c>
      <c r="Q90" s="400"/>
      <c r="R90" s="400"/>
      <c r="S90" s="400"/>
      <c r="T90" s="401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6"/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8"/>
      <c r="P91" s="392" t="s">
        <v>70</v>
      </c>
      <c r="Q91" s="393"/>
      <c r="R91" s="393"/>
      <c r="S91" s="393"/>
      <c r="T91" s="393"/>
      <c r="U91" s="393"/>
      <c r="V91" s="394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7"/>
      <c r="B92" s="397"/>
      <c r="C92" s="397"/>
      <c r="D92" s="397"/>
      <c r="E92" s="397"/>
      <c r="F92" s="397"/>
      <c r="G92" s="397"/>
      <c r="H92" s="397"/>
      <c r="I92" s="397"/>
      <c r="J92" s="397"/>
      <c r="K92" s="397"/>
      <c r="L92" s="397"/>
      <c r="M92" s="397"/>
      <c r="N92" s="397"/>
      <c r="O92" s="398"/>
      <c r="P92" s="392" t="s">
        <v>70</v>
      </c>
      <c r="Q92" s="393"/>
      <c r="R92" s="393"/>
      <c r="S92" s="393"/>
      <c r="T92" s="393"/>
      <c r="U92" s="393"/>
      <c r="V92" s="394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3" t="s">
        <v>171</v>
      </c>
      <c r="B93" s="397"/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377"/>
      <c r="AB93" s="377"/>
      <c r="AC93" s="377"/>
    </row>
    <row r="94" spans="1:68" ht="27" hidden="1" customHeight="1" x14ac:dyDescent="0.25">
      <c r="A94" s="54" t="s">
        <v>172</v>
      </c>
      <c r="B94" s="54" t="s">
        <v>173</v>
      </c>
      <c r="C94" s="31">
        <v>4301060366</v>
      </c>
      <c r="D94" s="390">
        <v>4680115881532</v>
      </c>
      <c r="E94" s="391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7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00"/>
      <c r="R94" s="400"/>
      <c r="S94" s="400"/>
      <c r="T94" s="401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90">
        <v>4680115881532</v>
      </c>
      <c r="E95" s="391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73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00"/>
      <c r="R95" s="400"/>
      <c r="S95" s="400"/>
      <c r="T95" s="401"/>
      <c r="U95" s="34"/>
      <c r="V95" s="34"/>
      <c r="W95" s="35" t="s">
        <v>69</v>
      </c>
      <c r="X95" s="384">
        <v>50</v>
      </c>
      <c r="Y95" s="385">
        <f>IFERROR(IF(X95="",0,CEILING((X95/$H95),1)*$H95),"")</f>
        <v>50.400000000000006</v>
      </c>
      <c r="Z95" s="36">
        <f>IFERROR(IF(Y95=0,"",ROUNDUP(Y95/H95,0)*0.02175),"")</f>
        <v>0.1305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53.357142857142861</v>
      </c>
      <c r="BN95" s="64">
        <f>IFERROR(Y95*I95/H95,"0")</f>
        <v>53.784000000000006</v>
      </c>
      <c r="BO95" s="64">
        <f>IFERROR(1/J95*(X95/H95),"0")</f>
        <v>0.10629251700680271</v>
      </c>
      <c r="BP95" s="64">
        <f>IFERROR(1/J95*(Y95/H95),"0")</f>
        <v>0.10714285714285714</v>
      </c>
    </row>
    <row r="96" spans="1:68" ht="27" hidden="1" customHeight="1" x14ac:dyDescent="0.25">
      <c r="A96" s="54" t="s">
        <v>175</v>
      </c>
      <c r="B96" s="54" t="s">
        <v>176</v>
      </c>
      <c r="C96" s="31">
        <v>4301060351</v>
      </c>
      <c r="D96" s="390">
        <v>4680115881464</v>
      </c>
      <c r="E96" s="391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5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0"/>
      <c r="R96" s="400"/>
      <c r="S96" s="400"/>
      <c r="T96" s="401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7"/>
      <c r="C97" s="397"/>
      <c r="D97" s="397"/>
      <c r="E97" s="397"/>
      <c r="F97" s="397"/>
      <c r="G97" s="397"/>
      <c r="H97" s="397"/>
      <c r="I97" s="397"/>
      <c r="J97" s="397"/>
      <c r="K97" s="397"/>
      <c r="L97" s="397"/>
      <c r="M97" s="397"/>
      <c r="N97" s="397"/>
      <c r="O97" s="398"/>
      <c r="P97" s="392" t="s">
        <v>70</v>
      </c>
      <c r="Q97" s="393"/>
      <c r="R97" s="393"/>
      <c r="S97" s="393"/>
      <c r="T97" s="393"/>
      <c r="U97" s="393"/>
      <c r="V97" s="394"/>
      <c r="W97" s="37" t="s">
        <v>71</v>
      </c>
      <c r="X97" s="386">
        <f>IFERROR(X94/H94,"0")+IFERROR(X95/H95,"0")+IFERROR(X96/H96,"0")</f>
        <v>5.9523809523809526</v>
      </c>
      <c r="Y97" s="386">
        <f>IFERROR(Y94/H94,"0")+IFERROR(Y95/H95,"0")+IFERROR(Y96/H96,"0")</f>
        <v>6</v>
      </c>
      <c r="Z97" s="386">
        <f>IFERROR(IF(Z94="",0,Z94),"0")+IFERROR(IF(Z95="",0,Z95),"0")+IFERROR(IF(Z96="",0,Z96),"0")</f>
        <v>0.1305</v>
      </c>
      <c r="AA97" s="387"/>
      <c r="AB97" s="387"/>
      <c r="AC97" s="387"/>
    </row>
    <row r="98" spans="1:68" x14ac:dyDescent="0.2">
      <c r="A98" s="397"/>
      <c r="B98" s="397"/>
      <c r="C98" s="397"/>
      <c r="D98" s="397"/>
      <c r="E98" s="397"/>
      <c r="F98" s="397"/>
      <c r="G98" s="397"/>
      <c r="H98" s="397"/>
      <c r="I98" s="397"/>
      <c r="J98" s="397"/>
      <c r="K98" s="397"/>
      <c r="L98" s="397"/>
      <c r="M98" s="397"/>
      <c r="N98" s="397"/>
      <c r="O98" s="398"/>
      <c r="P98" s="392" t="s">
        <v>70</v>
      </c>
      <c r="Q98" s="393"/>
      <c r="R98" s="393"/>
      <c r="S98" s="393"/>
      <c r="T98" s="393"/>
      <c r="U98" s="393"/>
      <c r="V98" s="394"/>
      <c r="W98" s="37" t="s">
        <v>69</v>
      </c>
      <c r="X98" s="386">
        <f>IFERROR(SUM(X94:X96),"0")</f>
        <v>50</v>
      </c>
      <c r="Y98" s="386">
        <f>IFERROR(SUM(Y94:Y96),"0")</f>
        <v>50.400000000000006</v>
      </c>
      <c r="Z98" s="37"/>
      <c r="AA98" s="387"/>
      <c r="AB98" s="387"/>
      <c r="AC98" s="387"/>
    </row>
    <row r="99" spans="1:68" ht="16.5" hidden="1" customHeight="1" x14ac:dyDescent="0.25">
      <c r="A99" s="406" t="s">
        <v>177</v>
      </c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7"/>
      <c r="O99" s="397"/>
      <c r="P99" s="397"/>
      <c r="Q99" s="397"/>
      <c r="R99" s="397"/>
      <c r="S99" s="397"/>
      <c r="T99" s="397"/>
      <c r="U99" s="397"/>
      <c r="V99" s="397"/>
      <c r="W99" s="397"/>
      <c r="X99" s="397"/>
      <c r="Y99" s="397"/>
      <c r="Z99" s="397"/>
      <c r="AA99" s="378"/>
      <c r="AB99" s="378"/>
      <c r="AC99" s="378"/>
    </row>
    <row r="100" spans="1:68" ht="14.25" hidden="1" customHeight="1" x14ac:dyDescent="0.25">
      <c r="A100" s="403" t="s">
        <v>105</v>
      </c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90">
        <v>4680115881327</v>
      </c>
      <c r="E101" s="391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0"/>
      <c r="R101" s="400"/>
      <c r="S101" s="400"/>
      <c r="T101" s="401"/>
      <c r="U101" s="34"/>
      <c r="V101" s="34"/>
      <c r="W101" s="35" t="s">
        <v>69</v>
      </c>
      <c r="X101" s="384">
        <v>200</v>
      </c>
      <c r="Y101" s="385">
        <f>IFERROR(IF(X101="",0,CEILING((X101/$H101),1)*$H101),"")</f>
        <v>205.20000000000002</v>
      </c>
      <c r="Z101" s="36">
        <f>IFERROR(IF(Y101=0,"",ROUNDUP(Y101/H101,0)*0.02175),"")</f>
        <v>0.41324999999999995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208.88888888888889</v>
      </c>
      <c r="BN101" s="64">
        <f>IFERROR(Y101*I101/H101,"0")</f>
        <v>214.32</v>
      </c>
      <c r="BO101" s="64">
        <f>IFERROR(1/J101*(X101/H101),"0")</f>
        <v>0.3306878306878307</v>
      </c>
      <c r="BP101" s="64">
        <f>IFERROR(1/J101*(Y101/H101),"0")</f>
        <v>0.33928571428571425</v>
      </c>
    </row>
    <row r="102" spans="1:68" ht="16.5" hidden="1" customHeight="1" x14ac:dyDescent="0.25">
      <c r="A102" s="54" t="s">
        <v>180</v>
      </c>
      <c r="B102" s="54" t="s">
        <v>181</v>
      </c>
      <c r="C102" s="31">
        <v>4301011476</v>
      </c>
      <c r="D102" s="390">
        <v>4680115881518</v>
      </c>
      <c r="E102" s="391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48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0"/>
      <c r="R102" s="400"/>
      <c r="S102" s="400"/>
      <c r="T102" s="401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90">
        <v>4680115881303</v>
      </c>
      <c r="E103" s="391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719" t="s">
        <v>184</v>
      </c>
      <c r="Q103" s="400"/>
      <c r="R103" s="400"/>
      <c r="S103" s="400"/>
      <c r="T103" s="401"/>
      <c r="U103" s="34"/>
      <c r="V103" s="34"/>
      <c r="W103" s="35" t="s">
        <v>69</v>
      </c>
      <c r="X103" s="384">
        <v>540</v>
      </c>
      <c r="Y103" s="385">
        <f>IFERROR(IF(X103="",0,CEILING((X103/$H103),1)*$H103),"")</f>
        <v>540</v>
      </c>
      <c r="Z103" s="36">
        <f>IFERROR(IF(Y103=0,"",ROUNDUP(Y103/H103,0)*0.00937),"")</f>
        <v>1.1244000000000001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565.20000000000005</v>
      </c>
      <c r="BN103" s="64">
        <f>IFERROR(Y103*I103/H103,"0")</f>
        <v>565.20000000000005</v>
      </c>
      <c r="BO103" s="64">
        <f>IFERROR(1/J103*(X103/H103),"0")</f>
        <v>1</v>
      </c>
      <c r="BP103" s="64">
        <f>IFERROR(1/J103*(Y103/H103),"0")</f>
        <v>1</v>
      </c>
    </row>
    <row r="104" spans="1:68" x14ac:dyDescent="0.2">
      <c r="A104" s="396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7"/>
      <c r="O104" s="398"/>
      <c r="P104" s="392" t="s">
        <v>70</v>
      </c>
      <c r="Q104" s="393"/>
      <c r="R104" s="393"/>
      <c r="S104" s="393"/>
      <c r="T104" s="393"/>
      <c r="U104" s="393"/>
      <c r="V104" s="394"/>
      <c r="W104" s="37" t="s">
        <v>71</v>
      </c>
      <c r="X104" s="386">
        <f>IFERROR(X101/H101,"0")+IFERROR(X102/H102,"0")+IFERROR(X103/H103,"0")</f>
        <v>138.51851851851853</v>
      </c>
      <c r="Y104" s="386">
        <f>IFERROR(Y101/H101,"0")+IFERROR(Y102/H102,"0")+IFERROR(Y103/H103,"0")</f>
        <v>139</v>
      </c>
      <c r="Z104" s="386">
        <f>IFERROR(IF(Z101="",0,Z101),"0")+IFERROR(IF(Z102="",0,Z102),"0")+IFERROR(IF(Z103="",0,Z103),"0")</f>
        <v>1.53765</v>
      </c>
      <c r="AA104" s="387"/>
      <c r="AB104" s="387"/>
      <c r="AC104" s="387"/>
    </row>
    <row r="105" spans="1:68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8"/>
      <c r="P105" s="392" t="s">
        <v>70</v>
      </c>
      <c r="Q105" s="393"/>
      <c r="R105" s="393"/>
      <c r="S105" s="393"/>
      <c r="T105" s="393"/>
      <c r="U105" s="393"/>
      <c r="V105" s="394"/>
      <c r="W105" s="37" t="s">
        <v>69</v>
      </c>
      <c r="X105" s="386">
        <f>IFERROR(SUM(X101:X103),"0")</f>
        <v>740</v>
      </c>
      <c r="Y105" s="386">
        <f>IFERROR(SUM(Y101:Y103),"0")</f>
        <v>745.2</v>
      </c>
      <c r="Z105" s="37"/>
      <c r="AA105" s="387"/>
      <c r="AB105" s="387"/>
      <c r="AC105" s="387"/>
    </row>
    <row r="106" spans="1:68" ht="14.25" hidden="1" customHeight="1" x14ac:dyDescent="0.25">
      <c r="A106" s="403" t="s">
        <v>72</v>
      </c>
      <c r="B106" s="397"/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97"/>
      <c r="AA106" s="377"/>
      <c r="AB106" s="377"/>
      <c r="AC106" s="377"/>
    </row>
    <row r="107" spans="1:68" ht="27" hidden="1" customHeight="1" x14ac:dyDescent="0.25">
      <c r="A107" s="54" t="s">
        <v>185</v>
      </c>
      <c r="B107" s="54" t="s">
        <v>186</v>
      </c>
      <c r="C107" s="31">
        <v>4301051437</v>
      </c>
      <c r="D107" s="390">
        <v>4607091386967</v>
      </c>
      <c r="E107" s="391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00"/>
      <c r="R107" s="400"/>
      <c r="S107" s="400"/>
      <c r="T107" s="401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90">
        <v>4607091386967</v>
      </c>
      <c r="E108" s="391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5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00"/>
      <c r="R108" s="400"/>
      <c r="S108" s="400"/>
      <c r="T108" s="401"/>
      <c r="U108" s="34"/>
      <c r="V108" s="34"/>
      <c r="W108" s="35" t="s">
        <v>69</v>
      </c>
      <c r="X108" s="384">
        <v>120</v>
      </c>
      <c r="Y108" s="385">
        <f>IFERROR(IF(X108="",0,CEILING((X108/$H108),1)*$H108),"")</f>
        <v>126</v>
      </c>
      <c r="Z108" s="36">
        <f>IFERROR(IF(Y108=0,"",ROUNDUP(Y108/H108,0)*0.02175),"")</f>
        <v>0.32624999999999998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128.05714285714285</v>
      </c>
      <c r="BN108" s="64">
        <f>IFERROR(Y108*I108/H108,"0")</f>
        <v>134.45999999999998</v>
      </c>
      <c r="BO108" s="64">
        <f>IFERROR(1/J108*(X108/H108),"0")</f>
        <v>0.25510204081632648</v>
      </c>
      <c r="BP108" s="64">
        <f>IFERROR(1/J108*(Y108/H108),"0")</f>
        <v>0.26785714285714285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90">
        <v>4607091385731</v>
      </c>
      <c r="E109" s="391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5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0"/>
      <c r="R109" s="400"/>
      <c r="S109" s="400"/>
      <c r="T109" s="401"/>
      <c r="U109" s="34"/>
      <c r="V109" s="34"/>
      <c r="W109" s="35" t="s">
        <v>69</v>
      </c>
      <c r="X109" s="384">
        <v>540</v>
      </c>
      <c r="Y109" s="385">
        <f>IFERROR(IF(X109="",0,CEILING((X109/$H109),1)*$H109),"")</f>
        <v>540</v>
      </c>
      <c r="Z109" s="36">
        <f>IFERROR(IF(Y109=0,"",ROUNDUP(Y109/H109,0)*0.00753),"")</f>
        <v>1.506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594.39999999999986</v>
      </c>
      <c r="BN109" s="64">
        <f>IFERROR(Y109*I109/H109,"0")</f>
        <v>594.39999999999986</v>
      </c>
      <c r="BO109" s="64">
        <f>IFERROR(1/J109*(X109/H109),"0")</f>
        <v>1.2820512820512819</v>
      </c>
      <c r="BP109" s="64">
        <f>IFERROR(1/J109*(Y109/H109),"0")</f>
        <v>1.2820512820512819</v>
      </c>
    </row>
    <row r="110" spans="1:68" ht="27" hidden="1" customHeight="1" x14ac:dyDescent="0.25">
      <c r="A110" s="54" t="s">
        <v>190</v>
      </c>
      <c r="B110" s="54" t="s">
        <v>191</v>
      </c>
      <c r="C110" s="31">
        <v>4301051438</v>
      </c>
      <c r="D110" s="390">
        <v>4680115880894</v>
      </c>
      <c r="E110" s="391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0"/>
      <c r="R110" s="400"/>
      <c r="S110" s="400"/>
      <c r="T110" s="401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4301051439</v>
      </c>
      <c r="D111" s="390">
        <v>4680115880214</v>
      </c>
      <c r="E111" s="391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0"/>
      <c r="R111" s="400"/>
      <c r="S111" s="400"/>
      <c r="T111" s="401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7"/>
      <c r="C112" s="397"/>
      <c r="D112" s="397"/>
      <c r="E112" s="397"/>
      <c r="F112" s="397"/>
      <c r="G112" s="397"/>
      <c r="H112" s="397"/>
      <c r="I112" s="397"/>
      <c r="J112" s="397"/>
      <c r="K112" s="397"/>
      <c r="L112" s="397"/>
      <c r="M112" s="397"/>
      <c r="N112" s="397"/>
      <c r="O112" s="398"/>
      <c r="P112" s="392" t="s">
        <v>70</v>
      </c>
      <c r="Q112" s="393"/>
      <c r="R112" s="393"/>
      <c r="S112" s="393"/>
      <c r="T112" s="393"/>
      <c r="U112" s="393"/>
      <c r="V112" s="394"/>
      <c r="W112" s="37" t="s">
        <v>71</v>
      </c>
      <c r="X112" s="386">
        <f>IFERROR(X107/H107,"0")+IFERROR(X108/H108,"0")+IFERROR(X109/H109,"0")+IFERROR(X110/H110,"0")+IFERROR(X111/H111,"0")</f>
        <v>214.28571428571428</v>
      </c>
      <c r="Y112" s="386">
        <f>IFERROR(Y107/H107,"0")+IFERROR(Y108/H108,"0")+IFERROR(Y109/H109,"0")+IFERROR(Y110/H110,"0")+IFERROR(Y111/H111,"0")</f>
        <v>215</v>
      </c>
      <c r="Z112" s="386">
        <f>IFERROR(IF(Z107="",0,Z107),"0")+IFERROR(IF(Z108="",0,Z108),"0")+IFERROR(IF(Z109="",0,Z109),"0")+IFERROR(IF(Z110="",0,Z110),"0")+IFERROR(IF(Z111="",0,Z111),"0")</f>
        <v>1.8322499999999999</v>
      </c>
      <c r="AA112" s="387"/>
      <c r="AB112" s="387"/>
      <c r="AC112" s="387"/>
    </row>
    <row r="113" spans="1:68" x14ac:dyDescent="0.2">
      <c r="A113" s="397"/>
      <c r="B113" s="397"/>
      <c r="C113" s="397"/>
      <c r="D113" s="397"/>
      <c r="E113" s="397"/>
      <c r="F113" s="397"/>
      <c r="G113" s="397"/>
      <c r="H113" s="397"/>
      <c r="I113" s="397"/>
      <c r="J113" s="397"/>
      <c r="K113" s="397"/>
      <c r="L113" s="397"/>
      <c r="M113" s="397"/>
      <c r="N113" s="397"/>
      <c r="O113" s="398"/>
      <c r="P113" s="392" t="s">
        <v>70</v>
      </c>
      <c r="Q113" s="393"/>
      <c r="R113" s="393"/>
      <c r="S113" s="393"/>
      <c r="T113" s="393"/>
      <c r="U113" s="393"/>
      <c r="V113" s="394"/>
      <c r="W113" s="37" t="s">
        <v>69</v>
      </c>
      <c r="X113" s="386">
        <f>IFERROR(SUM(X107:X111),"0")</f>
        <v>660</v>
      </c>
      <c r="Y113" s="386">
        <f>IFERROR(SUM(Y107:Y111),"0")</f>
        <v>666</v>
      </c>
      <c r="Z113" s="37"/>
      <c r="AA113" s="387"/>
      <c r="AB113" s="387"/>
      <c r="AC113" s="387"/>
    </row>
    <row r="114" spans="1:68" ht="16.5" hidden="1" customHeight="1" x14ac:dyDescent="0.25">
      <c r="A114" s="406" t="s">
        <v>194</v>
      </c>
      <c r="B114" s="397"/>
      <c r="C114" s="397"/>
      <c r="D114" s="397"/>
      <c r="E114" s="397"/>
      <c r="F114" s="397"/>
      <c r="G114" s="397"/>
      <c r="H114" s="397"/>
      <c r="I114" s="397"/>
      <c r="J114" s="397"/>
      <c r="K114" s="397"/>
      <c r="L114" s="397"/>
      <c r="M114" s="397"/>
      <c r="N114" s="397"/>
      <c r="O114" s="397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78"/>
      <c r="AB114" s="378"/>
      <c r="AC114" s="378"/>
    </row>
    <row r="115" spans="1:68" ht="14.25" hidden="1" customHeight="1" x14ac:dyDescent="0.25">
      <c r="A115" s="403" t="s">
        <v>105</v>
      </c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77"/>
      <c r="AB115" s="377"/>
      <c r="AC115" s="377"/>
    </row>
    <row r="116" spans="1:68" ht="16.5" hidden="1" customHeight="1" x14ac:dyDescent="0.25">
      <c r="A116" s="54" t="s">
        <v>195</v>
      </c>
      <c r="B116" s="54" t="s">
        <v>196</v>
      </c>
      <c r="C116" s="31">
        <v>4301011514</v>
      </c>
      <c r="D116" s="390">
        <v>4680115882133</v>
      </c>
      <c r="E116" s="391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00"/>
      <c r="R116" s="400"/>
      <c r="S116" s="400"/>
      <c r="T116" s="401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90">
        <v>4680115882133</v>
      </c>
      <c r="E117" s="391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00"/>
      <c r="R117" s="400"/>
      <c r="S117" s="400"/>
      <c r="T117" s="401"/>
      <c r="U117" s="34"/>
      <c r="V117" s="34"/>
      <c r="W117" s="35" t="s">
        <v>69</v>
      </c>
      <c r="X117" s="384">
        <v>60</v>
      </c>
      <c r="Y117" s="385">
        <f>IFERROR(IF(X117="",0,CEILING((X117/$H117),1)*$H117),"")</f>
        <v>67.199999999999989</v>
      </c>
      <c r="Z117" s="36">
        <f>IFERROR(IF(Y117=0,"",ROUNDUP(Y117/H117,0)*0.02175),"")</f>
        <v>0.1305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62.571428571428569</v>
      </c>
      <c r="BN117" s="64">
        <f>IFERROR(Y117*I117/H117,"0")</f>
        <v>70.079999999999984</v>
      </c>
      <c r="BO117" s="64">
        <f>IFERROR(1/J117*(X117/H117),"0")</f>
        <v>9.5663265306122458E-2</v>
      </c>
      <c r="BP117" s="64">
        <f>IFERROR(1/J117*(Y117/H117),"0")</f>
        <v>0.10714285714285712</v>
      </c>
    </row>
    <row r="118" spans="1:68" ht="27" hidden="1" customHeight="1" x14ac:dyDescent="0.25">
      <c r="A118" s="54" t="s">
        <v>198</v>
      </c>
      <c r="B118" s="54" t="s">
        <v>199</v>
      </c>
      <c r="C118" s="31">
        <v>4301011417</v>
      </c>
      <c r="D118" s="390">
        <v>4680115880269</v>
      </c>
      <c r="E118" s="391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0"/>
      <c r="R118" s="400"/>
      <c r="S118" s="400"/>
      <c r="T118" s="401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90">
        <v>4680115880429</v>
      </c>
      <c r="E119" s="391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787" t="s">
        <v>202</v>
      </c>
      <c r="Q119" s="400"/>
      <c r="R119" s="400"/>
      <c r="S119" s="400"/>
      <c r="T119" s="401"/>
      <c r="U119" s="34"/>
      <c r="V119" s="34"/>
      <c r="W119" s="35" t="s">
        <v>69</v>
      </c>
      <c r="X119" s="384">
        <v>270</v>
      </c>
      <c r="Y119" s="385">
        <f>IFERROR(IF(X119="",0,CEILING((X119/$H119),1)*$H119),"")</f>
        <v>270</v>
      </c>
      <c r="Z119" s="36">
        <f>IFERROR(IF(Y119=0,"",ROUNDUP(Y119/H119,0)*0.00937),"")</f>
        <v>0.56220000000000003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284.39999999999998</v>
      </c>
      <c r="BN119" s="64">
        <f>IFERROR(Y119*I119/H119,"0")</f>
        <v>284.39999999999998</v>
      </c>
      <c r="BO119" s="64">
        <f>IFERROR(1/J119*(X119/H119),"0")</f>
        <v>0.5</v>
      </c>
      <c r="BP119" s="64">
        <f>IFERROR(1/J119*(Y119/H119),"0")</f>
        <v>0.5</v>
      </c>
    </row>
    <row r="120" spans="1:68" ht="16.5" hidden="1" customHeight="1" x14ac:dyDescent="0.25">
      <c r="A120" s="54" t="s">
        <v>203</v>
      </c>
      <c r="B120" s="54" t="s">
        <v>204</v>
      </c>
      <c r="C120" s="31">
        <v>4301011462</v>
      </c>
      <c r="D120" s="390">
        <v>4680115881457</v>
      </c>
      <c r="E120" s="391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0"/>
      <c r="R120" s="400"/>
      <c r="S120" s="400"/>
      <c r="T120" s="401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7"/>
      <c r="C121" s="397"/>
      <c r="D121" s="397"/>
      <c r="E121" s="397"/>
      <c r="F121" s="397"/>
      <c r="G121" s="397"/>
      <c r="H121" s="397"/>
      <c r="I121" s="397"/>
      <c r="J121" s="397"/>
      <c r="K121" s="397"/>
      <c r="L121" s="397"/>
      <c r="M121" s="397"/>
      <c r="N121" s="397"/>
      <c r="O121" s="398"/>
      <c r="P121" s="392" t="s">
        <v>70</v>
      </c>
      <c r="Q121" s="393"/>
      <c r="R121" s="393"/>
      <c r="S121" s="393"/>
      <c r="T121" s="393"/>
      <c r="U121" s="393"/>
      <c r="V121" s="394"/>
      <c r="W121" s="37" t="s">
        <v>71</v>
      </c>
      <c r="X121" s="386">
        <f>IFERROR(X116/H116,"0")+IFERROR(X117/H117,"0")+IFERROR(X118/H118,"0")+IFERROR(X119/H119,"0")+IFERROR(X120/H120,"0")</f>
        <v>65.357142857142861</v>
      </c>
      <c r="Y121" s="386">
        <f>IFERROR(Y116/H116,"0")+IFERROR(Y117/H117,"0")+IFERROR(Y118/H118,"0")+IFERROR(Y119/H119,"0")+IFERROR(Y120/H120,"0")</f>
        <v>66</v>
      </c>
      <c r="Z121" s="386">
        <f>IFERROR(IF(Z116="",0,Z116),"0")+IFERROR(IF(Z117="",0,Z117),"0")+IFERROR(IF(Z118="",0,Z118),"0")+IFERROR(IF(Z119="",0,Z119),"0")+IFERROR(IF(Z120="",0,Z120),"0")</f>
        <v>0.69270000000000009</v>
      </c>
      <c r="AA121" s="387"/>
      <c r="AB121" s="387"/>
      <c r="AC121" s="387"/>
    </row>
    <row r="122" spans="1:68" x14ac:dyDescent="0.2">
      <c r="A122" s="397"/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7"/>
      <c r="O122" s="398"/>
      <c r="P122" s="392" t="s">
        <v>70</v>
      </c>
      <c r="Q122" s="393"/>
      <c r="R122" s="393"/>
      <c r="S122" s="393"/>
      <c r="T122" s="393"/>
      <c r="U122" s="393"/>
      <c r="V122" s="394"/>
      <c r="W122" s="37" t="s">
        <v>69</v>
      </c>
      <c r="X122" s="386">
        <f>IFERROR(SUM(X116:X120),"0")</f>
        <v>330</v>
      </c>
      <c r="Y122" s="386">
        <f>IFERROR(SUM(Y116:Y120),"0")</f>
        <v>337.2</v>
      </c>
      <c r="Z122" s="37"/>
      <c r="AA122" s="387"/>
      <c r="AB122" s="387"/>
      <c r="AC122" s="387"/>
    </row>
    <row r="123" spans="1:68" ht="14.25" hidden="1" customHeight="1" x14ac:dyDescent="0.25">
      <c r="A123" s="403" t="s">
        <v>141</v>
      </c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377"/>
      <c r="AB123" s="377"/>
      <c r="AC123" s="377"/>
    </row>
    <row r="124" spans="1:68" ht="16.5" hidden="1" customHeight="1" x14ac:dyDescent="0.25">
      <c r="A124" s="54" t="s">
        <v>205</v>
      </c>
      <c r="B124" s="54" t="s">
        <v>206</v>
      </c>
      <c r="C124" s="31">
        <v>4301020235</v>
      </c>
      <c r="D124" s="390">
        <v>4680115881488</v>
      </c>
      <c r="E124" s="391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0"/>
      <c r="R124" s="400"/>
      <c r="S124" s="400"/>
      <c r="T124" s="401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207</v>
      </c>
      <c r="B125" s="54" t="s">
        <v>208</v>
      </c>
      <c r="C125" s="31">
        <v>4301020258</v>
      </c>
      <c r="D125" s="390">
        <v>4680115882775</v>
      </c>
      <c r="E125" s="391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0"/>
      <c r="R125" s="400"/>
      <c r="S125" s="400"/>
      <c r="T125" s="401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209</v>
      </c>
      <c r="B126" s="54" t="s">
        <v>210</v>
      </c>
      <c r="C126" s="31">
        <v>4301020217</v>
      </c>
      <c r="D126" s="390">
        <v>4680115880658</v>
      </c>
      <c r="E126" s="391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0"/>
      <c r="R126" s="400"/>
      <c r="S126" s="400"/>
      <c r="T126" s="401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6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7"/>
      <c r="O127" s="398"/>
      <c r="P127" s="392" t="s">
        <v>70</v>
      </c>
      <c r="Q127" s="393"/>
      <c r="R127" s="393"/>
      <c r="S127" s="393"/>
      <c r="T127" s="393"/>
      <c r="U127" s="393"/>
      <c r="V127" s="394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8"/>
      <c r="P128" s="392" t="s">
        <v>70</v>
      </c>
      <c r="Q128" s="393"/>
      <c r="R128" s="393"/>
      <c r="S128" s="393"/>
      <c r="T128" s="393"/>
      <c r="U128" s="393"/>
      <c r="V128" s="394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3" t="s">
        <v>72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97"/>
      <c r="AA129" s="377"/>
      <c r="AB129" s="377"/>
      <c r="AC129" s="377"/>
    </row>
    <row r="130" spans="1:68" ht="27" hidden="1" customHeight="1" x14ac:dyDescent="0.25">
      <c r="A130" s="54" t="s">
        <v>211</v>
      </c>
      <c r="B130" s="54" t="s">
        <v>212</v>
      </c>
      <c r="C130" s="31">
        <v>4301051360</v>
      </c>
      <c r="D130" s="390">
        <v>4607091385168</v>
      </c>
      <c r="E130" s="391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5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00"/>
      <c r="R130" s="400"/>
      <c r="S130" s="400"/>
      <c r="T130" s="401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90">
        <v>4607091385168</v>
      </c>
      <c r="E131" s="391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6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00"/>
      <c r="R131" s="400"/>
      <c r="S131" s="400"/>
      <c r="T131" s="401"/>
      <c r="U131" s="34"/>
      <c r="V131" s="34"/>
      <c r="W131" s="35" t="s">
        <v>69</v>
      </c>
      <c r="X131" s="384">
        <v>500</v>
      </c>
      <c r="Y131" s="385">
        <f t="shared" si="21"/>
        <v>504</v>
      </c>
      <c r="Z131" s="36">
        <f>IFERROR(IF(Y131=0,"",ROUNDUP(Y131/H131,0)*0.02175),"")</f>
        <v>1.3049999999999999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533.21428571428567</v>
      </c>
      <c r="BN131" s="64">
        <f t="shared" si="23"/>
        <v>537.48</v>
      </c>
      <c r="BO131" s="64">
        <f t="shared" si="24"/>
        <v>1.0629251700680271</v>
      </c>
      <c r="BP131" s="64">
        <f t="shared" si="25"/>
        <v>1.0714285714285714</v>
      </c>
    </row>
    <row r="132" spans="1:68" ht="16.5" hidden="1" customHeight="1" x14ac:dyDescent="0.25">
      <c r="A132" s="54" t="s">
        <v>214</v>
      </c>
      <c r="B132" s="54" t="s">
        <v>215</v>
      </c>
      <c r="C132" s="31">
        <v>4301051362</v>
      </c>
      <c r="D132" s="390">
        <v>4607091383256</v>
      </c>
      <c r="E132" s="391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0"/>
      <c r="R132" s="400"/>
      <c r="S132" s="400"/>
      <c r="T132" s="401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90">
        <v>4607091385748</v>
      </c>
      <c r="E133" s="391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4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0"/>
      <c r="R133" s="400"/>
      <c r="S133" s="400"/>
      <c r="T133" s="401"/>
      <c r="U133" s="34"/>
      <c r="V133" s="34"/>
      <c r="W133" s="35" t="s">
        <v>69</v>
      </c>
      <c r="X133" s="384">
        <v>495</v>
      </c>
      <c r="Y133" s="385">
        <f t="shared" si="21"/>
        <v>496.8</v>
      </c>
      <c r="Z133" s="36">
        <f>IFERROR(IF(Y133=0,"",ROUNDUP(Y133/H133,0)*0.00753),"")</f>
        <v>1.3855200000000001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544.86666666666667</v>
      </c>
      <c r="BN133" s="64">
        <f t="shared" si="23"/>
        <v>546.84799999999996</v>
      </c>
      <c r="BO133" s="64">
        <f t="shared" si="24"/>
        <v>1.175213675213675</v>
      </c>
      <c r="BP133" s="64">
        <f t="shared" si="25"/>
        <v>1.1794871794871795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90">
        <v>4680115884533</v>
      </c>
      <c r="E134" s="391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4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0"/>
      <c r="R134" s="400"/>
      <c r="S134" s="400"/>
      <c r="T134" s="401"/>
      <c r="U134" s="34"/>
      <c r="V134" s="34"/>
      <c r="W134" s="35" t="s">
        <v>69</v>
      </c>
      <c r="X134" s="384">
        <v>6</v>
      </c>
      <c r="Y134" s="385">
        <f t="shared" si="21"/>
        <v>7.2</v>
      </c>
      <c r="Z134" s="36">
        <f>IFERROR(IF(Y134=0,"",ROUNDUP(Y134/H134,0)*0.00753),"")</f>
        <v>3.0120000000000001E-2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6.6666666666666661</v>
      </c>
      <c r="BN134" s="64">
        <f t="shared" si="23"/>
        <v>8</v>
      </c>
      <c r="BO134" s="64">
        <f t="shared" si="24"/>
        <v>2.1367521367521364E-2</v>
      </c>
      <c r="BP134" s="64">
        <f t="shared" si="25"/>
        <v>2.564102564102564E-2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4301051480</v>
      </c>
      <c r="D135" s="390">
        <v>4680115882645</v>
      </c>
      <c r="E135" s="391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0"/>
      <c r="R135" s="400"/>
      <c r="S135" s="400"/>
      <c r="T135" s="401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7"/>
      <c r="O136" s="398"/>
      <c r="P136" s="392" t="s">
        <v>70</v>
      </c>
      <c r="Q136" s="393"/>
      <c r="R136" s="393"/>
      <c r="S136" s="393"/>
      <c r="T136" s="393"/>
      <c r="U136" s="393"/>
      <c r="V136" s="394"/>
      <c r="W136" s="37" t="s">
        <v>71</v>
      </c>
      <c r="X136" s="386">
        <f>IFERROR(X130/H130,"0")+IFERROR(X131/H131,"0")+IFERROR(X132/H132,"0")+IFERROR(X133/H133,"0")+IFERROR(X134/H134,"0")+IFERROR(X135/H135,"0")</f>
        <v>246.19047619047618</v>
      </c>
      <c r="Y136" s="386">
        <f>IFERROR(Y130/H130,"0")+IFERROR(Y131/H131,"0")+IFERROR(Y132/H132,"0")+IFERROR(Y133/H133,"0")+IFERROR(Y134/H134,"0")+IFERROR(Y135/H135,"0")</f>
        <v>248</v>
      </c>
      <c r="Z136" s="386">
        <f>IFERROR(IF(Z130="",0,Z130),"0")+IFERROR(IF(Z131="",0,Z131),"0")+IFERROR(IF(Z132="",0,Z132),"0")+IFERROR(IF(Z133="",0,Z133),"0")+IFERROR(IF(Z134="",0,Z134),"0")+IFERROR(IF(Z135="",0,Z135),"0")</f>
        <v>2.7206400000000004</v>
      </c>
      <c r="AA136" s="387"/>
      <c r="AB136" s="387"/>
      <c r="AC136" s="387"/>
    </row>
    <row r="137" spans="1:68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397"/>
      <c r="O137" s="398"/>
      <c r="P137" s="392" t="s">
        <v>70</v>
      </c>
      <c r="Q137" s="393"/>
      <c r="R137" s="393"/>
      <c r="S137" s="393"/>
      <c r="T137" s="393"/>
      <c r="U137" s="393"/>
      <c r="V137" s="394"/>
      <c r="W137" s="37" t="s">
        <v>69</v>
      </c>
      <c r="X137" s="386">
        <f>IFERROR(SUM(X130:X135),"0")</f>
        <v>1001</v>
      </c>
      <c r="Y137" s="386">
        <f>IFERROR(SUM(Y130:Y135),"0")</f>
        <v>1008</v>
      </c>
      <c r="Z137" s="37"/>
      <c r="AA137" s="387"/>
      <c r="AB137" s="387"/>
      <c r="AC137" s="387"/>
    </row>
    <row r="138" spans="1:68" ht="14.25" hidden="1" customHeight="1" x14ac:dyDescent="0.25">
      <c r="A138" s="403" t="s">
        <v>171</v>
      </c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97"/>
      <c r="AA138" s="377"/>
      <c r="AB138" s="377"/>
      <c r="AC138" s="377"/>
    </row>
    <row r="139" spans="1:68" ht="27" hidden="1" customHeight="1" x14ac:dyDescent="0.25">
      <c r="A139" s="54" t="s">
        <v>222</v>
      </c>
      <c r="B139" s="54" t="s">
        <v>223</v>
      </c>
      <c r="C139" s="31">
        <v>4301060356</v>
      </c>
      <c r="D139" s="390">
        <v>4680115882652</v>
      </c>
      <c r="E139" s="391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50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0"/>
      <c r="R139" s="400"/>
      <c r="S139" s="400"/>
      <c r="T139" s="401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90">
        <v>4680115880238</v>
      </c>
      <c r="E140" s="391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6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0"/>
      <c r="R140" s="400"/>
      <c r="S140" s="400"/>
      <c r="T140" s="401"/>
      <c r="U140" s="34"/>
      <c r="V140" s="34"/>
      <c r="W140" s="35" t="s">
        <v>69</v>
      </c>
      <c r="X140" s="384">
        <v>29.7</v>
      </c>
      <c r="Y140" s="385">
        <f>IFERROR(IF(X140="",0,CEILING((X140/$H140),1)*$H140),"")</f>
        <v>29.7</v>
      </c>
      <c r="Z140" s="36">
        <f>IFERROR(IF(Y140=0,"",ROUNDUP(Y140/H140,0)*0.00753),"")</f>
        <v>0.11295000000000001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33.870000000000005</v>
      </c>
      <c r="BN140" s="64">
        <f>IFERROR(Y140*I140/H140,"0")</f>
        <v>33.870000000000005</v>
      </c>
      <c r="BO140" s="64">
        <f>IFERROR(1/J140*(X140/H140),"0")</f>
        <v>9.6153846153846145E-2</v>
      </c>
      <c r="BP140" s="64">
        <f>IFERROR(1/J140*(Y140/H140),"0")</f>
        <v>9.6153846153846145E-2</v>
      </c>
    </row>
    <row r="141" spans="1:68" x14ac:dyDescent="0.2">
      <c r="A141" s="396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8"/>
      <c r="P141" s="392" t="s">
        <v>70</v>
      </c>
      <c r="Q141" s="393"/>
      <c r="R141" s="393"/>
      <c r="S141" s="393"/>
      <c r="T141" s="393"/>
      <c r="U141" s="393"/>
      <c r="V141" s="394"/>
      <c r="W141" s="37" t="s">
        <v>71</v>
      </c>
      <c r="X141" s="386">
        <f>IFERROR(X139/H139,"0")+IFERROR(X140/H140,"0")</f>
        <v>15</v>
      </c>
      <c r="Y141" s="386">
        <f>IFERROR(Y139/H139,"0")+IFERROR(Y140/H140,"0")</f>
        <v>15</v>
      </c>
      <c r="Z141" s="386">
        <f>IFERROR(IF(Z139="",0,Z139),"0")+IFERROR(IF(Z140="",0,Z140),"0")</f>
        <v>0.11295000000000001</v>
      </c>
      <c r="AA141" s="387"/>
      <c r="AB141" s="387"/>
      <c r="AC141" s="387"/>
    </row>
    <row r="142" spans="1:68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398"/>
      <c r="P142" s="392" t="s">
        <v>70</v>
      </c>
      <c r="Q142" s="393"/>
      <c r="R142" s="393"/>
      <c r="S142" s="393"/>
      <c r="T142" s="393"/>
      <c r="U142" s="393"/>
      <c r="V142" s="394"/>
      <c r="W142" s="37" t="s">
        <v>69</v>
      </c>
      <c r="X142" s="386">
        <f>IFERROR(SUM(X139:X140),"0")</f>
        <v>29.7</v>
      </c>
      <c r="Y142" s="386">
        <f>IFERROR(SUM(Y139:Y140),"0")</f>
        <v>29.7</v>
      </c>
      <c r="Z142" s="37"/>
      <c r="AA142" s="387"/>
      <c r="AB142" s="387"/>
      <c r="AC142" s="387"/>
    </row>
    <row r="143" spans="1:68" ht="16.5" hidden="1" customHeight="1" x14ac:dyDescent="0.25">
      <c r="A143" s="406" t="s">
        <v>226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8"/>
      <c r="AB143" s="378"/>
      <c r="AC143" s="378"/>
    </row>
    <row r="144" spans="1:68" ht="14.25" hidden="1" customHeight="1" x14ac:dyDescent="0.25">
      <c r="A144" s="403" t="s">
        <v>105</v>
      </c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90">
        <v>4680115882577</v>
      </c>
      <c r="E145" s="391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7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0"/>
      <c r="R145" s="400"/>
      <c r="S145" s="400"/>
      <c r="T145" s="401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hidden="1" customHeight="1" x14ac:dyDescent="0.25">
      <c r="A146" s="54" t="s">
        <v>227</v>
      </c>
      <c r="B146" s="54" t="s">
        <v>229</v>
      </c>
      <c r="C146" s="31">
        <v>4301011564</v>
      </c>
      <c r="D146" s="390">
        <v>4680115882577</v>
      </c>
      <c r="E146" s="391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4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0"/>
      <c r="R146" s="400"/>
      <c r="S146" s="400"/>
      <c r="T146" s="401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8"/>
      <c r="P147" s="392" t="s">
        <v>70</v>
      </c>
      <c r="Q147" s="393"/>
      <c r="R147" s="393"/>
      <c r="S147" s="393"/>
      <c r="T147" s="393"/>
      <c r="U147" s="393"/>
      <c r="V147" s="394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7"/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8"/>
      <c r="P148" s="392" t="s">
        <v>70</v>
      </c>
      <c r="Q148" s="393"/>
      <c r="R148" s="393"/>
      <c r="S148" s="393"/>
      <c r="T148" s="393"/>
      <c r="U148" s="393"/>
      <c r="V148" s="394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hidden="1" customHeight="1" x14ac:dyDescent="0.25">
      <c r="A149" s="403" t="s">
        <v>64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7"/>
      <c r="AB149" s="377"/>
      <c r="AC149" s="377"/>
    </row>
    <row r="150" spans="1:68" ht="27" hidden="1" customHeight="1" x14ac:dyDescent="0.25">
      <c r="A150" s="54" t="s">
        <v>230</v>
      </c>
      <c r="B150" s="54" t="s">
        <v>231</v>
      </c>
      <c r="C150" s="31">
        <v>4301031235</v>
      </c>
      <c r="D150" s="390">
        <v>4680115883444</v>
      </c>
      <c r="E150" s="391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7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0"/>
      <c r="R150" s="400"/>
      <c r="S150" s="400"/>
      <c r="T150" s="401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90">
        <v>4680115883444</v>
      </c>
      <c r="E151" s="391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3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0"/>
      <c r="R151" s="400"/>
      <c r="S151" s="400"/>
      <c r="T151" s="401"/>
      <c r="U151" s="34"/>
      <c r="V151" s="34"/>
      <c r="W151" s="35" t="s">
        <v>69</v>
      </c>
      <c r="X151" s="384">
        <v>62.999999999999993</v>
      </c>
      <c r="Y151" s="385">
        <f>IFERROR(IF(X151="",0,CEILING((X151/$H151),1)*$H151),"")</f>
        <v>64.399999999999991</v>
      </c>
      <c r="Z151" s="36">
        <f>IFERROR(IF(Y151=0,"",ROUNDUP(Y151/H151,0)*0.00753),"")</f>
        <v>0.17319000000000001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69.48</v>
      </c>
      <c r="BN151" s="64">
        <f>IFERROR(Y151*I151/H151,"0")</f>
        <v>71.023999999999987</v>
      </c>
      <c r="BO151" s="64">
        <f>IFERROR(1/J151*(X151/H151),"0")</f>
        <v>0.14423076923076922</v>
      </c>
      <c r="BP151" s="64">
        <f>IFERROR(1/J151*(Y151/H151),"0")</f>
        <v>0.14743589743589744</v>
      </c>
    </row>
    <row r="152" spans="1:68" x14ac:dyDescent="0.2">
      <c r="A152" s="396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398"/>
      <c r="P152" s="392" t="s">
        <v>70</v>
      </c>
      <c r="Q152" s="393"/>
      <c r="R152" s="393"/>
      <c r="S152" s="393"/>
      <c r="T152" s="393"/>
      <c r="U152" s="393"/>
      <c r="V152" s="394"/>
      <c r="W152" s="37" t="s">
        <v>71</v>
      </c>
      <c r="X152" s="386">
        <f>IFERROR(X150/H150,"0")+IFERROR(X151/H151,"0")</f>
        <v>22.5</v>
      </c>
      <c r="Y152" s="386">
        <f>IFERROR(Y150/H150,"0")+IFERROR(Y151/H151,"0")</f>
        <v>23</v>
      </c>
      <c r="Z152" s="386">
        <f>IFERROR(IF(Z150="",0,Z150),"0")+IFERROR(IF(Z151="",0,Z151),"0")</f>
        <v>0.17319000000000001</v>
      </c>
      <c r="AA152" s="387"/>
      <c r="AB152" s="387"/>
      <c r="AC152" s="387"/>
    </row>
    <row r="153" spans="1:68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398"/>
      <c r="P153" s="392" t="s">
        <v>70</v>
      </c>
      <c r="Q153" s="393"/>
      <c r="R153" s="393"/>
      <c r="S153" s="393"/>
      <c r="T153" s="393"/>
      <c r="U153" s="393"/>
      <c r="V153" s="394"/>
      <c r="W153" s="37" t="s">
        <v>69</v>
      </c>
      <c r="X153" s="386">
        <f>IFERROR(SUM(X150:X151),"0")</f>
        <v>62.999999999999993</v>
      </c>
      <c r="Y153" s="386">
        <f>IFERROR(SUM(Y150:Y151),"0")</f>
        <v>64.399999999999991</v>
      </c>
      <c r="Z153" s="37"/>
      <c r="AA153" s="387"/>
      <c r="AB153" s="387"/>
      <c r="AC153" s="387"/>
    </row>
    <row r="154" spans="1:68" ht="14.25" hidden="1" customHeight="1" x14ac:dyDescent="0.25">
      <c r="A154" s="403" t="s">
        <v>72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7"/>
      <c r="AB154" s="377"/>
      <c r="AC154" s="377"/>
    </row>
    <row r="155" spans="1:68" ht="16.5" hidden="1" customHeight="1" x14ac:dyDescent="0.25">
      <c r="A155" s="54" t="s">
        <v>233</v>
      </c>
      <c r="B155" s="54" t="s">
        <v>234</v>
      </c>
      <c r="C155" s="31">
        <v>4301051477</v>
      </c>
      <c r="D155" s="390">
        <v>4680115882584</v>
      </c>
      <c r="E155" s="391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7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0"/>
      <c r="R155" s="400"/>
      <c r="S155" s="400"/>
      <c r="T155" s="401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90">
        <v>4680115882584</v>
      </c>
      <c r="E156" s="391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57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0"/>
      <c r="R156" s="400"/>
      <c r="S156" s="400"/>
      <c r="T156" s="401"/>
      <c r="U156" s="34"/>
      <c r="V156" s="34"/>
      <c r="W156" s="35" t="s">
        <v>69</v>
      </c>
      <c r="X156" s="384">
        <v>99</v>
      </c>
      <c r="Y156" s="385">
        <f>IFERROR(IF(X156="",0,CEILING((X156/$H156),1)*$H156),"")</f>
        <v>100.32000000000001</v>
      </c>
      <c r="Z156" s="36">
        <f>IFERROR(IF(Y156=0,"",ROUNDUP(Y156/H156,0)*0.00753),"")</f>
        <v>0.28614000000000001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109.8</v>
      </c>
      <c r="BN156" s="64">
        <f>IFERROR(Y156*I156/H156,"0")</f>
        <v>111.264</v>
      </c>
      <c r="BO156" s="64">
        <f>IFERROR(1/J156*(X156/H156),"0")</f>
        <v>0.24038461538461536</v>
      </c>
      <c r="BP156" s="64">
        <f>IFERROR(1/J156*(Y156/H156),"0")</f>
        <v>0.24358974358974358</v>
      </c>
    </row>
    <row r="157" spans="1:68" x14ac:dyDescent="0.2">
      <c r="A157" s="396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398"/>
      <c r="P157" s="392" t="s">
        <v>70</v>
      </c>
      <c r="Q157" s="393"/>
      <c r="R157" s="393"/>
      <c r="S157" s="393"/>
      <c r="T157" s="393"/>
      <c r="U157" s="393"/>
      <c r="V157" s="394"/>
      <c r="W157" s="37" t="s">
        <v>71</v>
      </c>
      <c r="X157" s="386">
        <f>IFERROR(X155/H155,"0")+IFERROR(X156/H156,"0")</f>
        <v>37.5</v>
      </c>
      <c r="Y157" s="386">
        <f>IFERROR(Y155/H155,"0")+IFERROR(Y156/H156,"0")</f>
        <v>38</v>
      </c>
      <c r="Z157" s="386">
        <f>IFERROR(IF(Z155="",0,Z155),"0")+IFERROR(IF(Z156="",0,Z156),"0")</f>
        <v>0.28614000000000001</v>
      </c>
      <c r="AA157" s="387"/>
      <c r="AB157" s="387"/>
      <c r="AC157" s="387"/>
    </row>
    <row r="158" spans="1:68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398"/>
      <c r="P158" s="392" t="s">
        <v>70</v>
      </c>
      <c r="Q158" s="393"/>
      <c r="R158" s="393"/>
      <c r="S158" s="393"/>
      <c r="T158" s="393"/>
      <c r="U158" s="393"/>
      <c r="V158" s="394"/>
      <c r="W158" s="37" t="s">
        <v>69</v>
      </c>
      <c r="X158" s="386">
        <f>IFERROR(SUM(X155:X156),"0")</f>
        <v>99</v>
      </c>
      <c r="Y158" s="386">
        <f>IFERROR(SUM(Y155:Y156),"0")</f>
        <v>100.32000000000001</v>
      </c>
      <c r="Z158" s="37"/>
      <c r="AA158" s="387"/>
      <c r="AB158" s="387"/>
      <c r="AC158" s="387"/>
    </row>
    <row r="159" spans="1:68" ht="16.5" hidden="1" customHeight="1" x14ac:dyDescent="0.25">
      <c r="A159" s="406" t="s">
        <v>103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8"/>
      <c r="AB159" s="378"/>
      <c r="AC159" s="378"/>
    </row>
    <row r="160" spans="1:68" ht="14.25" hidden="1" customHeight="1" x14ac:dyDescent="0.25">
      <c r="A160" s="403" t="s">
        <v>105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97"/>
      <c r="AA160" s="377"/>
      <c r="AB160" s="377"/>
      <c r="AC160" s="377"/>
    </row>
    <row r="161" spans="1:68" ht="27" hidden="1" customHeight="1" x14ac:dyDescent="0.25">
      <c r="A161" s="54" t="s">
        <v>236</v>
      </c>
      <c r="B161" s="54" t="s">
        <v>237</v>
      </c>
      <c r="C161" s="31">
        <v>4301011623</v>
      </c>
      <c r="D161" s="390">
        <v>4607091382945</v>
      </c>
      <c r="E161" s="391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5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0"/>
      <c r="R161" s="400"/>
      <c r="S161" s="400"/>
      <c r="T161" s="401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90">
        <v>4607091382952</v>
      </c>
      <c r="E162" s="391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0"/>
      <c r="R162" s="400"/>
      <c r="S162" s="400"/>
      <c r="T162" s="401"/>
      <c r="U162" s="34"/>
      <c r="V162" s="34"/>
      <c r="W162" s="35" t="s">
        <v>69</v>
      </c>
      <c r="X162" s="384">
        <v>65</v>
      </c>
      <c r="Y162" s="385">
        <f>IFERROR(IF(X162="",0,CEILING((X162/$H162),1)*$H162),"")</f>
        <v>66</v>
      </c>
      <c r="Z162" s="36">
        <f>IFERROR(IF(Y162=0,"",ROUNDUP(Y162/H162,0)*0.00753),"")</f>
        <v>0.16566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69.333333333333329</v>
      </c>
      <c r="BN162" s="64">
        <f>IFERROR(Y162*I162/H162,"0")</f>
        <v>70.400000000000006</v>
      </c>
      <c r="BO162" s="64">
        <f>IFERROR(1/J162*(X162/H162),"0")</f>
        <v>0.1388888888888889</v>
      </c>
      <c r="BP162" s="64">
        <f>IFERROR(1/J162*(Y162/H162),"0")</f>
        <v>0.14102564102564102</v>
      </c>
    </row>
    <row r="163" spans="1:68" ht="27" hidden="1" customHeight="1" x14ac:dyDescent="0.25">
      <c r="A163" s="54" t="s">
        <v>240</v>
      </c>
      <c r="B163" s="54" t="s">
        <v>241</v>
      </c>
      <c r="C163" s="31">
        <v>4301011705</v>
      </c>
      <c r="D163" s="390">
        <v>4607091384604</v>
      </c>
      <c r="E163" s="391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0"/>
      <c r="R163" s="400"/>
      <c r="S163" s="400"/>
      <c r="T163" s="401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8"/>
      <c r="P164" s="392" t="s">
        <v>70</v>
      </c>
      <c r="Q164" s="393"/>
      <c r="R164" s="393"/>
      <c r="S164" s="393"/>
      <c r="T164" s="393"/>
      <c r="U164" s="393"/>
      <c r="V164" s="394"/>
      <c r="W164" s="37" t="s">
        <v>71</v>
      </c>
      <c r="X164" s="386">
        <f>IFERROR(X161/H161,"0")+IFERROR(X162/H162,"0")+IFERROR(X163/H163,"0")</f>
        <v>21.666666666666668</v>
      </c>
      <c r="Y164" s="386">
        <f>IFERROR(Y161/H161,"0")+IFERROR(Y162/H162,"0")+IFERROR(Y163/H163,"0")</f>
        <v>22</v>
      </c>
      <c r="Z164" s="386">
        <f>IFERROR(IF(Z161="",0,Z161),"0")+IFERROR(IF(Z162="",0,Z162),"0")+IFERROR(IF(Z163="",0,Z163),"0")</f>
        <v>0.16566</v>
      </c>
      <c r="AA164" s="387"/>
      <c r="AB164" s="387"/>
      <c r="AC164" s="387"/>
    </row>
    <row r="165" spans="1:68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8"/>
      <c r="P165" s="392" t="s">
        <v>70</v>
      </c>
      <c r="Q165" s="393"/>
      <c r="R165" s="393"/>
      <c r="S165" s="393"/>
      <c r="T165" s="393"/>
      <c r="U165" s="393"/>
      <c r="V165" s="394"/>
      <c r="W165" s="37" t="s">
        <v>69</v>
      </c>
      <c r="X165" s="386">
        <f>IFERROR(SUM(X161:X163),"0")</f>
        <v>65</v>
      </c>
      <c r="Y165" s="386">
        <f>IFERROR(SUM(Y161:Y163),"0")</f>
        <v>66</v>
      </c>
      <c r="Z165" s="37"/>
      <c r="AA165" s="387"/>
      <c r="AB165" s="387"/>
      <c r="AC165" s="387"/>
    </row>
    <row r="166" spans="1:68" ht="14.25" hidden="1" customHeight="1" x14ac:dyDescent="0.25">
      <c r="A166" s="403" t="s">
        <v>64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97"/>
      <c r="AA166" s="377"/>
      <c r="AB166" s="377"/>
      <c r="AC166" s="377"/>
    </row>
    <row r="167" spans="1:68" ht="16.5" hidden="1" customHeight="1" x14ac:dyDescent="0.25">
      <c r="A167" s="54" t="s">
        <v>242</v>
      </c>
      <c r="B167" s="54" t="s">
        <v>243</v>
      </c>
      <c r="C167" s="31">
        <v>4301030895</v>
      </c>
      <c r="D167" s="390">
        <v>4607091387667</v>
      </c>
      <c r="E167" s="391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0"/>
      <c r="R167" s="400"/>
      <c r="S167" s="400"/>
      <c r="T167" s="401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244</v>
      </c>
      <c r="B168" s="54" t="s">
        <v>245</v>
      </c>
      <c r="C168" s="31">
        <v>4301030961</v>
      </c>
      <c r="D168" s="390">
        <v>4607091387636</v>
      </c>
      <c r="E168" s="391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0"/>
      <c r="R168" s="400"/>
      <c r="S168" s="400"/>
      <c r="T168" s="401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246</v>
      </c>
      <c r="B169" s="54" t="s">
        <v>247</v>
      </c>
      <c r="C169" s="31">
        <v>4301030963</v>
      </c>
      <c r="D169" s="390">
        <v>4607091382426</v>
      </c>
      <c r="E169" s="391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0"/>
      <c r="R169" s="400"/>
      <c r="S169" s="400"/>
      <c r="T169" s="401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4301030962</v>
      </c>
      <c r="D170" s="390">
        <v>4607091386547</v>
      </c>
      <c r="E170" s="391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7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0"/>
      <c r="R170" s="400"/>
      <c r="S170" s="400"/>
      <c r="T170" s="401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250</v>
      </c>
      <c r="B171" s="54" t="s">
        <v>251</v>
      </c>
      <c r="C171" s="31">
        <v>4301030964</v>
      </c>
      <c r="D171" s="390">
        <v>4607091382464</v>
      </c>
      <c r="E171" s="391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7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0"/>
      <c r="R171" s="400"/>
      <c r="S171" s="400"/>
      <c r="T171" s="401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6"/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7"/>
      <c r="O172" s="398"/>
      <c r="P172" s="392" t="s">
        <v>70</v>
      </c>
      <c r="Q172" s="393"/>
      <c r="R172" s="393"/>
      <c r="S172" s="393"/>
      <c r="T172" s="393"/>
      <c r="U172" s="393"/>
      <c r="V172" s="394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7"/>
      <c r="B173" s="397"/>
      <c r="C173" s="397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397"/>
      <c r="O173" s="398"/>
      <c r="P173" s="392" t="s">
        <v>70</v>
      </c>
      <c r="Q173" s="393"/>
      <c r="R173" s="393"/>
      <c r="S173" s="393"/>
      <c r="T173" s="393"/>
      <c r="U173" s="393"/>
      <c r="V173" s="394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3" t="s">
        <v>72</v>
      </c>
      <c r="B174" s="397"/>
      <c r="C174" s="397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97"/>
      <c r="AA174" s="377"/>
      <c r="AB174" s="377"/>
      <c r="AC174" s="377"/>
    </row>
    <row r="175" spans="1:68" ht="16.5" hidden="1" customHeight="1" x14ac:dyDescent="0.25">
      <c r="A175" s="54" t="s">
        <v>252</v>
      </c>
      <c r="B175" s="54" t="s">
        <v>253</v>
      </c>
      <c r="C175" s="31">
        <v>4301051611</v>
      </c>
      <c r="D175" s="390">
        <v>4607091385304</v>
      </c>
      <c r="E175" s="391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5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0"/>
      <c r="R175" s="400"/>
      <c r="S175" s="400"/>
      <c r="T175" s="401"/>
      <c r="U175" s="34"/>
      <c r="V175" s="34"/>
      <c r="W175" s="35" t="s">
        <v>69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254</v>
      </c>
      <c r="B176" s="54" t="s">
        <v>255</v>
      </c>
      <c r="C176" s="31">
        <v>4301051648</v>
      </c>
      <c r="D176" s="390">
        <v>4607091386264</v>
      </c>
      <c r="E176" s="391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5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0"/>
      <c r="R176" s="400"/>
      <c r="S176" s="400"/>
      <c r="T176" s="401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90">
        <v>4607091385427</v>
      </c>
      <c r="E177" s="391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0"/>
      <c r="R177" s="400"/>
      <c r="S177" s="400"/>
      <c r="T177" s="401"/>
      <c r="U177" s="34"/>
      <c r="V177" s="34"/>
      <c r="W177" s="35" t="s">
        <v>69</v>
      </c>
      <c r="X177" s="384">
        <v>50</v>
      </c>
      <c r="Y177" s="385">
        <f>IFERROR(IF(X177="",0,CEILING((X177/$H177),1)*$H177),"")</f>
        <v>51</v>
      </c>
      <c r="Z177" s="36">
        <f>IFERROR(IF(Y177=0,"",ROUNDUP(Y177/H177,0)*0.00753),"")</f>
        <v>0.12801000000000001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54.533333333333331</v>
      </c>
      <c r="BN177" s="64">
        <f>IFERROR(Y177*I177/H177,"0")</f>
        <v>55.623999999999995</v>
      </c>
      <c r="BO177" s="64">
        <f>IFERROR(1/J177*(X177/H177),"0")</f>
        <v>0.10683760683760685</v>
      </c>
      <c r="BP177" s="64">
        <f>IFERROR(1/J177*(Y177/H177),"0")</f>
        <v>0.10897435897435898</v>
      </c>
    </row>
    <row r="178" spans="1:68" x14ac:dyDescent="0.2">
      <c r="A178" s="396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8"/>
      <c r="P178" s="392" t="s">
        <v>70</v>
      </c>
      <c r="Q178" s="393"/>
      <c r="R178" s="393"/>
      <c r="S178" s="393"/>
      <c r="T178" s="393"/>
      <c r="U178" s="393"/>
      <c r="V178" s="394"/>
      <c r="W178" s="37" t="s">
        <v>71</v>
      </c>
      <c r="X178" s="386">
        <f>IFERROR(X175/H175,"0")+IFERROR(X176/H176,"0")+IFERROR(X177/H177,"0")</f>
        <v>16.666666666666668</v>
      </c>
      <c r="Y178" s="386">
        <f>IFERROR(Y175/H175,"0")+IFERROR(Y176/H176,"0")+IFERROR(Y177/H177,"0")</f>
        <v>17</v>
      </c>
      <c r="Z178" s="386">
        <f>IFERROR(IF(Z175="",0,Z175),"0")+IFERROR(IF(Z176="",0,Z176),"0")+IFERROR(IF(Z177="",0,Z177),"0")</f>
        <v>0.12801000000000001</v>
      </c>
      <c r="AA178" s="387"/>
      <c r="AB178" s="387"/>
      <c r="AC178" s="387"/>
    </row>
    <row r="179" spans="1:68" x14ac:dyDescent="0.2">
      <c r="A179" s="397"/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8"/>
      <c r="P179" s="392" t="s">
        <v>70</v>
      </c>
      <c r="Q179" s="393"/>
      <c r="R179" s="393"/>
      <c r="S179" s="393"/>
      <c r="T179" s="393"/>
      <c r="U179" s="393"/>
      <c r="V179" s="394"/>
      <c r="W179" s="37" t="s">
        <v>69</v>
      </c>
      <c r="X179" s="386">
        <f>IFERROR(SUM(X175:X177),"0")</f>
        <v>50</v>
      </c>
      <c r="Y179" s="386">
        <f>IFERROR(SUM(Y175:Y177),"0")</f>
        <v>51</v>
      </c>
      <c r="Z179" s="37"/>
      <c r="AA179" s="387"/>
      <c r="AB179" s="387"/>
      <c r="AC179" s="387"/>
    </row>
    <row r="180" spans="1:68" ht="27.75" hidden="1" customHeight="1" x14ac:dyDescent="0.2">
      <c r="A180" s="557" t="s">
        <v>258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48"/>
      <c r="AB180" s="48"/>
      <c r="AC180" s="48"/>
    </row>
    <row r="181" spans="1:68" ht="16.5" hidden="1" customHeight="1" x14ac:dyDescent="0.25">
      <c r="A181" s="406" t="s">
        <v>259</v>
      </c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397"/>
      <c r="R181" s="397"/>
      <c r="S181" s="397"/>
      <c r="T181" s="397"/>
      <c r="U181" s="397"/>
      <c r="V181" s="397"/>
      <c r="W181" s="397"/>
      <c r="X181" s="397"/>
      <c r="Y181" s="397"/>
      <c r="Z181" s="397"/>
      <c r="AA181" s="378"/>
      <c r="AB181" s="378"/>
      <c r="AC181" s="378"/>
    </row>
    <row r="182" spans="1:68" ht="14.25" hidden="1" customHeight="1" x14ac:dyDescent="0.25">
      <c r="A182" s="403" t="s">
        <v>64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90">
        <v>4680115880993</v>
      </c>
      <c r="E183" s="391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4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0"/>
      <c r="R183" s="400"/>
      <c r="S183" s="400"/>
      <c r="T183" s="401"/>
      <c r="U183" s="34"/>
      <c r="V183" s="34"/>
      <c r="W183" s="35" t="s">
        <v>69</v>
      </c>
      <c r="X183" s="384">
        <v>50</v>
      </c>
      <c r="Y183" s="385">
        <f t="shared" ref="Y183:Y190" si="26">IFERROR(IF(X183="",0,CEILING((X183/$H183),1)*$H183),"")</f>
        <v>50.400000000000006</v>
      </c>
      <c r="Z183" s="36">
        <f>IFERROR(IF(Y183=0,"",ROUNDUP(Y183/H183,0)*0.00753),"")</f>
        <v>9.0359999999999996E-2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53.095238095238095</v>
      </c>
      <c r="BN183" s="64">
        <f t="shared" ref="BN183:BN190" si="28">IFERROR(Y183*I183/H183,"0")</f>
        <v>53.52</v>
      </c>
      <c r="BO183" s="64">
        <f t="shared" ref="BO183:BO190" si="29">IFERROR(1/J183*(X183/H183),"0")</f>
        <v>7.6312576312576319E-2</v>
      </c>
      <c r="BP183" s="64">
        <f t="shared" ref="BP183:BP190" si="30">IFERROR(1/J183*(Y183/H183),"0")</f>
        <v>7.6923076923076927E-2</v>
      </c>
    </row>
    <row r="184" spans="1:68" ht="27" hidden="1" customHeight="1" x14ac:dyDescent="0.25">
      <c r="A184" s="54" t="s">
        <v>262</v>
      </c>
      <c r="B184" s="54" t="s">
        <v>263</v>
      </c>
      <c r="C184" s="31">
        <v>4301031204</v>
      </c>
      <c r="D184" s="390">
        <v>4680115881761</v>
      </c>
      <c r="E184" s="391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7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0"/>
      <c r="R184" s="400"/>
      <c r="S184" s="400"/>
      <c r="T184" s="401"/>
      <c r="U184" s="34"/>
      <c r="V184" s="34"/>
      <c r="W184" s="35" t="s">
        <v>69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90">
        <v>4680115881563</v>
      </c>
      <c r="E185" s="391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6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0"/>
      <c r="R185" s="400"/>
      <c r="S185" s="400"/>
      <c r="T185" s="401"/>
      <c r="U185" s="34"/>
      <c r="V185" s="34"/>
      <c r="W185" s="35" t="s">
        <v>69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90">
        <v>4680115880986</v>
      </c>
      <c r="E186" s="391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4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0"/>
      <c r="R186" s="400"/>
      <c r="S186" s="400"/>
      <c r="T186" s="401"/>
      <c r="U186" s="34"/>
      <c r="V186" s="34"/>
      <c r="W186" s="35" t="s">
        <v>69</v>
      </c>
      <c r="X186" s="384">
        <v>157.5</v>
      </c>
      <c r="Y186" s="385">
        <f t="shared" si="26"/>
        <v>157.5</v>
      </c>
      <c r="Z186" s="36">
        <f>IFERROR(IF(Y186=0,"",ROUNDUP(Y186/H186,0)*0.00502),"")</f>
        <v>0.3765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167.25</v>
      </c>
      <c r="BN186" s="64">
        <f t="shared" si="28"/>
        <v>167.25</v>
      </c>
      <c r="BO186" s="64">
        <f t="shared" si="29"/>
        <v>0.32051282051282054</v>
      </c>
      <c r="BP186" s="64">
        <f t="shared" si="30"/>
        <v>0.32051282051282054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90">
        <v>4680115881785</v>
      </c>
      <c r="E187" s="391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6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0"/>
      <c r="R187" s="400"/>
      <c r="S187" s="400"/>
      <c r="T187" s="401"/>
      <c r="U187" s="34"/>
      <c r="V187" s="34"/>
      <c r="W187" s="35" t="s">
        <v>69</v>
      </c>
      <c r="X187" s="384">
        <v>157.5</v>
      </c>
      <c r="Y187" s="385">
        <f t="shared" si="26"/>
        <v>157.5</v>
      </c>
      <c r="Z187" s="36">
        <f>IFERROR(IF(Y187=0,"",ROUNDUP(Y187/H187,0)*0.00502),"")</f>
        <v>0.3765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167.25</v>
      </c>
      <c r="BN187" s="64">
        <f t="shared" si="28"/>
        <v>167.25</v>
      </c>
      <c r="BO187" s="64">
        <f t="shared" si="29"/>
        <v>0.32051282051282054</v>
      </c>
      <c r="BP187" s="64">
        <f t="shared" si="30"/>
        <v>0.32051282051282054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90">
        <v>4680115881679</v>
      </c>
      <c r="E188" s="391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0"/>
      <c r="R188" s="400"/>
      <c r="S188" s="400"/>
      <c r="T188" s="401"/>
      <c r="U188" s="34"/>
      <c r="V188" s="34"/>
      <c r="W188" s="35" t="s">
        <v>69</v>
      </c>
      <c r="X188" s="384">
        <v>210</v>
      </c>
      <c r="Y188" s="385">
        <f t="shared" si="26"/>
        <v>210</v>
      </c>
      <c r="Z188" s="36">
        <f>IFERROR(IF(Y188=0,"",ROUNDUP(Y188/H188,0)*0.00502),"")</f>
        <v>0.502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220.00000000000003</v>
      </c>
      <c r="BN188" s="64">
        <f t="shared" si="28"/>
        <v>220.00000000000003</v>
      </c>
      <c r="BO188" s="64">
        <f t="shared" si="29"/>
        <v>0.42735042735042739</v>
      </c>
      <c r="BP188" s="64">
        <f t="shared" si="30"/>
        <v>0.42735042735042739</v>
      </c>
    </row>
    <row r="189" spans="1:68" ht="27" hidden="1" customHeight="1" x14ac:dyDescent="0.25">
      <c r="A189" s="54" t="s">
        <v>272</v>
      </c>
      <c r="B189" s="54" t="s">
        <v>273</v>
      </c>
      <c r="C189" s="31">
        <v>4301031158</v>
      </c>
      <c r="D189" s="390">
        <v>4680115880191</v>
      </c>
      <c r="E189" s="391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7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0"/>
      <c r="R189" s="400"/>
      <c r="S189" s="400"/>
      <c r="T189" s="401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274</v>
      </c>
      <c r="B190" s="54" t="s">
        <v>275</v>
      </c>
      <c r="C190" s="31">
        <v>4301031245</v>
      </c>
      <c r="D190" s="390">
        <v>4680115883963</v>
      </c>
      <c r="E190" s="391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5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0"/>
      <c r="R190" s="400"/>
      <c r="S190" s="400"/>
      <c r="T190" s="401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7"/>
      <c r="C191" s="397"/>
      <c r="D191" s="397"/>
      <c r="E191" s="397"/>
      <c r="F191" s="397"/>
      <c r="G191" s="397"/>
      <c r="H191" s="397"/>
      <c r="I191" s="397"/>
      <c r="J191" s="397"/>
      <c r="K191" s="397"/>
      <c r="L191" s="397"/>
      <c r="M191" s="397"/>
      <c r="N191" s="397"/>
      <c r="O191" s="398"/>
      <c r="P191" s="392" t="s">
        <v>70</v>
      </c>
      <c r="Q191" s="393"/>
      <c r="R191" s="393"/>
      <c r="S191" s="393"/>
      <c r="T191" s="393"/>
      <c r="U191" s="393"/>
      <c r="V191" s="394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273.8095238095238</v>
      </c>
      <c r="Y191" s="386">
        <f>IFERROR(Y183/H183,"0")+IFERROR(Y184/H184,"0")+IFERROR(Y185/H185,"0")+IFERROR(Y186/H186,"0")+IFERROR(Y187/H187,"0")+IFERROR(Y188/H188,"0")+IFERROR(Y189/H189,"0")+IFERROR(Y190/H190,"0")</f>
        <v>274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1.4357200000000001</v>
      </c>
      <c r="AA191" s="387"/>
      <c r="AB191" s="387"/>
      <c r="AC191" s="387"/>
    </row>
    <row r="192" spans="1:68" x14ac:dyDescent="0.2">
      <c r="A192" s="397"/>
      <c r="B192" s="397"/>
      <c r="C192" s="397"/>
      <c r="D192" s="397"/>
      <c r="E192" s="397"/>
      <c r="F192" s="397"/>
      <c r="G192" s="397"/>
      <c r="H192" s="397"/>
      <c r="I192" s="397"/>
      <c r="J192" s="397"/>
      <c r="K192" s="397"/>
      <c r="L192" s="397"/>
      <c r="M192" s="397"/>
      <c r="N192" s="397"/>
      <c r="O192" s="398"/>
      <c r="P192" s="392" t="s">
        <v>70</v>
      </c>
      <c r="Q192" s="393"/>
      <c r="R192" s="393"/>
      <c r="S192" s="393"/>
      <c r="T192" s="393"/>
      <c r="U192" s="393"/>
      <c r="V192" s="394"/>
      <c r="W192" s="37" t="s">
        <v>69</v>
      </c>
      <c r="X192" s="386">
        <f>IFERROR(SUM(X183:X190),"0")</f>
        <v>625</v>
      </c>
      <c r="Y192" s="386">
        <f>IFERROR(SUM(Y183:Y190),"0")</f>
        <v>625.79999999999995</v>
      </c>
      <c r="Z192" s="37"/>
      <c r="AA192" s="387"/>
      <c r="AB192" s="387"/>
      <c r="AC192" s="387"/>
    </row>
    <row r="193" spans="1:68" ht="16.5" hidden="1" customHeight="1" x14ac:dyDescent="0.25">
      <c r="A193" s="406" t="s">
        <v>276</v>
      </c>
      <c r="B193" s="397"/>
      <c r="C193" s="397"/>
      <c r="D193" s="397"/>
      <c r="E193" s="397"/>
      <c r="F193" s="397"/>
      <c r="G193" s="397"/>
      <c r="H193" s="397"/>
      <c r="I193" s="397"/>
      <c r="J193" s="397"/>
      <c r="K193" s="397"/>
      <c r="L193" s="397"/>
      <c r="M193" s="397"/>
      <c r="N193" s="397"/>
      <c r="O193" s="397"/>
      <c r="P193" s="397"/>
      <c r="Q193" s="397"/>
      <c r="R193" s="397"/>
      <c r="S193" s="397"/>
      <c r="T193" s="397"/>
      <c r="U193" s="397"/>
      <c r="V193" s="397"/>
      <c r="W193" s="397"/>
      <c r="X193" s="397"/>
      <c r="Y193" s="397"/>
      <c r="Z193" s="397"/>
      <c r="AA193" s="378"/>
      <c r="AB193" s="378"/>
      <c r="AC193" s="378"/>
    </row>
    <row r="194" spans="1:68" ht="14.25" hidden="1" customHeight="1" x14ac:dyDescent="0.25">
      <c r="A194" s="403" t="s">
        <v>105</v>
      </c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7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377"/>
      <c r="AB194" s="377"/>
      <c r="AC194" s="377"/>
    </row>
    <row r="195" spans="1:68" ht="16.5" hidden="1" customHeight="1" x14ac:dyDescent="0.25">
      <c r="A195" s="54" t="s">
        <v>277</v>
      </c>
      <c r="B195" s="54" t="s">
        <v>278</v>
      </c>
      <c r="C195" s="31">
        <v>4301011450</v>
      </c>
      <c r="D195" s="390">
        <v>4680115881402</v>
      </c>
      <c r="E195" s="391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0"/>
      <c r="R195" s="400"/>
      <c r="S195" s="400"/>
      <c r="T195" s="401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4301011454</v>
      </c>
      <c r="D196" s="390">
        <v>4680115881396</v>
      </c>
      <c r="E196" s="391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0"/>
      <c r="R196" s="400"/>
      <c r="S196" s="400"/>
      <c r="T196" s="401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6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398"/>
      <c r="P197" s="392" t="s">
        <v>70</v>
      </c>
      <c r="Q197" s="393"/>
      <c r="R197" s="393"/>
      <c r="S197" s="393"/>
      <c r="T197" s="393"/>
      <c r="U197" s="393"/>
      <c r="V197" s="394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7"/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8"/>
      <c r="P198" s="392" t="s">
        <v>70</v>
      </c>
      <c r="Q198" s="393"/>
      <c r="R198" s="393"/>
      <c r="S198" s="393"/>
      <c r="T198" s="393"/>
      <c r="U198" s="393"/>
      <c r="V198" s="394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3" t="s">
        <v>141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7"/>
      <c r="AB199" s="377"/>
      <c r="AC199" s="377"/>
    </row>
    <row r="200" spans="1:68" ht="16.5" hidden="1" customHeight="1" x14ac:dyDescent="0.25">
      <c r="A200" s="54" t="s">
        <v>281</v>
      </c>
      <c r="B200" s="54" t="s">
        <v>282</v>
      </c>
      <c r="C200" s="31">
        <v>4301020262</v>
      </c>
      <c r="D200" s="390">
        <v>4680115882935</v>
      </c>
      <c r="E200" s="391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4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0"/>
      <c r="R200" s="400"/>
      <c r="S200" s="400"/>
      <c r="T200" s="401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283</v>
      </c>
      <c r="B201" s="54" t="s">
        <v>284</v>
      </c>
      <c r="C201" s="31">
        <v>4301020220</v>
      </c>
      <c r="D201" s="390">
        <v>4680115880764</v>
      </c>
      <c r="E201" s="391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0"/>
      <c r="R201" s="400"/>
      <c r="S201" s="400"/>
      <c r="T201" s="401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6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398"/>
      <c r="P202" s="392" t="s">
        <v>70</v>
      </c>
      <c r="Q202" s="393"/>
      <c r="R202" s="393"/>
      <c r="S202" s="393"/>
      <c r="T202" s="393"/>
      <c r="U202" s="393"/>
      <c r="V202" s="394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398"/>
      <c r="P203" s="392" t="s">
        <v>70</v>
      </c>
      <c r="Q203" s="393"/>
      <c r="R203" s="393"/>
      <c r="S203" s="393"/>
      <c r="T203" s="393"/>
      <c r="U203" s="393"/>
      <c r="V203" s="394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3" t="s">
        <v>64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90">
        <v>4680115882683</v>
      </c>
      <c r="E205" s="391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0"/>
      <c r="R205" s="400"/>
      <c r="S205" s="400"/>
      <c r="T205" s="401"/>
      <c r="U205" s="34"/>
      <c r="V205" s="34"/>
      <c r="W205" s="35" t="s">
        <v>69</v>
      </c>
      <c r="X205" s="384">
        <v>140</v>
      </c>
      <c r="Y205" s="385">
        <f t="shared" ref="Y205:Y212" si="31">IFERROR(IF(X205="",0,CEILING((X205/$H205),1)*$H205),"")</f>
        <v>140.4</v>
      </c>
      <c r="Z205" s="36">
        <f>IFERROR(IF(Y205=0,"",ROUNDUP(Y205/H205,0)*0.00937),"")</f>
        <v>0.24362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145.44444444444446</v>
      </c>
      <c r="BN205" s="64">
        <f t="shared" ref="BN205:BN212" si="33">IFERROR(Y205*I205/H205,"0")</f>
        <v>145.86000000000001</v>
      </c>
      <c r="BO205" s="64">
        <f t="shared" ref="BO205:BO212" si="34">IFERROR(1/J205*(X205/H205),"0")</f>
        <v>0.21604938271604937</v>
      </c>
      <c r="BP205" s="64">
        <f t="shared" ref="BP205:BP212" si="35">IFERROR(1/J205*(Y205/H205),"0")</f>
        <v>0.21666666666666667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90">
        <v>4680115882690</v>
      </c>
      <c r="E206" s="391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5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0"/>
      <c r="R206" s="400"/>
      <c r="S206" s="400"/>
      <c r="T206" s="401"/>
      <c r="U206" s="34"/>
      <c r="V206" s="34"/>
      <c r="W206" s="35" t="s">
        <v>69</v>
      </c>
      <c r="X206" s="384">
        <v>120</v>
      </c>
      <c r="Y206" s="385">
        <f t="shared" si="31"/>
        <v>124.2</v>
      </c>
      <c r="Z206" s="36">
        <f>IFERROR(IF(Y206=0,"",ROUNDUP(Y206/H206,0)*0.00937),"")</f>
        <v>0.21551000000000001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124.66666666666667</v>
      </c>
      <c r="BN206" s="64">
        <f t="shared" si="33"/>
        <v>129.03</v>
      </c>
      <c r="BO206" s="64">
        <f t="shared" si="34"/>
        <v>0.18518518518518517</v>
      </c>
      <c r="BP206" s="64">
        <f t="shared" si="35"/>
        <v>0.19166666666666665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90">
        <v>4680115882669</v>
      </c>
      <c r="E207" s="391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0"/>
      <c r="R207" s="400"/>
      <c r="S207" s="400"/>
      <c r="T207" s="401"/>
      <c r="U207" s="34"/>
      <c r="V207" s="34"/>
      <c r="W207" s="35" t="s">
        <v>69</v>
      </c>
      <c r="X207" s="384">
        <v>200</v>
      </c>
      <c r="Y207" s="385">
        <f t="shared" si="31"/>
        <v>205.20000000000002</v>
      </c>
      <c r="Z207" s="36">
        <f>IFERROR(IF(Y207=0,"",ROUNDUP(Y207/H207,0)*0.00937),"")</f>
        <v>0.35605999999999999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207.77777777777777</v>
      </c>
      <c r="BN207" s="64">
        <f t="shared" si="33"/>
        <v>213.18000000000004</v>
      </c>
      <c r="BO207" s="64">
        <f t="shared" si="34"/>
        <v>0.30864197530864196</v>
      </c>
      <c r="BP207" s="64">
        <f t="shared" si="35"/>
        <v>0.31666666666666665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90">
        <v>4680115882676</v>
      </c>
      <c r="E208" s="391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0"/>
      <c r="R208" s="400"/>
      <c r="S208" s="400"/>
      <c r="T208" s="401"/>
      <c r="U208" s="34"/>
      <c r="V208" s="34"/>
      <c r="W208" s="35" t="s">
        <v>69</v>
      </c>
      <c r="X208" s="384">
        <v>220</v>
      </c>
      <c r="Y208" s="385">
        <f t="shared" si="31"/>
        <v>221.4</v>
      </c>
      <c r="Z208" s="36">
        <f>IFERROR(IF(Y208=0,"",ROUNDUP(Y208/H208,0)*0.00937),"")</f>
        <v>0.38417000000000001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228.55555555555554</v>
      </c>
      <c r="BN208" s="64">
        <f t="shared" si="33"/>
        <v>230.01</v>
      </c>
      <c r="BO208" s="64">
        <f t="shared" si="34"/>
        <v>0.33950617283950618</v>
      </c>
      <c r="BP208" s="64">
        <f t="shared" si="35"/>
        <v>0.34166666666666667</v>
      </c>
    </row>
    <row r="209" spans="1:68" ht="27" hidden="1" customHeight="1" x14ac:dyDescent="0.25">
      <c r="A209" s="54" t="s">
        <v>293</v>
      </c>
      <c r="B209" s="54" t="s">
        <v>294</v>
      </c>
      <c r="C209" s="31">
        <v>4301031223</v>
      </c>
      <c r="D209" s="390">
        <v>4680115884014</v>
      </c>
      <c r="E209" s="391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0"/>
      <c r="R209" s="400"/>
      <c r="S209" s="400"/>
      <c r="T209" s="401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295</v>
      </c>
      <c r="B210" s="54" t="s">
        <v>296</v>
      </c>
      <c r="C210" s="31">
        <v>4301031222</v>
      </c>
      <c r="D210" s="390">
        <v>4680115884007</v>
      </c>
      <c r="E210" s="391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6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0"/>
      <c r="R210" s="400"/>
      <c r="S210" s="400"/>
      <c r="T210" s="401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297</v>
      </c>
      <c r="B211" s="54" t="s">
        <v>298</v>
      </c>
      <c r="C211" s="31">
        <v>4301031229</v>
      </c>
      <c r="D211" s="390">
        <v>4680115884038</v>
      </c>
      <c r="E211" s="391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0"/>
      <c r="R211" s="400"/>
      <c r="S211" s="400"/>
      <c r="T211" s="401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299</v>
      </c>
      <c r="B212" s="54" t="s">
        <v>300</v>
      </c>
      <c r="C212" s="31">
        <v>4301031225</v>
      </c>
      <c r="D212" s="390">
        <v>4680115884021</v>
      </c>
      <c r="E212" s="391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5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0"/>
      <c r="R212" s="400"/>
      <c r="S212" s="400"/>
      <c r="T212" s="401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7"/>
      <c r="C213" s="397"/>
      <c r="D213" s="397"/>
      <c r="E213" s="397"/>
      <c r="F213" s="397"/>
      <c r="G213" s="397"/>
      <c r="H213" s="397"/>
      <c r="I213" s="397"/>
      <c r="J213" s="397"/>
      <c r="K213" s="397"/>
      <c r="L213" s="397"/>
      <c r="M213" s="397"/>
      <c r="N213" s="397"/>
      <c r="O213" s="398"/>
      <c r="P213" s="392" t="s">
        <v>70</v>
      </c>
      <c r="Q213" s="393"/>
      <c r="R213" s="393"/>
      <c r="S213" s="393"/>
      <c r="T213" s="393"/>
      <c r="U213" s="393"/>
      <c r="V213" s="394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125.92592592592592</v>
      </c>
      <c r="Y213" s="386">
        <f>IFERROR(Y205/H205,"0")+IFERROR(Y206/H206,"0")+IFERROR(Y207/H207,"0")+IFERROR(Y208/H208,"0")+IFERROR(Y209/H209,"0")+IFERROR(Y210/H210,"0")+IFERROR(Y211/H211,"0")+IFERROR(Y212/H212,"0")</f>
        <v>128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1.19936</v>
      </c>
      <c r="AA213" s="387"/>
      <c r="AB213" s="387"/>
      <c r="AC213" s="387"/>
    </row>
    <row r="214" spans="1:68" x14ac:dyDescent="0.2">
      <c r="A214" s="397"/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8"/>
      <c r="P214" s="392" t="s">
        <v>70</v>
      </c>
      <c r="Q214" s="393"/>
      <c r="R214" s="393"/>
      <c r="S214" s="393"/>
      <c r="T214" s="393"/>
      <c r="U214" s="393"/>
      <c r="V214" s="394"/>
      <c r="W214" s="37" t="s">
        <v>69</v>
      </c>
      <c r="X214" s="386">
        <f>IFERROR(SUM(X205:X212),"0")</f>
        <v>680</v>
      </c>
      <c r="Y214" s="386">
        <f>IFERROR(SUM(Y205:Y212),"0")</f>
        <v>691.2</v>
      </c>
      <c r="Z214" s="37"/>
      <c r="AA214" s="387"/>
      <c r="AB214" s="387"/>
      <c r="AC214" s="387"/>
    </row>
    <row r="215" spans="1:68" ht="14.25" hidden="1" customHeight="1" x14ac:dyDescent="0.25">
      <c r="A215" s="403" t="s">
        <v>72</v>
      </c>
      <c r="B215" s="397"/>
      <c r="C215" s="397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377"/>
      <c r="AB215" s="377"/>
      <c r="AC215" s="377"/>
    </row>
    <row r="216" spans="1:68" ht="27" hidden="1" customHeight="1" x14ac:dyDescent="0.25">
      <c r="A216" s="54" t="s">
        <v>301</v>
      </c>
      <c r="B216" s="54" t="s">
        <v>302</v>
      </c>
      <c r="C216" s="31">
        <v>4301051408</v>
      </c>
      <c r="D216" s="390">
        <v>4680115881594</v>
      </c>
      <c r="E216" s="391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6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0"/>
      <c r="R216" s="400"/>
      <c r="S216" s="400"/>
      <c r="T216" s="401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303</v>
      </c>
      <c r="B217" s="54" t="s">
        <v>304</v>
      </c>
      <c r="C217" s="31">
        <v>4301051754</v>
      </c>
      <c r="D217" s="390">
        <v>4680115880962</v>
      </c>
      <c r="E217" s="391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588" t="s">
        <v>305</v>
      </c>
      <c r="Q217" s="400"/>
      <c r="R217" s="400"/>
      <c r="S217" s="400"/>
      <c r="T217" s="401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4301051411</v>
      </c>
      <c r="D218" s="390">
        <v>4680115881617</v>
      </c>
      <c r="E218" s="391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0"/>
      <c r="R218" s="400"/>
      <c r="S218" s="400"/>
      <c r="T218" s="401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90">
        <v>4680115880573</v>
      </c>
      <c r="E219" s="391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650" t="s">
        <v>310</v>
      </c>
      <c r="Q219" s="400"/>
      <c r="R219" s="400"/>
      <c r="S219" s="400"/>
      <c r="T219" s="401"/>
      <c r="U219" s="34"/>
      <c r="V219" s="34"/>
      <c r="W219" s="35" t="s">
        <v>69</v>
      </c>
      <c r="X219" s="384">
        <v>200</v>
      </c>
      <c r="Y219" s="385">
        <f t="shared" si="36"/>
        <v>200.1</v>
      </c>
      <c r="Z219" s="36">
        <f>IFERROR(IF(Y219=0,"",ROUNDUP(Y219/H219,0)*0.02175),"")</f>
        <v>0.50024999999999997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212.96551724137933</v>
      </c>
      <c r="BN219" s="64">
        <f t="shared" si="38"/>
        <v>213.072</v>
      </c>
      <c r="BO219" s="64">
        <f t="shared" si="39"/>
        <v>0.41050903119868637</v>
      </c>
      <c r="BP219" s="64">
        <f t="shared" si="40"/>
        <v>0.4107142857142857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90">
        <v>4680115882195</v>
      </c>
      <c r="E220" s="391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7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0"/>
      <c r="R220" s="400"/>
      <c r="S220" s="400"/>
      <c r="T220" s="401"/>
      <c r="U220" s="34"/>
      <c r="V220" s="34"/>
      <c r="W220" s="35" t="s">
        <v>69</v>
      </c>
      <c r="X220" s="384">
        <v>360</v>
      </c>
      <c r="Y220" s="385">
        <f t="shared" si="36"/>
        <v>360</v>
      </c>
      <c r="Z220" s="36">
        <f t="shared" ref="Z220:Z226" si="41">IFERROR(IF(Y220=0,"",ROUNDUP(Y220/H220,0)*0.00753),"")</f>
        <v>1.1294999999999999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403.5</v>
      </c>
      <c r="BN220" s="64">
        <f t="shared" si="38"/>
        <v>403.5</v>
      </c>
      <c r="BO220" s="64">
        <f t="shared" si="39"/>
        <v>0.96153846153846145</v>
      </c>
      <c r="BP220" s="64">
        <f t="shared" si="40"/>
        <v>0.96153846153846145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4301051752</v>
      </c>
      <c r="D221" s="390">
        <v>4680115882607</v>
      </c>
      <c r="E221" s="391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765" t="s">
        <v>315</v>
      </c>
      <c r="Q221" s="400"/>
      <c r="R221" s="400"/>
      <c r="S221" s="400"/>
      <c r="T221" s="401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90">
        <v>4680115880092</v>
      </c>
      <c r="E222" s="391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545" t="s">
        <v>318</v>
      </c>
      <c r="Q222" s="400"/>
      <c r="R222" s="400"/>
      <c r="S222" s="400"/>
      <c r="T222" s="401"/>
      <c r="U222" s="34"/>
      <c r="V222" s="34"/>
      <c r="W222" s="35" t="s">
        <v>69</v>
      </c>
      <c r="X222" s="384">
        <v>600</v>
      </c>
      <c r="Y222" s="385">
        <f t="shared" si="36"/>
        <v>600</v>
      </c>
      <c r="Z222" s="36">
        <f t="shared" si="41"/>
        <v>1.8825000000000001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668</v>
      </c>
      <c r="BN222" s="64">
        <f t="shared" si="38"/>
        <v>668</v>
      </c>
      <c r="BO222" s="64">
        <f t="shared" si="39"/>
        <v>1.6025641025641024</v>
      </c>
      <c r="BP222" s="64">
        <f t="shared" si="40"/>
        <v>1.6025641025641024</v>
      </c>
    </row>
    <row r="223" spans="1:68" ht="27" hidden="1" customHeight="1" x14ac:dyDescent="0.25">
      <c r="A223" s="54" t="s">
        <v>319</v>
      </c>
      <c r="B223" s="54" t="s">
        <v>320</v>
      </c>
      <c r="C223" s="31">
        <v>4301051631</v>
      </c>
      <c r="D223" s="390">
        <v>4680115880221</v>
      </c>
      <c r="E223" s="391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701" t="s">
        <v>321</v>
      </c>
      <c r="Q223" s="400"/>
      <c r="R223" s="400"/>
      <c r="S223" s="400"/>
      <c r="T223" s="401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4301051749</v>
      </c>
      <c r="D224" s="390">
        <v>4680115882942</v>
      </c>
      <c r="E224" s="391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614" t="s">
        <v>324</v>
      </c>
      <c r="Q224" s="400"/>
      <c r="R224" s="400"/>
      <c r="S224" s="400"/>
      <c r="T224" s="401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90">
        <v>4680115880504</v>
      </c>
      <c r="E225" s="391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523" t="s">
        <v>327</v>
      </c>
      <c r="Q225" s="400"/>
      <c r="R225" s="400"/>
      <c r="S225" s="400"/>
      <c r="T225" s="401"/>
      <c r="U225" s="34"/>
      <c r="V225" s="34"/>
      <c r="W225" s="35" t="s">
        <v>69</v>
      </c>
      <c r="X225" s="384">
        <v>200</v>
      </c>
      <c r="Y225" s="385">
        <f t="shared" si="36"/>
        <v>201.6</v>
      </c>
      <c r="Z225" s="36">
        <f t="shared" si="41"/>
        <v>0.63251999999999997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222.66666666666666</v>
      </c>
      <c r="BN225" s="64">
        <f t="shared" si="38"/>
        <v>224.44800000000001</v>
      </c>
      <c r="BO225" s="64">
        <f t="shared" si="39"/>
        <v>0.53418803418803418</v>
      </c>
      <c r="BP225" s="64">
        <f t="shared" si="40"/>
        <v>0.53846153846153844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90">
        <v>4680115882164</v>
      </c>
      <c r="E226" s="391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0"/>
      <c r="R226" s="400"/>
      <c r="S226" s="400"/>
      <c r="T226" s="401"/>
      <c r="U226" s="34"/>
      <c r="V226" s="34"/>
      <c r="W226" s="35" t="s">
        <v>69</v>
      </c>
      <c r="X226" s="384">
        <v>280</v>
      </c>
      <c r="Y226" s="385">
        <f t="shared" si="36"/>
        <v>280.8</v>
      </c>
      <c r="Z226" s="36">
        <f t="shared" si="41"/>
        <v>0.88101000000000007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312.43333333333334</v>
      </c>
      <c r="BN226" s="64">
        <f t="shared" si="38"/>
        <v>313.32600000000002</v>
      </c>
      <c r="BO226" s="64">
        <f t="shared" si="39"/>
        <v>0.74786324786324787</v>
      </c>
      <c r="BP226" s="64">
        <f t="shared" si="40"/>
        <v>0.75000000000000011</v>
      </c>
    </row>
    <row r="227" spans="1:68" x14ac:dyDescent="0.2">
      <c r="A227" s="396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7"/>
      <c r="O227" s="398"/>
      <c r="P227" s="392" t="s">
        <v>70</v>
      </c>
      <c r="Q227" s="393"/>
      <c r="R227" s="393"/>
      <c r="S227" s="393"/>
      <c r="T227" s="393"/>
      <c r="U227" s="393"/>
      <c r="V227" s="394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622.9885057471264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624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5.0257799999999992</v>
      </c>
      <c r="AA227" s="387"/>
      <c r="AB227" s="387"/>
      <c r="AC227" s="387"/>
    </row>
    <row r="228" spans="1:68" x14ac:dyDescent="0.2">
      <c r="A228" s="397"/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8"/>
      <c r="P228" s="392" t="s">
        <v>70</v>
      </c>
      <c r="Q228" s="393"/>
      <c r="R228" s="393"/>
      <c r="S228" s="393"/>
      <c r="T228" s="393"/>
      <c r="U228" s="393"/>
      <c r="V228" s="394"/>
      <c r="W228" s="37" t="s">
        <v>69</v>
      </c>
      <c r="X228" s="386">
        <f>IFERROR(SUM(X216:X226),"0")</f>
        <v>1640</v>
      </c>
      <c r="Y228" s="386">
        <f>IFERROR(SUM(Y216:Y226),"0")</f>
        <v>1642.4999999999998</v>
      </c>
      <c r="Z228" s="37"/>
      <c r="AA228" s="387"/>
      <c r="AB228" s="387"/>
      <c r="AC228" s="387"/>
    </row>
    <row r="229" spans="1:68" ht="14.25" hidden="1" customHeight="1" x14ac:dyDescent="0.25">
      <c r="A229" s="403" t="s">
        <v>171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97"/>
      <c r="AA229" s="377"/>
      <c r="AB229" s="377"/>
      <c r="AC229" s="377"/>
    </row>
    <row r="230" spans="1:68" ht="16.5" hidden="1" customHeight="1" x14ac:dyDescent="0.25">
      <c r="A230" s="54" t="s">
        <v>330</v>
      </c>
      <c r="B230" s="54" t="s">
        <v>331</v>
      </c>
      <c r="C230" s="31">
        <v>4301060404</v>
      </c>
      <c r="D230" s="390">
        <v>4680115882874</v>
      </c>
      <c r="E230" s="391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742" t="s">
        <v>332</v>
      </c>
      <c r="Q230" s="400"/>
      <c r="R230" s="400"/>
      <c r="S230" s="400"/>
      <c r="T230" s="401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330</v>
      </c>
      <c r="B231" s="54" t="s">
        <v>333</v>
      </c>
      <c r="C231" s="31">
        <v>4301060360</v>
      </c>
      <c r="D231" s="390">
        <v>4680115882874</v>
      </c>
      <c r="E231" s="391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7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400"/>
      <c r="R231" s="400"/>
      <c r="S231" s="400"/>
      <c r="T231" s="401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4301060359</v>
      </c>
      <c r="D232" s="390">
        <v>4680115884434</v>
      </c>
      <c r="E232" s="391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5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0"/>
      <c r="R232" s="400"/>
      <c r="S232" s="400"/>
      <c r="T232" s="401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90">
        <v>4680115880818</v>
      </c>
      <c r="E233" s="391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594" t="s">
        <v>338</v>
      </c>
      <c r="Q233" s="400"/>
      <c r="R233" s="400"/>
      <c r="S233" s="400"/>
      <c r="T233" s="401"/>
      <c r="U233" s="34"/>
      <c r="V233" s="34"/>
      <c r="W233" s="35" t="s">
        <v>69</v>
      </c>
      <c r="X233" s="384">
        <v>96</v>
      </c>
      <c r="Y233" s="385">
        <f>IFERROR(IF(X233="",0,CEILING((X233/$H233),1)*$H233),"")</f>
        <v>96</v>
      </c>
      <c r="Z233" s="36">
        <f>IFERROR(IF(Y233=0,"",ROUNDUP(Y233/H233,0)*0.00753),"")</f>
        <v>0.30120000000000002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106.88000000000001</v>
      </c>
      <c r="BN233" s="64">
        <f>IFERROR(Y233*I233/H233,"0")</f>
        <v>106.88000000000001</v>
      </c>
      <c r="BO233" s="64">
        <f>IFERROR(1/J233*(X233/H233),"0")</f>
        <v>0.25641025641025639</v>
      </c>
      <c r="BP233" s="64">
        <f>IFERROR(1/J233*(Y233/H233),"0")</f>
        <v>0.25641025641025639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90">
        <v>4680115880801</v>
      </c>
      <c r="E234" s="391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748" t="s">
        <v>341</v>
      </c>
      <c r="Q234" s="400"/>
      <c r="R234" s="400"/>
      <c r="S234" s="400"/>
      <c r="T234" s="401"/>
      <c r="U234" s="34"/>
      <c r="V234" s="34"/>
      <c r="W234" s="35" t="s">
        <v>69</v>
      </c>
      <c r="X234" s="384">
        <v>80</v>
      </c>
      <c r="Y234" s="385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89.066666666666677</v>
      </c>
      <c r="BN234" s="64">
        <f>IFERROR(Y234*I234/H234,"0")</f>
        <v>90.847999999999999</v>
      </c>
      <c r="BO234" s="64">
        <f>IFERROR(1/J234*(X234/H234),"0")</f>
        <v>0.21367521367521369</v>
      </c>
      <c r="BP234" s="64">
        <f>IFERROR(1/J234*(Y234/H234),"0")</f>
        <v>0.21794871794871795</v>
      </c>
    </row>
    <row r="235" spans="1:68" x14ac:dyDescent="0.2">
      <c r="A235" s="396"/>
      <c r="B235" s="397"/>
      <c r="C235" s="397"/>
      <c r="D235" s="397"/>
      <c r="E235" s="397"/>
      <c r="F235" s="397"/>
      <c r="G235" s="397"/>
      <c r="H235" s="397"/>
      <c r="I235" s="397"/>
      <c r="J235" s="397"/>
      <c r="K235" s="397"/>
      <c r="L235" s="397"/>
      <c r="M235" s="397"/>
      <c r="N235" s="397"/>
      <c r="O235" s="398"/>
      <c r="P235" s="392" t="s">
        <v>70</v>
      </c>
      <c r="Q235" s="393"/>
      <c r="R235" s="393"/>
      <c r="S235" s="393"/>
      <c r="T235" s="393"/>
      <c r="U235" s="393"/>
      <c r="V235" s="394"/>
      <c r="W235" s="37" t="s">
        <v>71</v>
      </c>
      <c r="X235" s="386">
        <f>IFERROR(X230/H230,"0")+IFERROR(X231/H231,"0")+IFERROR(X232/H232,"0")+IFERROR(X233/H233,"0")+IFERROR(X234/H234,"0")</f>
        <v>73.333333333333343</v>
      </c>
      <c r="Y235" s="386">
        <f>IFERROR(Y230/H230,"0")+IFERROR(Y231/H231,"0")+IFERROR(Y232/H232,"0")+IFERROR(Y233/H233,"0")+IFERROR(Y234/H234,"0")</f>
        <v>74</v>
      </c>
      <c r="Z235" s="386">
        <f>IFERROR(IF(Z230="",0,Z230),"0")+IFERROR(IF(Z231="",0,Z231),"0")+IFERROR(IF(Z232="",0,Z232),"0")+IFERROR(IF(Z233="",0,Z233),"0")+IFERROR(IF(Z234="",0,Z234),"0")</f>
        <v>0.55722000000000005</v>
      </c>
      <c r="AA235" s="387"/>
      <c r="AB235" s="387"/>
      <c r="AC235" s="387"/>
    </row>
    <row r="236" spans="1:68" x14ac:dyDescent="0.2">
      <c r="A236" s="397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8"/>
      <c r="P236" s="392" t="s">
        <v>70</v>
      </c>
      <c r="Q236" s="393"/>
      <c r="R236" s="393"/>
      <c r="S236" s="393"/>
      <c r="T236" s="393"/>
      <c r="U236" s="393"/>
      <c r="V236" s="394"/>
      <c r="W236" s="37" t="s">
        <v>69</v>
      </c>
      <c r="X236" s="386">
        <f>IFERROR(SUM(X230:X234),"0")</f>
        <v>176</v>
      </c>
      <c r="Y236" s="386">
        <f>IFERROR(SUM(Y230:Y234),"0")</f>
        <v>177.6</v>
      </c>
      <c r="Z236" s="37"/>
      <c r="AA236" s="387"/>
      <c r="AB236" s="387"/>
      <c r="AC236" s="387"/>
    </row>
    <row r="237" spans="1:68" ht="16.5" hidden="1" customHeight="1" x14ac:dyDescent="0.25">
      <c r="A237" s="406" t="s">
        <v>342</v>
      </c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  <c r="AA237" s="378"/>
      <c r="AB237" s="378"/>
      <c r="AC237" s="378"/>
    </row>
    <row r="238" spans="1:68" ht="14.25" hidden="1" customHeight="1" x14ac:dyDescent="0.25">
      <c r="A238" s="403" t="s">
        <v>105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97"/>
      <c r="AA238" s="377"/>
      <c r="AB238" s="377"/>
      <c r="AC238" s="377"/>
    </row>
    <row r="239" spans="1:68" ht="27" hidden="1" customHeight="1" x14ac:dyDescent="0.25">
      <c r="A239" s="54" t="s">
        <v>343</v>
      </c>
      <c r="B239" s="54" t="s">
        <v>344</v>
      </c>
      <c r="C239" s="31">
        <v>4301011945</v>
      </c>
      <c r="D239" s="390">
        <v>4680115884274</v>
      </c>
      <c r="E239" s="391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662" t="s">
        <v>345</v>
      </c>
      <c r="Q239" s="400"/>
      <c r="R239" s="400"/>
      <c r="S239" s="400"/>
      <c r="T239" s="401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343</v>
      </c>
      <c r="B240" s="54" t="s">
        <v>346</v>
      </c>
      <c r="C240" s="31">
        <v>4301011717</v>
      </c>
      <c r="D240" s="390">
        <v>4680115884274</v>
      </c>
      <c r="E240" s="391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7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400"/>
      <c r="R240" s="400"/>
      <c r="S240" s="400"/>
      <c r="T240" s="401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347</v>
      </c>
      <c r="B241" s="54" t="s">
        <v>348</v>
      </c>
      <c r="C241" s="31">
        <v>4301011719</v>
      </c>
      <c r="D241" s="390">
        <v>4680115884298</v>
      </c>
      <c r="E241" s="391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5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0"/>
      <c r="R241" s="400"/>
      <c r="S241" s="400"/>
      <c r="T241" s="401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349</v>
      </c>
      <c r="B242" s="54" t="s">
        <v>350</v>
      </c>
      <c r="C242" s="31">
        <v>4301011944</v>
      </c>
      <c r="D242" s="390">
        <v>4680115884250</v>
      </c>
      <c r="E242" s="391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726" t="s">
        <v>351</v>
      </c>
      <c r="Q242" s="400"/>
      <c r="R242" s="400"/>
      <c r="S242" s="400"/>
      <c r="T242" s="401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90">
        <v>4680115884250</v>
      </c>
      <c r="E243" s="391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4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400"/>
      <c r="R243" s="400"/>
      <c r="S243" s="400"/>
      <c r="T243" s="401"/>
      <c r="U243" s="34"/>
      <c r="V243" s="34"/>
      <c r="W243" s="35" t="s">
        <v>69</v>
      </c>
      <c r="X243" s="384">
        <v>70</v>
      </c>
      <c r="Y243" s="385">
        <f t="shared" si="42"/>
        <v>81.2</v>
      </c>
      <c r="Z243" s="36">
        <f>IFERROR(IF(Y243=0,"",ROUNDUP(Y243/H243,0)*0.02175),"")</f>
        <v>0.15225</v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72.896551724137936</v>
      </c>
      <c r="BN243" s="64">
        <f t="shared" si="44"/>
        <v>84.56</v>
      </c>
      <c r="BO243" s="64">
        <f t="shared" si="45"/>
        <v>0.10775862068965517</v>
      </c>
      <c r="BP243" s="64">
        <f t="shared" si="46"/>
        <v>0.125</v>
      </c>
    </row>
    <row r="244" spans="1:68" ht="27" hidden="1" customHeight="1" x14ac:dyDescent="0.25">
      <c r="A244" s="54" t="s">
        <v>353</v>
      </c>
      <c r="B244" s="54" t="s">
        <v>354</v>
      </c>
      <c r="C244" s="31">
        <v>4301011718</v>
      </c>
      <c r="D244" s="390">
        <v>4680115884281</v>
      </c>
      <c r="E244" s="391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7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0"/>
      <c r="R244" s="400"/>
      <c r="S244" s="400"/>
      <c r="T244" s="401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355</v>
      </c>
      <c r="B245" s="54" t="s">
        <v>356</v>
      </c>
      <c r="C245" s="31">
        <v>4301011720</v>
      </c>
      <c r="D245" s="390">
        <v>4680115884199</v>
      </c>
      <c r="E245" s="391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6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0"/>
      <c r="R245" s="400"/>
      <c r="S245" s="400"/>
      <c r="T245" s="401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90">
        <v>4680115884267</v>
      </c>
      <c r="E246" s="391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7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0"/>
      <c r="R246" s="400"/>
      <c r="S246" s="400"/>
      <c r="T246" s="401"/>
      <c r="U246" s="34"/>
      <c r="V246" s="34"/>
      <c r="W246" s="35" t="s">
        <v>69</v>
      </c>
      <c r="X246" s="384">
        <v>8</v>
      </c>
      <c r="Y246" s="385">
        <f t="shared" si="42"/>
        <v>8</v>
      </c>
      <c r="Z246" s="36">
        <f>IFERROR(IF(Y246=0,"",ROUNDUP(Y246/H246,0)*0.00937),"")</f>
        <v>1.874E-2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8.48</v>
      </c>
      <c r="BN246" s="64">
        <f t="shared" si="44"/>
        <v>8.48</v>
      </c>
      <c r="BO246" s="64">
        <f t="shared" si="45"/>
        <v>1.6666666666666666E-2</v>
      </c>
      <c r="BP246" s="64">
        <f t="shared" si="46"/>
        <v>1.6666666666666666E-2</v>
      </c>
    </row>
    <row r="247" spans="1:68" x14ac:dyDescent="0.2">
      <c r="A247" s="396"/>
      <c r="B247" s="397"/>
      <c r="C247" s="397"/>
      <c r="D247" s="397"/>
      <c r="E247" s="397"/>
      <c r="F247" s="397"/>
      <c r="G247" s="397"/>
      <c r="H247" s="397"/>
      <c r="I247" s="397"/>
      <c r="J247" s="397"/>
      <c r="K247" s="397"/>
      <c r="L247" s="397"/>
      <c r="M247" s="397"/>
      <c r="N247" s="397"/>
      <c r="O247" s="398"/>
      <c r="P247" s="392" t="s">
        <v>70</v>
      </c>
      <c r="Q247" s="393"/>
      <c r="R247" s="393"/>
      <c r="S247" s="393"/>
      <c r="T247" s="393"/>
      <c r="U247" s="393"/>
      <c r="V247" s="394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8.0344827586206904</v>
      </c>
      <c r="Y247" s="386">
        <f>IFERROR(Y239/H239,"0")+IFERROR(Y240/H240,"0")+IFERROR(Y241/H241,"0")+IFERROR(Y242/H242,"0")+IFERROR(Y243/H243,"0")+IFERROR(Y244/H244,"0")+IFERROR(Y245/H245,"0")+IFERROR(Y246/H246,"0")</f>
        <v>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0.17099</v>
      </c>
      <c r="AA247" s="387"/>
      <c r="AB247" s="387"/>
      <c r="AC247" s="387"/>
    </row>
    <row r="248" spans="1:68" x14ac:dyDescent="0.2">
      <c r="A248" s="397"/>
      <c r="B248" s="397"/>
      <c r="C248" s="397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8"/>
      <c r="P248" s="392" t="s">
        <v>70</v>
      </c>
      <c r="Q248" s="393"/>
      <c r="R248" s="393"/>
      <c r="S248" s="393"/>
      <c r="T248" s="393"/>
      <c r="U248" s="393"/>
      <c r="V248" s="394"/>
      <c r="W248" s="37" t="s">
        <v>69</v>
      </c>
      <c r="X248" s="386">
        <f>IFERROR(SUM(X239:X246),"0")</f>
        <v>78</v>
      </c>
      <c r="Y248" s="386">
        <f>IFERROR(SUM(Y239:Y246),"0")</f>
        <v>89.2</v>
      </c>
      <c r="Z248" s="37"/>
      <c r="AA248" s="387"/>
      <c r="AB248" s="387"/>
      <c r="AC248" s="387"/>
    </row>
    <row r="249" spans="1:68" ht="16.5" hidden="1" customHeight="1" x14ac:dyDescent="0.25">
      <c r="A249" s="406" t="s">
        <v>359</v>
      </c>
      <c r="B249" s="397"/>
      <c r="C249" s="397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397"/>
      <c r="O249" s="397"/>
      <c r="P249" s="397"/>
      <c r="Q249" s="397"/>
      <c r="R249" s="397"/>
      <c r="S249" s="397"/>
      <c r="T249" s="397"/>
      <c r="U249" s="397"/>
      <c r="V249" s="397"/>
      <c r="W249" s="397"/>
      <c r="X249" s="397"/>
      <c r="Y249" s="397"/>
      <c r="Z249" s="397"/>
      <c r="AA249" s="378"/>
      <c r="AB249" s="378"/>
      <c r="AC249" s="378"/>
    </row>
    <row r="250" spans="1:68" ht="14.25" hidden="1" customHeight="1" x14ac:dyDescent="0.25">
      <c r="A250" s="403" t="s">
        <v>105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377"/>
      <c r="AB250" s="377"/>
      <c r="AC250" s="377"/>
    </row>
    <row r="251" spans="1:68" ht="27" hidden="1" customHeight="1" x14ac:dyDescent="0.25">
      <c r="A251" s="54" t="s">
        <v>360</v>
      </c>
      <c r="B251" s="54" t="s">
        <v>361</v>
      </c>
      <c r="C251" s="31">
        <v>4301011942</v>
      </c>
      <c r="D251" s="390">
        <v>4680115884137</v>
      </c>
      <c r="E251" s="391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561" t="s">
        <v>362</v>
      </c>
      <c r="Q251" s="400"/>
      <c r="R251" s="400"/>
      <c r="S251" s="400"/>
      <c r="T251" s="401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90">
        <v>4680115884137</v>
      </c>
      <c r="E252" s="391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7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400"/>
      <c r="R252" s="400"/>
      <c r="S252" s="400"/>
      <c r="T252" s="401"/>
      <c r="U252" s="34"/>
      <c r="V252" s="34"/>
      <c r="W252" s="35" t="s">
        <v>69</v>
      </c>
      <c r="X252" s="384">
        <v>130</v>
      </c>
      <c r="Y252" s="385">
        <f t="shared" si="47"/>
        <v>139.19999999999999</v>
      </c>
      <c r="Z252" s="36">
        <f>IFERROR(IF(Y252=0,"",ROUNDUP(Y252/H252,0)*0.02175),"")</f>
        <v>0.26100000000000001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135.37931034482759</v>
      </c>
      <c r="BN252" s="64">
        <f t="shared" si="49"/>
        <v>144.95999999999998</v>
      </c>
      <c r="BO252" s="64">
        <f t="shared" si="50"/>
        <v>0.2001231527093596</v>
      </c>
      <c r="BP252" s="64">
        <f t="shared" si="51"/>
        <v>0.21428571428571427</v>
      </c>
    </row>
    <row r="253" spans="1:68" ht="27" hidden="1" customHeight="1" x14ac:dyDescent="0.25">
      <c r="A253" s="54" t="s">
        <v>364</v>
      </c>
      <c r="B253" s="54" t="s">
        <v>365</v>
      </c>
      <c r="C253" s="31">
        <v>4301011724</v>
      </c>
      <c r="D253" s="390">
        <v>4680115884236</v>
      </c>
      <c r="E253" s="391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0"/>
      <c r="R253" s="400"/>
      <c r="S253" s="400"/>
      <c r="T253" s="401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90">
        <v>4680115884175</v>
      </c>
      <c r="E254" s="391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0"/>
      <c r="R254" s="400"/>
      <c r="S254" s="400"/>
      <c r="T254" s="401"/>
      <c r="U254" s="34"/>
      <c r="V254" s="34"/>
      <c r="W254" s="35" t="s">
        <v>69</v>
      </c>
      <c r="X254" s="384">
        <v>120</v>
      </c>
      <c r="Y254" s="385">
        <f t="shared" si="47"/>
        <v>127.6</v>
      </c>
      <c r="Z254" s="36">
        <f>IFERROR(IF(Y254=0,"",ROUNDUP(Y254/H254,0)*0.02175),"")</f>
        <v>0.23924999999999999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124.9655172413793</v>
      </c>
      <c r="BN254" s="64">
        <f t="shared" si="49"/>
        <v>132.88</v>
      </c>
      <c r="BO254" s="64">
        <f t="shared" si="50"/>
        <v>0.18472906403940886</v>
      </c>
      <c r="BP254" s="64">
        <f t="shared" si="51"/>
        <v>0.19642857142857142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90">
        <v>4680115884144</v>
      </c>
      <c r="E255" s="391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0"/>
      <c r="R255" s="400"/>
      <c r="S255" s="400"/>
      <c r="T255" s="401"/>
      <c r="U255" s="34"/>
      <c r="V255" s="34"/>
      <c r="W255" s="35" t="s">
        <v>69</v>
      </c>
      <c r="X255" s="384">
        <v>60</v>
      </c>
      <c r="Y255" s="385">
        <f t="shared" si="47"/>
        <v>60</v>
      </c>
      <c r="Z255" s="36">
        <f>IFERROR(IF(Y255=0,"",ROUNDUP(Y255/H255,0)*0.00937),"")</f>
        <v>0.14055000000000001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63.6</v>
      </c>
      <c r="BN255" s="64">
        <f t="shared" si="49"/>
        <v>63.6</v>
      </c>
      <c r="BO255" s="64">
        <f t="shared" si="50"/>
        <v>0.125</v>
      </c>
      <c r="BP255" s="64">
        <f t="shared" si="51"/>
        <v>0.125</v>
      </c>
    </row>
    <row r="256" spans="1:68" ht="27" hidden="1" customHeight="1" x14ac:dyDescent="0.25">
      <c r="A256" s="54" t="s">
        <v>370</v>
      </c>
      <c r="B256" s="54" t="s">
        <v>371</v>
      </c>
      <c r="C256" s="31">
        <v>4301011963</v>
      </c>
      <c r="D256" s="390">
        <v>4680115885288</v>
      </c>
      <c r="E256" s="391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541" t="s">
        <v>372</v>
      </c>
      <c r="Q256" s="400"/>
      <c r="R256" s="400"/>
      <c r="S256" s="400"/>
      <c r="T256" s="401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373</v>
      </c>
      <c r="B257" s="54" t="s">
        <v>374</v>
      </c>
      <c r="C257" s="31">
        <v>4301011726</v>
      </c>
      <c r="D257" s="390">
        <v>4680115884182</v>
      </c>
      <c r="E257" s="391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0"/>
      <c r="R257" s="400"/>
      <c r="S257" s="400"/>
      <c r="T257" s="401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90">
        <v>4680115884205</v>
      </c>
      <c r="E258" s="391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6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0"/>
      <c r="R258" s="400"/>
      <c r="S258" s="400"/>
      <c r="T258" s="401"/>
      <c r="U258" s="34"/>
      <c r="V258" s="34"/>
      <c r="W258" s="35" t="s">
        <v>69</v>
      </c>
      <c r="X258" s="384">
        <v>80</v>
      </c>
      <c r="Y258" s="385">
        <f t="shared" si="47"/>
        <v>80</v>
      </c>
      <c r="Z258" s="36">
        <f>IFERROR(IF(Y258=0,"",ROUNDUP(Y258/H258,0)*0.00937),"")</f>
        <v>0.18740000000000001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84.800000000000011</v>
      </c>
      <c r="BN258" s="64">
        <f t="shared" si="49"/>
        <v>84.800000000000011</v>
      </c>
      <c r="BO258" s="64">
        <f t="shared" si="50"/>
        <v>0.16666666666666666</v>
      </c>
      <c r="BP258" s="64">
        <f t="shared" si="51"/>
        <v>0.16666666666666666</v>
      </c>
    </row>
    <row r="259" spans="1:68" x14ac:dyDescent="0.2">
      <c r="A259" s="396"/>
      <c r="B259" s="397"/>
      <c r="C259" s="397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8"/>
      <c r="P259" s="392" t="s">
        <v>70</v>
      </c>
      <c r="Q259" s="393"/>
      <c r="R259" s="393"/>
      <c r="S259" s="393"/>
      <c r="T259" s="393"/>
      <c r="U259" s="393"/>
      <c r="V259" s="394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56.551724137931032</v>
      </c>
      <c r="Y259" s="386">
        <f>IFERROR(Y251/H251,"0")+IFERROR(Y252/H252,"0")+IFERROR(Y253/H253,"0")+IFERROR(Y254/H254,"0")+IFERROR(Y255/H255,"0")+IFERROR(Y256/H256,"0")+IFERROR(Y257/H257,"0")+IFERROR(Y258/H258,"0")</f>
        <v>58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0.82820000000000005</v>
      </c>
      <c r="AA259" s="387"/>
      <c r="AB259" s="387"/>
      <c r="AC259" s="387"/>
    </row>
    <row r="260" spans="1:68" x14ac:dyDescent="0.2">
      <c r="A260" s="397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397"/>
      <c r="O260" s="398"/>
      <c r="P260" s="392" t="s">
        <v>70</v>
      </c>
      <c r="Q260" s="393"/>
      <c r="R260" s="393"/>
      <c r="S260" s="393"/>
      <c r="T260" s="393"/>
      <c r="U260" s="393"/>
      <c r="V260" s="394"/>
      <c r="W260" s="37" t="s">
        <v>69</v>
      </c>
      <c r="X260" s="386">
        <f>IFERROR(SUM(X251:X258),"0")</f>
        <v>390</v>
      </c>
      <c r="Y260" s="386">
        <f>IFERROR(SUM(Y251:Y258),"0")</f>
        <v>406.79999999999995</v>
      </c>
      <c r="Z260" s="37"/>
      <c r="AA260" s="387"/>
      <c r="AB260" s="387"/>
      <c r="AC260" s="387"/>
    </row>
    <row r="261" spans="1:68" ht="16.5" hidden="1" customHeight="1" x14ac:dyDescent="0.25">
      <c r="A261" s="406" t="s">
        <v>377</v>
      </c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7"/>
      <c r="O261" s="397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397"/>
      <c r="AA261" s="378"/>
      <c r="AB261" s="378"/>
      <c r="AC261" s="378"/>
    </row>
    <row r="262" spans="1:68" ht="14.25" hidden="1" customHeight="1" x14ac:dyDescent="0.25">
      <c r="A262" s="403" t="s">
        <v>105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97"/>
      <c r="AA262" s="377"/>
      <c r="AB262" s="377"/>
      <c r="AC262" s="377"/>
    </row>
    <row r="263" spans="1:68" ht="27" hidden="1" customHeight="1" x14ac:dyDescent="0.25">
      <c r="A263" s="54" t="s">
        <v>378</v>
      </c>
      <c r="B263" s="54" t="s">
        <v>379</v>
      </c>
      <c r="C263" s="31">
        <v>4301011850</v>
      </c>
      <c r="D263" s="390">
        <v>4680115885806</v>
      </c>
      <c r="E263" s="391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453" t="s">
        <v>380</v>
      </c>
      <c r="Q263" s="400"/>
      <c r="R263" s="400"/>
      <c r="S263" s="400"/>
      <c r="T263" s="401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4301011855</v>
      </c>
      <c r="D264" s="390">
        <v>4680115885837</v>
      </c>
      <c r="E264" s="391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660" t="s">
        <v>383</v>
      </c>
      <c r="Q264" s="400"/>
      <c r="R264" s="400"/>
      <c r="S264" s="400"/>
      <c r="T264" s="401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4301011853</v>
      </c>
      <c r="D265" s="390">
        <v>4680115885851</v>
      </c>
      <c r="E265" s="391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786" t="s">
        <v>386</v>
      </c>
      <c r="Q265" s="400"/>
      <c r="R265" s="400"/>
      <c r="S265" s="400"/>
      <c r="T265" s="401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4301011851</v>
      </c>
      <c r="D266" s="390">
        <v>4680115885820</v>
      </c>
      <c r="E266" s="391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737" t="s">
        <v>389</v>
      </c>
      <c r="Q266" s="400"/>
      <c r="R266" s="400"/>
      <c r="S266" s="400"/>
      <c r="T266" s="401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4301011852</v>
      </c>
      <c r="D267" s="390">
        <v>4680115885844</v>
      </c>
      <c r="E267" s="391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631" t="s">
        <v>392</v>
      </c>
      <c r="Q267" s="400"/>
      <c r="R267" s="400"/>
      <c r="S267" s="400"/>
      <c r="T267" s="401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6"/>
      <c r="B268" s="397"/>
      <c r="C268" s="397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397"/>
      <c r="O268" s="398"/>
      <c r="P268" s="392" t="s">
        <v>70</v>
      </c>
      <c r="Q268" s="393"/>
      <c r="R268" s="393"/>
      <c r="S268" s="393"/>
      <c r="T268" s="393"/>
      <c r="U268" s="393"/>
      <c r="V268" s="394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7"/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8"/>
      <c r="P269" s="392" t="s">
        <v>70</v>
      </c>
      <c r="Q269" s="393"/>
      <c r="R269" s="393"/>
      <c r="S269" s="393"/>
      <c r="T269" s="393"/>
      <c r="U269" s="393"/>
      <c r="V269" s="394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6" t="s">
        <v>393</v>
      </c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7"/>
      <c r="O270" s="397"/>
      <c r="P270" s="397"/>
      <c r="Q270" s="397"/>
      <c r="R270" s="397"/>
      <c r="S270" s="397"/>
      <c r="T270" s="397"/>
      <c r="U270" s="397"/>
      <c r="V270" s="397"/>
      <c r="W270" s="397"/>
      <c r="X270" s="397"/>
      <c r="Y270" s="397"/>
      <c r="Z270" s="397"/>
      <c r="AA270" s="378"/>
      <c r="AB270" s="378"/>
      <c r="AC270" s="378"/>
    </row>
    <row r="271" spans="1:68" ht="14.25" hidden="1" customHeight="1" x14ac:dyDescent="0.25">
      <c r="A271" s="403" t="s">
        <v>105</v>
      </c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7"/>
      <c r="P271" s="397"/>
      <c r="Q271" s="397"/>
      <c r="R271" s="397"/>
      <c r="S271" s="397"/>
      <c r="T271" s="397"/>
      <c r="U271" s="397"/>
      <c r="V271" s="397"/>
      <c r="W271" s="397"/>
      <c r="X271" s="397"/>
      <c r="Y271" s="397"/>
      <c r="Z271" s="397"/>
      <c r="AA271" s="377"/>
      <c r="AB271" s="377"/>
      <c r="AC271" s="377"/>
    </row>
    <row r="272" spans="1:68" ht="27" hidden="1" customHeight="1" x14ac:dyDescent="0.25">
      <c r="A272" s="54" t="s">
        <v>394</v>
      </c>
      <c r="B272" s="54" t="s">
        <v>395</v>
      </c>
      <c r="C272" s="31">
        <v>4301011876</v>
      </c>
      <c r="D272" s="390">
        <v>4680115885707</v>
      </c>
      <c r="E272" s="391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651" t="s">
        <v>396</v>
      </c>
      <c r="Q272" s="400"/>
      <c r="R272" s="400"/>
      <c r="S272" s="400"/>
      <c r="T272" s="401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6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8"/>
      <c r="P273" s="392" t="s">
        <v>70</v>
      </c>
      <c r="Q273" s="393"/>
      <c r="R273" s="393"/>
      <c r="S273" s="393"/>
      <c r="T273" s="393"/>
      <c r="U273" s="393"/>
      <c r="V273" s="394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7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8"/>
      <c r="P274" s="392" t="s">
        <v>70</v>
      </c>
      <c r="Q274" s="393"/>
      <c r="R274" s="393"/>
      <c r="S274" s="393"/>
      <c r="T274" s="393"/>
      <c r="U274" s="393"/>
      <c r="V274" s="394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6" t="s">
        <v>397</v>
      </c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397"/>
      <c r="P275" s="397"/>
      <c r="Q275" s="397"/>
      <c r="R275" s="397"/>
      <c r="S275" s="397"/>
      <c r="T275" s="397"/>
      <c r="U275" s="397"/>
      <c r="V275" s="397"/>
      <c r="W275" s="397"/>
      <c r="X275" s="397"/>
      <c r="Y275" s="397"/>
      <c r="Z275" s="397"/>
      <c r="AA275" s="378"/>
      <c r="AB275" s="378"/>
      <c r="AC275" s="378"/>
    </row>
    <row r="276" spans="1:68" ht="14.25" hidden="1" customHeight="1" x14ac:dyDescent="0.25">
      <c r="A276" s="403" t="s">
        <v>105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7"/>
      <c r="AB276" s="377"/>
      <c r="AC276" s="377"/>
    </row>
    <row r="277" spans="1:68" ht="27" hidden="1" customHeight="1" x14ac:dyDescent="0.25">
      <c r="A277" s="54" t="s">
        <v>398</v>
      </c>
      <c r="B277" s="54" t="s">
        <v>399</v>
      </c>
      <c r="C277" s="31">
        <v>4301011223</v>
      </c>
      <c r="D277" s="390">
        <v>4607091383423</v>
      </c>
      <c r="E277" s="391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6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0"/>
      <c r="R277" s="400"/>
      <c r="S277" s="400"/>
      <c r="T277" s="401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400</v>
      </c>
      <c r="B278" s="54" t="s">
        <v>401</v>
      </c>
      <c r="C278" s="31">
        <v>4301011878</v>
      </c>
      <c r="D278" s="390">
        <v>4680115885660</v>
      </c>
      <c r="E278" s="391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496" t="s">
        <v>402</v>
      </c>
      <c r="Q278" s="400"/>
      <c r="R278" s="400"/>
      <c r="S278" s="400"/>
      <c r="T278" s="401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403</v>
      </c>
      <c r="B279" s="54" t="s">
        <v>404</v>
      </c>
      <c r="C279" s="31">
        <v>4301011879</v>
      </c>
      <c r="D279" s="390">
        <v>4680115885691</v>
      </c>
      <c r="E279" s="391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556" t="s">
        <v>405</v>
      </c>
      <c r="Q279" s="400"/>
      <c r="R279" s="400"/>
      <c r="S279" s="400"/>
      <c r="T279" s="401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6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8"/>
      <c r="P280" s="392" t="s">
        <v>70</v>
      </c>
      <c r="Q280" s="393"/>
      <c r="R280" s="393"/>
      <c r="S280" s="393"/>
      <c r="T280" s="393"/>
      <c r="U280" s="393"/>
      <c r="V280" s="394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7"/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8"/>
      <c r="P281" s="392" t="s">
        <v>70</v>
      </c>
      <c r="Q281" s="393"/>
      <c r="R281" s="393"/>
      <c r="S281" s="393"/>
      <c r="T281" s="393"/>
      <c r="U281" s="393"/>
      <c r="V281" s="394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6" t="s">
        <v>406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8"/>
      <c r="AB282" s="378"/>
      <c r="AC282" s="378"/>
    </row>
    <row r="283" spans="1:68" ht="14.25" hidden="1" customHeight="1" x14ac:dyDescent="0.25">
      <c r="A283" s="403" t="s">
        <v>72</v>
      </c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7"/>
      <c r="P283" s="397"/>
      <c r="Q283" s="397"/>
      <c r="R283" s="397"/>
      <c r="S283" s="397"/>
      <c r="T283" s="397"/>
      <c r="U283" s="397"/>
      <c r="V283" s="397"/>
      <c r="W283" s="397"/>
      <c r="X283" s="397"/>
      <c r="Y283" s="397"/>
      <c r="Z283" s="397"/>
      <c r="AA283" s="377"/>
      <c r="AB283" s="377"/>
      <c r="AC283" s="377"/>
    </row>
    <row r="284" spans="1:68" ht="27" hidden="1" customHeight="1" x14ac:dyDescent="0.25">
      <c r="A284" s="54" t="s">
        <v>407</v>
      </c>
      <c r="B284" s="54" t="s">
        <v>408</v>
      </c>
      <c r="C284" s="31">
        <v>4301051409</v>
      </c>
      <c r="D284" s="390">
        <v>4680115881556</v>
      </c>
      <c r="E284" s="391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7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0"/>
      <c r="R284" s="400"/>
      <c r="S284" s="400"/>
      <c r="T284" s="401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90">
        <v>4680115881228</v>
      </c>
      <c r="E285" s="391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0"/>
      <c r="R285" s="400"/>
      <c r="S285" s="400"/>
      <c r="T285" s="401"/>
      <c r="U285" s="34"/>
      <c r="V285" s="34"/>
      <c r="W285" s="35" t="s">
        <v>69</v>
      </c>
      <c r="X285" s="384">
        <v>280</v>
      </c>
      <c r="Y285" s="385">
        <f>IFERROR(IF(X285="",0,CEILING((X285/$H285),1)*$H285),"")</f>
        <v>280.8</v>
      </c>
      <c r="Z285" s="36">
        <f>IFERROR(IF(Y285=0,"",ROUNDUP(Y285/H285,0)*0.00753),"")</f>
        <v>0.88101000000000007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311.73333333333341</v>
      </c>
      <c r="BN285" s="64">
        <f>IFERROR(Y285*I285/H285,"0")</f>
        <v>312.62400000000008</v>
      </c>
      <c r="BO285" s="64">
        <f>IFERROR(1/J285*(X285/H285),"0")</f>
        <v>0.74786324786324787</v>
      </c>
      <c r="BP285" s="64">
        <f>IFERROR(1/J285*(Y285/H285),"0")</f>
        <v>0.75000000000000011</v>
      </c>
    </row>
    <row r="286" spans="1:68" ht="27" hidden="1" customHeight="1" x14ac:dyDescent="0.25">
      <c r="A286" s="54" t="s">
        <v>411</v>
      </c>
      <c r="B286" s="54" t="s">
        <v>412</v>
      </c>
      <c r="C286" s="31">
        <v>4301051506</v>
      </c>
      <c r="D286" s="390">
        <v>4680115881037</v>
      </c>
      <c r="E286" s="391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6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0"/>
      <c r="R286" s="400"/>
      <c r="S286" s="400"/>
      <c r="T286" s="401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90">
        <v>4680115881211</v>
      </c>
      <c r="E287" s="391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7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0"/>
      <c r="R287" s="400"/>
      <c r="S287" s="400"/>
      <c r="T287" s="401"/>
      <c r="U287" s="34"/>
      <c r="V287" s="34"/>
      <c r="W287" s="35" t="s">
        <v>69</v>
      </c>
      <c r="X287" s="384">
        <v>400</v>
      </c>
      <c r="Y287" s="385">
        <f>IFERROR(IF(X287="",0,CEILING((X287/$H287),1)*$H287),"")</f>
        <v>400.8</v>
      </c>
      <c r="Z287" s="36">
        <f>IFERROR(IF(Y287=0,"",ROUNDUP(Y287/H287,0)*0.00753),"")</f>
        <v>1.2575100000000001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433.33333333333337</v>
      </c>
      <c r="BN287" s="64">
        <f>IFERROR(Y287*I287/H287,"0")</f>
        <v>434.2000000000001</v>
      </c>
      <c r="BO287" s="64">
        <f>IFERROR(1/J287*(X287/H287),"0")</f>
        <v>1.0683760683760684</v>
      </c>
      <c r="BP287" s="64">
        <f>IFERROR(1/J287*(Y287/H287),"0")</f>
        <v>1.0705128205128205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4301051378</v>
      </c>
      <c r="D288" s="390">
        <v>4680115881020</v>
      </c>
      <c r="E288" s="391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4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0"/>
      <c r="R288" s="400"/>
      <c r="S288" s="400"/>
      <c r="T288" s="401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8"/>
      <c r="P289" s="392" t="s">
        <v>70</v>
      </c>
      <c r="Q289" s="393"/>
      <c r="R289" s="393"/>
      <c r="S289" s="393"/>
      <c r="T289" s="393"/>
      <c r="U289" s="393"/>
      <c r="V289" s="394"/>
      <c r="W289" s="37" t="s">
        <v>71</v>
      </c>
      <c r="X289" s="386">
        <f>IFERROR(X284/H284,"0")+IFERROR(X285/H285,"0")+IFERROR(X286/H286,"0")+IFERROR(X287/H287,"0")+IFERROR(X288/H288,"0")</f>
        <v>283.33333333333337</v>
      </c>
      <c r="Y289" s="386">
        <f>IFERROR(Y284/H284,"0")+IFERROR(Y285/H285,"0")+IFERROR(Y286/H286,"0")+IFERROR(Y287/H287,"0")+IFERROR(Y288/H288,"0")</f>
        <v>284</v>
      </c>
      <c r="Z289" s="386">
        <f>IFERROR(IF(Z284="",0,Z284),"0")+IFERROR(IF(Z285="",0,Z285),"0")+IFERROR(IF(Z286="",0,Z286),"0")+IFERROR(IF(Z287="",0,Z287),"0")+IFERROR(IF(Z288="",0,Z288),"0")</f>
        <v>2.1385200000000002</v>
      </c>
      <c r="AA289" s="387"/>
      <c r="AB289" s="387"/>
      <c r="AC289" s="387"/>
    </row>
    <row r="290" spans="1:68" x14ac:dyDescent="0.2">
      <c r="A290" s="397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397"/>
      <c r="O290" s="398"/>
      <c r="P290" s="392" t="s">
        <v>70</v>
      </c>
      <c r="Q290" s="393"/>
      <c r="R290" s="393"/>
      <c r="S290" s="393"/>
      <c r="T290" s="393"/>
      <c r="U290" s="393"/>
      <c r="V290" s="394"/>
      <c r="W290" s="37" t="s">
        <v>69</v>
      </c>
      <c r="X290" s="386">
        <f>IFERROR(SUM(X284:X288),"0")</f>
        <v>680</v>
      </c>
      <c r="Y290" s="386">
        <f>IFERROR(SUM(Y284:Y288),"0")</f>
        <v>681.6</v>
      </c>
      <c r="Z290" s="37"/>
      <c r="AA290" s="387"/>
      <c r="AB290" s="387"/>
      <c r="AC290" s="387"/>
    </row>
    <row r="291" spans="1:68" ht="16.5" hidden="1" customHeight="1" x14ac:dyDescent="0.25">
      <c r="A291" s="406" t="s">
        <v>417</v>
      </c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397"/>
      <c r="O291" s="397"/>
      <c r="P291" s="397"/>
      <c r="Q291" s="397"/>
      <c r="R291" s="397"/>
      <c r="S291" s="397"/>
      <c r="T291" s="397"/>
      <c r="U291" s="397"/>
      <c r="V291" s="397"/>
      <c r="W291" s="397"/>
      <c r="X291" s="397"/>
      <c r="Y291" s="397"/>
      <c r="Z291" s="397"/>
      <c r="AA291" s="378"/>
      <c r="AB291" s="378"/>
      <c r="AC291" s="378"/>
    </row>
    <row r="292" spans="1:68" ht="14.25" hidden="1" customHeight="1" x14ac:dyDescent="0.25">
      <c r="A292" s="403" t="s">
        <v>72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97"/>
      <c r="AA292" s="377"/>
      <c r="AB292" s="377"/>
      <c r="AC292" s="377"/>
    </row>
    <row r="293" spans="1:68" ht="16.5" hidden="1" customHeight="1" x14ac:dyDescent="0.25">
      <c r="A293" s="54" t="s">
        <v>418</v>
      </c>
      <c r="B293" s="54" t="s">
        <v>419</v>
      </c>
      <c r="C293" s="31">
        <v>4301051731</v>
      </c>
      <c r="D293" s="390">
        <v>4680115884618</v>
      </c>
      <c r="E293" s="391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5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0"/>
      <c r="R293" s="400"/>
      <c r="S293" s="400"/>
      <c r="T293" s="401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6"/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8"/>
      <c r="P294" s="392" t="s">
        <v>70</v>
      </c>
      <c r="Q294" s="393"/>
      <c r="R294" s="393"/>
      <c r="S294" s="393"/>
      <c r="T294" s="393"/>
      <c r="U294" s="393"/>
      <c r="V294" s="394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7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398"/>
      <c r="P295" s="392" t="s">
        <v>70</v>
      </c>
      <c r="Q295" s="393"/>
      <c r="R295" s="393"/>
      <c r="S295" s="393"/>
      <c r="T295" s="393"/>
      <c r="U295" s="393"/>
      <c r="V295" s="394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6" t="s">
        <v>420</v>
      </c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397"/>
      <c r="P296" s="397"/>
      <c r="Q296" s="397"/>
      <c r="R296" s="397"/>
      <c r="S296" s="397"/>
      <c r="T296" s="397"/>
      <c r="U296" s="397"/>
      <c r="V296" s="397"/>
      <c r="W296" s="397"/>
      <c r="X296" s="397"/>
      <c r="Y296" s="397"/>
      <c r="Z296" s="397"/>
      <c r="AA296" s="378"/>
      <c r="AB296" s="378"/>
      <c r="AC296" s="378"/>
    </row>
    <row r="297" spans="1:68" ht="14.25" hidden="1" customHeight="1" x14ac:dyDescent="0.25">
      <c r="A297" s="403" t="s">
        <v>105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7"/>
      <c r="AB297" s="377"/>
      <c r="AC297" s="377"/>
    </row>
    <row r="298" spans="1:68" ht="27" hidden="1" customHeight="1" x14ac:dyDescent="0.25">
      <c r="A298" s="54" t="s">
        <v>421</v>
      </c>
      <c r="B298" s="54" t="s">
        <v>422</v>
      </c>
      <c r="C298" s="31">
        <v>4301011593</v>
      </c>
      <c r="D298" s="390">
        <v>4680115882973</v>
      </c>
      <c r="E298" s="391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47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0"/>
      <c r="R298" s="400"/>
      <c r="S298" s="400"/>
      <c r="T298" s="401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6"/>
      <c r="B299" s="397"/>
      <c r="C299" s="397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7"/>
      <c r="O299" s="398"/>
      <c r="P299" s="392" t="s">
        <v>70</v>
      </c>
      <c r="Q299" s="393"/>
      <c r="R299" s="393"/>
      <c r="S299" s="393"/>
      <c r="T299" s="393"/>
      <c r="U299" s="393"/>
      <c r="V299" s="394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398"/>
      <c r="P300" s="392" t="s">
        <v>70</v>
      </c>
      <c r="Q300" s="393"/>
      <c r="R300" s="393"/>
      <c r="S300" s="393"/>
      <c r="T300" s="393"/>
      <c r="U300" s="393"/>
      <c r="V300" s="394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3" t="s">
        <v>64</v>
      </c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397"/>
      <c r="P301" s="397"/>
      <c r="Q301" s="397"/>
      <c r="R301" s="397"/>
      <c r="S301" s="397"/>
      <c r="T301" s="397"/>
      <c r="U301" s="397"/>
      <c r="V301" s="397"/>
      <c r="W301" s="397"/>
      <c r="X301" s="397"/>
      <c r="Y301" s="397"/>
      <c r="Z301" s="397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90">
        <v>4607091389845</v>
      </c>
      <c r="E302" s="391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0"/>
      <c r="R302" s="400"/>
      <c r="S302" s="400"/>
      <c r="T302" s="401"/>
      <c r="U302" s="34"/>
      <c r="V302" s="34"/>
      <c r="W302" s="35" t="s">
        <v>69</v>
      </c>
      <c r="X302" s="384">
        <v>175</v>
      </c>
      <c r="Y302" s="385">
        <f>IFERROR(IF(X302="",0,CEILING((X302/$H302),1)*$H302),"")</f>
        <v>176.4</v>
      </c>
      <c r="Z302" s="36">
        <f>IFERROR(IF(Y302=0,"",ROUNDUP(Y302/H302,0)*0.00502),"")</f>
        <v>0.42168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183.33333333333334</v>
      </c>
      <c r="BN302" s="64">
        <f>IFERROR(Y302*I302/H302,"0")</f>
        <v>184.8</v>
      </c>
      <c r="BO302" s="64">
        <f>IFERROR(1/J302*(X302/H302),"0")</f>
        <v>0.35612535612535612</v>
      </c>
      <c r="BP302" s="64">
        <f>IFERROR(1/J302*(Y302/H302),"0")</f>
        <v>0.35897435897435903</v>
      </c>
    </row>
    <row r="303" spans="1:68" ht="27" hidden="1" customHeight="1" x14ac:dyDescent="0.25">
      <c r="A303" s="54" t="s">
        <v>425</v>
      </c>
      <c r="B303" s="54" t="s">
        <v>426</v>
      </c>
      <c r="C303" s="31">
        <v>4301031306</v>
      </c>
      <c r="D303" s="390">
        <v>4680115882881</v>
      </c>
      <c r="E303" s="391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6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0"/>
      <c r="R303" s="400"/>
      <c r="S303" s="400"/>
      <c r="T303" s="401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8"/>
      <c r="P304" s="392" t="s">
        <v>70</v>
      </c>
      <c r="Q304" s="393"/>
      <c r="R304" s="393"/>
      <c r="S304" s="393"/>
      <c r="T304" s="393"/>
      <c r="U304" s="393"/>
      <c r="V304" s="394"/>
      <c r="W304" s="37" t="s">
        <v>71</v>
      </c>
      <c r="X304" s="386">
        <f>IFERROR(X302/H302,"0")+IFERROR(X303/H303,"0")</f>
        <v>83.333333333333329</v>
      </c>
      <c r="Y304" s="386">
        <f>IFERROR(Y302/H302,"0")+IFERROR(Y303/H303,"0")</f>
        <v>84</v>
      </c>
      <c r="Z304" s="386">
        <f>IFERROR(IF(Z302="",0,Z302),"0")+IFERROR(IF(Z303="",0,Z303),"0")</f>
        <v>0.42168</v>
      </c>
      <c r="AA304" s="387"/>
      <c r="AB304" s="387"/>
      <c r="AC304" s="387"/>
    </row>
    <row r="305" spans="1:68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398"/>
      <c r="P305" s="392" t="s">
        <v>70</v>
      </c>
      <c r="Q305" s="393"/>
      <c r="R305" s="393"/>
      <c r="S305" s="393"/>
      <c r="T305" s="393"/>
      <c r="U305" s="393"/>
      <c r="V305" s="394"/>
      <c r="W305" s="37" t="s">
        <v>69</v>
      </c>
      <c r="X305" s="386">
        <f>IFERROR(SUM(X302:X303),"0")</f>
        <v>175</v>
      </c>
      <c r="Y305" s="386">
        <f>IFERROR(SUM(Y302:Y303),"0")</f>
        <v>176.4</v>
      </c>
      <c r="Z305" s="37"/>
      <c r="AA305" s="387"/>
      <c r="AB305" s="387"/>
      <c r="AC305" s="387"/>
    </row>
    <row r="306" spans="1:68" ht="16.5" hidden="1" customHeight="1" x14ac:dyDescent="0.25">
      <c r="A306" s="406" t="s">
        <v>427</v>
      </c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397"/>
      <c r="P306" s="397"/>
      <c r="Q306" s="397"/>
      <c r="R306" s="397"/>
      <c r="S306" s="397"/>
      <c r="T306" s="397"/>
      <c r="U306" s="397"/>
      <c r="V306" s="397"/>
      <c r="W306" s="397"/>
      <c r="X306" s="397"/>
      <c r="Y306" s="397"/>
      <c r="Z306" s="397"/>
      <c r="AA306" s="378"/>
      <c r="AB306" s="378"/>
      <c r="AC306" s="378"/>
    </row>
    <row r="307" spans="1:68" ht="14.25" hidden="1" customHeight="1" x14ac:dyDescent="0.25">
      <c r="A307" s="403" t="s">
        <v>105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7"/>
      <c r="AB307" s="377"/>
      <c r="AC307" s="377"/>
    </row>
    <row r="308" spans="1:68" ht="27" hidden="1" customHeight="1" x14ac:dyDescent="0.25">
      <c r="A308" s="54" t="s">
        <v>428</v>
      </c>
      <c r="B308" s="54" t="s">
        <v>429</v>
      </c>
      <c r="C308" s="31">
        <v>4301012016</v>
      </c>
      <c r="D308" s="390">
        <v>4680115885554</v>
      </c>
      <c r="E308" s="391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653" t="s">
        <v>430</v>
      </c>
      <c r="Q308" s="400"/>
      <c r="R308" s="400"/>
      <c r="S308" s="400"/>
      <c r="T308" s="401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4301012024</v>
      </c>
      <c r="D309" s="390">
        <v>4680115885615</v>
      </c>
      <c r="E309" s="391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17" t="s">
        <v>433</v>
      </c>
      <c r="Q309" s="400"/>
      <c r="R309" s="400"/>
      <c r="S309" s="400"/>
      <c r="T309" s="401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434</v>
      </c>
      <c r="B310" s="54" t="s">
        <v>435</v>
      </c>
      <c r="C310" s="31">
        <v>4301011858</v>
      </c>
      <c r="D310" s="390">
        <v>4680115885646</v>
      </c>
      <c r="E310" s="391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642" t="s">
        <v>436</v>
      </c>
      <c r="Q310" s="400"/>
      <c r="R310" s="400"/>
      <c r="S310" s="400"/>
      <c r="T310" s="401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437</v>
      </c>
      <c r="B311" s="54" t="s">
        <v>438</v>
      </c>
      <c r="C311" s="31">
        <v>4301011859</v>
      </c>
      <c r="D311" s="390">
        <v>4680115885608</v>
      </c>
      <c r="E311" s="391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630" t="s">
        <v>439</v>
      </c>
      <c r="Q311" s="400"/>
      <c r="R311" s="400"/>
      <c r="S311" s="400"/>
      <c r="T311" s="401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440</v>
      </c>
      <c r="B312" s="54" t="s">
        <v>441</v>
      </c>
      <c r="C312" s="31">
        <v>4301011857</v>
      </c>
      <c r="D312" s="390">
        <v>4680115885622</v>
      </c>
      <c r="E312" s="391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676" t="s">
        <v>442</v>
      </c>
      <c r="Q312" s="400"/>
      <c r="R312" s="400"/>
      <c r="S312" s="400"/>
      <c r="T312" s="401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4301011573</v>
      </c>
      <c r="D313" s="390">
        <v>4680115881938</v>
      </c>
      <c r="E313" s="391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4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0"/>
      <c r="R313" s="400"/>
      <c r="S313" s="400"/>
      <c r="T313" s="401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4301010944</v>
      </c>
      <c r="D314" s="390">
        <v>4607091387346</v>
      </c>
      <c r="E314" s="391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5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0"/>
      <c r="R314" s="400"/>
      <c r="S314" s="400"/>
      <c r="T314" s="401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6"/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7"/>
      <c r="O315" s="398"/>
      <c r="P315" s="392" t="s">
        <v>70</v>
      </c>
      <c r="Q315" s="393"/>
      <c r="R315" s="393"/>
      <c r="S315" s="393"/>
      <c r="T315" s="393"/>
      <c r="U315" s="393"/>
      <c r="V315" s="394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7"/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7"/>
      <c r="O316" s="398"/>
      <c r="P316" s="392" t="s">
        <v>70</v>
      </c>
      <c r="Q316" s="393"/>
      <c r="R316" s="393"/>
      <c r="S316" s="393"/>
      <c r="T316" s="393"/>
      <c r="U316" s="393"/>
      <c r="V316" s="394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3" t="s">
        <v>64</v>
      </c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397"/>
      <c r="Z317" s="397"/>
      <c r="AA317" s="377"/>
      <c r="AB317" s="377"/>
      <c r="AC317" s="377"/>
    </row>
    <row r="318" spans="1:68" ht="27" hidden="1" customHeight="1" x14ac:dyDescent="0.25">
      <c r="A318" s="54" t="s">
        <v>447</v>
      </c>
      <c r="B318" s="54" t="s">
        <v>448</v>
      </c>
      <c r="C318" s="31">
        <v>4301030878</v>
      </c>
      <c r="D318" s="390">
        <v>4607091387193</v>
      </c>
      <c r="E318" s="391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0"/>
      <c r="R318" s="400"/>
      <c r="S318" s="400"/>
      <c r="T318" s="401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449</v>
      </c>
      <c r="B319" s="54" t="s">
        <v>450</v>
      </c>
      <c r="C319" s="31">
        <v>4301031153</v>
      </c>
      <c r="D319" s="390">
        <v>4607091387230</v>
      </c>
      <c r="E319" s="391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4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0"/>
      <c r="R319" s="400"/>
      <c r="S319" s="400"/>
      <c r="T319" s="401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451</v>
      </c>
      <c r="B320" s="54" t="s">
        <v>452</v>
      </c>
      <c r="C320" s="31">
        <v>4301031154</v>
      </c>
      <c r="D320" s="390">
        <v>4607091387292</v>
      </c>
      <c r="E320" s="391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0"/>
      <c r="R320" s="400"/>
      <c r="S320" s="400"/>
      <c r="T320" s="401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453</v>
      </c>
      <c r="B321" s="54" t="s">
        <v>454</v>
      </c>
      <c r="C321" s="31">
        <v>4301031152</v>
      </c>
      <c r="D321" s="390">
        <v>4607091387285</v>
      </c>
      <c r="E321" s="391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0"/>
      <c r="R321" s="400"/>
      <c r="S321" s="400"/>
      <c r="T321" s="401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6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398"/>
      <c r="P322" s="392" t="s">
        <v>70</v>
      </c>
      <c r="Q322" s="393"/>
      <c r="R322" s="393"/>
      <c r="S322" s="393"/>
      <c r="T322" s="393"/>
      <c r="U322" s="393"/>
      <c r="V322" s="394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8"/>
      <c r="P323" s="392" t="s">
        <v>70</v>
      </c>
      <c r="Q323" s="393"/>
      <c r="R323" s="393"/>
      <c r="S323" s="393"/>
      <c r="T323" s="393"/>
      <c r="U323" s="393"/>
      <c r="V323" s="394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3" t="s">
        <v>72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7"/>
      <c r="AB324" s="377"/>
      <c r="AC324" s="377"/>
    </row>
    <row r="325" spans="1:68" ht="16.5" hidden="1" customHeight="1" x14ac:dyDescent="0.25">
      <c r="A325" s="54" t="s">
        <v>455</v>
      </c>
      <c r="B325" s="54" t="s">
        <v>456</v>
      </c>
      <c r="C325" s="31">
        <v>4301051100</v>
      </c>
      <c r="D325" s="390">
        <v>4607091387766</v>
      </c>
      <c r="E325" s="391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0"/>
      <c r="R325" s="400"/>
      <c r="S325" s="400"/>
      <c r="T325" s="401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457</v>
      </c>
      <c r="B326" s="54" t="s">
        <v>458</v>
      </c>
      <c r="C326" s="31">
        <v>4301051116</v>
      </c>
      <c r="D326" s="390">
        <v>4607091387957</v>
      </c>
      <c r="E326" s="391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7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0"/>
      <c r="R326" s="400"/>
      <c r="S326" s="400"/>
      <c r="T326" s="401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459</v>
      </c>
      <c r="B327" s="54" t="s">
        <v>460</v>
      </c>
      <c r="C327" s="31">
        <v>4301051115</v>
      </c>
      <c r="D327" s="390">
        <v>4607091387964</v>
      </c>
      <c r="E327" s="391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0"/>
      <c r="R327" s="400"/>
      <c r="S327" s="400"/>
      <c r="T327" s="401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461</v>
      </c>
      <c r="B328" s="54" t="s">
        <v>462</v>
      </c>
      <c r="C328" s="31">
        <v>4301051705</v>
      </c>
      <c r="D328" s="390">
        <v>4680115884588</v>
      </c>
      <c r="E328" s="391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7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0"/>
      <c r="R328" s="400"/>
      <c r="S328" s="400"/>
      <c r="T328" s="401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463</v>
      </c>
      <c r="B329" s="54" t="s">
        <v>464</v>
      </c>
      <c r="C329" s="31">
        <v>4301051130</v>
      </c>
      <c r="D329" s="390">
        <v>4607091387537</v>
      </c>
      <c r="E329" s="391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0"/>
      <c r="R329" s="400"/>
      <c r="S329" s="400"/>
      <c r="T329" s="401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465</v>
      </c>
      <c r="B330" s="54" t="s">
        <v>466</v>
      </c>
      <c r="C330" s="31">
        <v>4301051132</v>
      </c>
      <c r="D330" s="390">
        <v>4607091387513</v>
      </c>
      <c r="E330" s="391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0"/>
      <c r="R330" s="400"/>
      <c r="S330" s="400"/>
      <c r="T330" s="401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6"/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8"/>
      <c r="P331" s="392" t="s">
        <v>70</v>
      </c>
      <c r="Q331" s="393"/>
      <c r="R331" s="393"/>
      <c r="S331" s="393"/>
      <c r="T331" s="393"/>
      <c r="U331" s="393"/>
      <c r="V331" s="394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7"/>
      <c r="B332" s="397"/>
      <c r="C332" s="397"/>
      <c r="D332" s="397"/>
      <c r="E332" s="397"/>
      <c r="F332" s="397"/>
      <c r="G332" s="397"/>
      <c r="H332" s="397"/>
      <c r="I332" s="397"/>
      <c r="J332" s="397"/>
      <c r="K332" s="397"/>
      <c r="L332" s="397"/>
      <c r="M332" s="397"/>
      <c r="N332" s="397"/>
      <c r="O332" s="398"/>
      <c r="P332" s="392" t="s">
        <v>70</v>
      </c>
      <c r="Q332" s="393"/>
      <c r="R332" s="393"/>
      <c r="S332" s="393"/>
      <c r="T332" s="393"/>
      <c r="U332" s="393"/>
      <c r="V332" s="394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3" t="s">
        <v>171</v>
      </c>
      <c r="B333" s="397"/>
      <c r="C333" s="397"/>
      <c r="D333" s="397"/>
      <c r="E333" s="397"/>
      <c r="F333" s="397"/>
      <c r="G333" s="397"/>
      <c r="H333" s="397"/>
      <c r="I333" s="397"/>
      <c r="J333" s="397"/>
      <c r="K333" s="397"/>
      <c r="L333" s="397"/>
      <c r="M333" s="397"/>
      <c r="N333" s="397"/>
      <c r="O333" s="397"/>
      <c r="P333" s="397"/>
      <c r="Q333" s="397"/>
      <c r="R333" s="397"/>
      <c r="S333" s="397"/>
      <c r="T333" s="397"/>
      <c r="U333" s="397"/>
      <c r="V333" s="397"/>
      <c r="W333" s="397"/>
      <c r="X333" s="397"/>
      <c r="Y333" s="397"/>
      <c r="Z333" s="397"/>
      <c r="AA333" s="377"/>
      <c r="AB333" s="377"/>
      <c r="AC333" s="377"/>
    </row>
    <row r="334" spans="1:68" ht="16.5" hidden="1" customHeight="1" x14ac:dyDescent="0.25">
      <c r="A334" s="54" t="s">
        <v>467</v>
      </c>
      <c r="B334" s="54" t="s">
        <v>468</v>
      </c>
      <c r="C334" s="31">
        <v>4301060379</v>
      </c>
      <c r="D334" s="390">
        <v>4607091380880</v>
      </c>
      <c r="E334" s="391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749" t="s">
        <v>469</v>
      </c>
      <c r="Q334" s="400"/>
      <c r="R334" s="400"/>
      <c r="S334" s="400"/>
      <c r="T334" s="401"/>
      <c r="U334" s="34"/>
      <c r="V334" s="34"/>
      <c r="W334" s="35" t="s">
        <v>69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90">
        <v>4607091384482</v>
      </c>
      <c r="E335" s="391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0"/>
      <c r="R335" s="400"/>
      <c r="S335" s="400"/>
      <c r="T335" s="401"/>
      <c r="U335" s="34"/>
      <c r="V335" s="34"/>
      <c r="W335" s="35" t="s">
        <v>69</v>
      </c>
      <c r="X335" s="384">
        <v>350</v>
      </c>
      <c r="Y335" s="385">
        <f>IFERROR(IF(X335="",0,CEILING((X335/$H335),1)*$H335),"")</f>
        <v>351</v>
      </c>
      <c r="Z335" s="36">
        <f>IFERROR(IF(Y335=0,"",ROUNDUP(Y335/H335,0)*0.02175),"")</f>
        <v>0.9787499999999999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375.30769230769232</v>
      </c>
      <c r="BN335" s="64">
        <f>IFERROR(Y335*I335/H335,"0")</f>
        <v>376.38000000000005</v>
      </c>
      <c r="BO335" s="64">
        <f>IFERROR(1/J335*(X335/H335),"0")</f>
        <v>0.80128205128205132</v>
      </c>
      <c r="BP335" s="64">
        <f>IFERROR(1/J335*(Y335/H335),"0")</f>
        <v>0.80357142857142849</v>
      </c>
    </row>
    <row r="336" spans="1:68" ht="16.5" hidden="1" customHeight="1" x14ac:dyDescent="0.25">
      <c r="A336" s="54" t="s">
        <v>472</v>
      </c>
      <c r="B336" s="54" t="s">
        <v>473</v>
      </c>
      <c r="C336" s="31">
        <v>4301060325</v>
      </c>
      <c r="D336" s="390">
        <v>4607091380897</v>
      </c>
      <c r="E336" s="391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4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0"/>
      <c r="R336" s="400"/>
      <c r="S336" s="400"/>
      <c r="T336" s="401"/>
      <c r="U336" s="34"/>
      <c r="V336" s="34"/>
      <c r="W336" s="35" t="s">
        <v>69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7"/>
      <c r="O337" s="398"/>
      <c r="P337" s="392" t="s">
        <v>70</v>
      </c>
      <c r="Q337" s="393"/>
      <c r="R337" s="393"/>
      <c r="S337" s="393"/>
      <c r="T337" s="393"/>
      <c r="U337" s="393"/>
      <c r="V337" s="394"/>
      <c r="W337" s="37" t="s">
        <v>71</v>
      </c>
      <c r="X337" s="386">
        <f>IFERROR(X334/H334,"0")+IFERROR(X335/H335,"0")+IFERROR(X336/H336,"0")</f>
        <v>44.871794871794876</v>
      </c>
      <c r="Y337" s="386">
        <f>IFERROR(Y334/H334,"0")+IFERROR(Y335/H335,"0")+IFERROR(Y336/H336,"0")</f>
        <v>45</v>
      </c>
      <c r="Z337" s="386">
        <f>IFERROR(IF(Z334="",0,Z334),"0")+IFERROR(IF(Z335="",0,Z335),"0")+IFERROR(IF(Z336="",0,Z336),"0")</f>
        <v>0.9787499999999999</v>
      </c>
      <c r="AA337" s="387"/>
      <c r="AB337" s="387"/>
      <c r="AC337" s="387"/>
    </row>
    <row r="338" spans="1:68" x14ac:dyDescent="0.2">
      <c r="A338" s="397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398"/>
      <c r="P338" s="392" t="s">
        <v>70</v>
      </c>
      <c r="Q338" s="393"/>
      <c r="R338" s="393"/>
      <c r="S338" s="393"/>
      <c r="T338" s="393"/>
      <c r="U338" s="393"/>
      <c r="V338" s="394"/>
      <c r="W338" s="37" t="s">
        <v>69</v>
      </c>
      <c r="X338" s="386">
        <f>IFERROR(SUM(X334:X336),"0")</f>
        <v>350</v>
      </c>
      <c r="Y338" s="386">
        <f>IFERROR(SUM(Y334:Y336),"0")</f>
        <v>351</v>
      </c>
      <c r="Z338" s="37"/>
      <c r="AA338" s="387"/>
      <c r="AB338" s="387"/>
      <c r="AC338" s="387"/>
    </row>
    <row r="339" spans="1:68" ht="14.25" hidden="1" customHeight="1" x14ac:dyDescent="0.25">
      <c r="A339" s="403" t="s">
        <v>91</v>
      </c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397"/>
      <c r="P339" s="397"/>
      <c r="Q339" s="397"/>
      <c r="R339" s="397"/>
      <c r="S339" s="397"/>
      <c r="T339" s="397"/>
      <c r="U339" s="397"/>
      <c r="V339" s="397"/>
      <c r="W339" s="397"/>
      <c r="X339" s="397"/>
      <c r="Y339" s="397"/>
      <c r="Z339" s="397"/>
      <c r="AA339" s="377"/>
      <c r="AB339" s="377"/>
      <c r="AC339" s="377"/>
    </row>
    <row r="340" spans="1:68" ht="16.5" hidden="1" customHeight="1" x14ac:dyDescent="0.25">
      <c r="A340" s="54" t="s">
        <v>474</v>
      </c>
      <c r="B340" s="54" t="s">
        <v>475</v>
      </c>
      <c r="C340" s="31">
        <v>4301030232</v>
      </c>
      <c r="D340" s="390">
        <v>4607091388374</v>
      </c>
      <c r="E340" s="391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667" t="s">
        <v>476</v>
      </c>
      <c r="Q340" s="400"/>
      <c r="R340" s="400"/>
      <c r="S340" s="400"/>
      <c r="T340" s="401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90">
        <v>4607091388381</v>
      </c>
      <c r="E341" s="391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493" t="s">
        <v>479</v>
      </c>
      <c r="Q341" s="400"/>
      <c r="R341" s="400"/>
      <c r="S341" s="400"/>
      <c r="T341" s="401"/>
      <c r="U341" s="34"/>
      <c r="V341" s="34"/>
      <c r="W341" s="35" t="s">
        <v>69</v>
      </c>
      <c r="X341" s="384">
        <v>50</v>
      </c>
      <c r="Y341" s="385">
        <f>IFERROR(IF(X341="",0,CEILING((X341/$H341),1)*$H341),"")</f>
        <v>51.68</v>
      </c>
      <c r="Z341" s="36">
        <f>IFERROR(IF(Y341=0,"",ROUNDUP(Y341/H341,0)*0.00753),"")</f>
        <v>0.12801000000000001</v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54.605263157894733</v>
      </c>
      <c r="BN341" s="64">
        <f>IFERROR(Y341*I341/H341,"0")</f>
        <v>56.44</v>
      </c>
      <c r="BO341" s="64">
        <f>IFERROR(1/J341*(X341/H341),"0")</f>
        <v>0.10543184885290147</v>
      </c>
      <c r="BP341" s="64">
        <f>IFERROR(1/J341*(Y341/H341),"0")</f>
        <v>0.10897435897435898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90">
        <v>4607091383102</v>
      </c>
      <c r="E342" s="391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0"/>
      <c r="R342" s="400"/>
      <c r="S342" s="400"/>
      <c r="T342" s="401"/>
      <c r="U342" s="34"/>
      <c r="V342" s="34"/>
      <c r="W342" s="35" t="s">
        <v>69</v>
      </c>
      <c r="X342" s="384">
        <v>17</v>
      </c>
      <c r="Y342" s="385">
        <f>IFERROR(IF(X342="",0,CEILING((X342/$H342),1)*$H342),"")</f>
        <v>17.849999999999998</v>
      </c>
      <c r="Z342" s="36">
        <f>IFERROR(IF(Y342=0,"",ROUNDUP(Y342/H342,0)*0.00753),"")</f>
        <v>5.271E-2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19.833333333333336</v>
      </c>
      <c r="BN342" s="64">
        <f>IFERROR(Y342*I342/H342,"0")</f>
        <v>20.824999999999999</v>
      </c>
      <c r="BO342" s="64">
        <f>IFERROR(1/J342*(X342/H342),"0")</f>
        <v>4.2735042735042736E-2</v>
      </c>
      <c r="BP342" s="64">
        <f>IFERROR(1/J342*(Y342/H342),"0")</f>
        <v>4.4871794871794872E-2</v>
      </c>
    </row>
    <row r="343" spans="1:68" ht="27" customHeight="1" x14ac:dyDescent="0.25">
      <c r="A343" s="54" t="s">
        <v>482</v>
      </c>
      <c r="B343" s="54" t="s">
        <v>483</v>
      </c>
      <c r="C343" s="31">
        <v>4301030233</v>
      </c>
      <c r="D343" s="390">
        <v>4607091388404</v>
      </c>
      <c r="E343" s="391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5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0"/>
      <c r="R343" s="400"/>
      <c r="S343" s="400"/>
      <c r="T343" s="401"/>
      <c r="U343" s="34"/>
      <c r="V343" s="34"/>
      <c r="W343" s="35" t="s">
        <v>69</v>
      </c>
      <c r="X343" s="384">
        <v>255</v>
      </c>
      <c r="Y343" s="385">
        <f>IFERROR(IF(X343="",0,CEILING((X343/$H343),1)*$H343),"")</f>
        <v>254.99999999999997</v>
      </c>
      <c r="Z343" s="36">
        <f>IFERROR(IF(Y343=0,"",ROUNDUP(Y343/H343,0)*0.00753),"")</f>
        <v>0.753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290</v>
      </c>
      <c r="BN343" s="64">
        <f>IFERROR(Y343*I343/H343,"0")</f>
        <v>290</v>
      </c>
      <c r="BO343" s="64">
        <f>IFERROR(1/J343*(X343/H343),"0")</f>
        <v>0.64102564102564097</v>
      </c>
      <c r="BP343" s="64">
        <f>IFERROR(1/J343*(Y343/H343),"0")</f>
        <v>0.64102564102564097</v>
      </c>
    </row>
    <row r="344" spans="1:68" x14ac:dyDescent="0.2">
      <c r="A344" s="396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8"/>
      <c r="P344" s="392" t="s">
        <v>70</v>
      </c>
      <c r="Q344" s="393"/>
      <c r="R344" s="393"/>
      <c r="S344" s="393"/>
      <c r="T344" s="393"/>
      <c r="U344" s="393"/>
      <c r="V344" s="394"/>
      <c r="W344" s="37" t="s">
        <v>71</v>
      </c>
      <c r="X344" s="386">
        <f>IFERROR(X340/H340,"0")+IFERROR(X341/H341,"0")+IFERROR(X342/H342,"0")+IFERROR(X343/H343,"0")</f>
        <v>123.1140350877193</v>
      </c>
      <c r="Y344" s="386">
        <f>IFERROR(Y340/H340,"0")+IFERROR(Y341/H341,"0")+IFERROR(Y342/H342,"0")+IFERROR(Y343/H343,"0")</f>
        <v>124</v>
      </c>
      <c r="Z344" s="386">
        <f>IFERROR(IF(Z340="",0,Z340),"0")+IFERROR(IF(Z341="",0,Z341),"0")+IFERROR(IF(Z342="",0,Z342),"0")+IFERROR(IF(Z343="",0,Z343),"0")</f>
        <v>0.93371999999999999</v>
      </c>
      <c r="AA344" s="387"/>
      <c r="AB344" s="387"/>
      <c r="AC344" s="387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398"/>
      <c r="P345" s="392" t="s">
        <v>70</v>
      </c>
      <c r="Q345" s="393"/>
      <c r="R345" s="393"/>
      <c r="S345" s="393"/>
      <c r="T345" s="393"/>
      <c r="U345" s="393"/>
      <c r="V345" s="394"/>
      <c r="W345" s="37" t="s">
        <v>69</v>
      </c>
      <c r="X345" s="386">
        <f>IFERROR(SUM(X340:X343),"0")</f>
        <v>322</v>
      </c>
      <c r="Y345" s="386">
        <f>IFERROR(SUM(Y340:Y343),"0")</f>
        <v>324.52999999999997</v>
      </c>
      <c r="Z345" s="37"/>
      <c r="AA345" s="387"/>
      <c r="AB345" s="387"/>
      <c r="AC345" s="387"/>
    </row>
    <row r="346" spans="1:68" ht="14.25" hidden="1" customHeight="1" x14ac:dyDescent="0.25">
      <c r="A346" s="403" t="s">
        <v>484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7"/>
      <c r="AB346" s="377"/>
      <c r="AC346" s="377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90">
        <v>4680115881808</v>
      </c>
      <c r="E347" s="391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4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0"/>
      <c r="R347" s="400"/>
      <c r="S347" s="400"/>
      <c r="T347" s="401"/>
      <c r="U347" s="34"/>
      <c r="V347" s="34"/>
      <c r="W347" s="35" t="s">
        <v>69</v>
      </c>
      <c r="X347" s="384">
        <v>50</v>
      </c>
      <c r="Y347" s="385">
        <f>IFERROR(IF(X347="",0,CEILING((X347/$H347),1)*$H347),"")</f>
        <v>50</v>
      </c>
      <c r="Z347" s="36">
        <f>IFERROR(IF(Y347=0,"",ROUNDUP(Y347/H347,0)*0.00474),"")</f>
        <v>0.11850000000000001</v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56.000000000000007</v>
      </c>
      <c r="BN347" s="64">
        <f>IFERROR(Y347*I347/H347,"0")</f>
        <v>56.000000000000007</v>
      </c>
      <c r="BO347" s="64">
        <f>IFERROR(1/J347*(X347/H347),"0")</f>
        <v>0.10504201680672269</v>
      </c>
      <c r="BP347" s="64">
        <f>IFERROR(1/J347*(Y347/H347),"0")</f>
        <v>0.10504201680672269</v>
      </c>
    </row>
    <row r="348" spans="1:68" ht="27" hidden="1" customHeight="1" x14ac:dyDescent="0.25">
      <c r="A348" s="54" t="s">
        <v>489</v>
      </c>
      <c r="B348" s="54" t="s">
        <v>490</v>
      </c>
      <c r="C348" s="31">
        <v>4301180006</v>
      </c>
      <c r="D348" s="390">
        <v>4680115881822</v>
      </c>
      <c r="E348" s="391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5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0"/>
      <c r="R348" s="400"/>
      <c r="S348" s="400"/>
      <c r="T348" s="401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90">
        <v>4680115880016</v>
      </c>
      <c r="E349" s="391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4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0"/>
      <c r="R349" s="400"/>
      <c r="S349" s="400"/>
      <c r="T349" s="401"/>
      <c r="U349" s="34"/>
      <c r="V349" s="34"/>
      <c r="W349" s="35" t="s">
        <v>69</v>
      </c>
      <c r="X349" s="384">
        <v>100</v>
      </c>
      <c r="Y349" s="385">
        <f>IFERROR(IF(X349="",0,CEILING((X349/$H349),1)*$H349),"")</f>
        <v>100</v>
      </c>
      <c r="Z349" s="36">
        <f>IFERROR(IF(Y349=0,"",ROUNDUP(Y349/H349,0)*0.00474),"")</f>
        <v>0.23700000000000002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112.00000000000001</v>
      </c>
      <c r="BN349" s="64">
        <f>IFERROR(Y349*I349/H349,"0")</f>
        <v>112.00000000000001</v>
      </c>
      <c r="BO349" s="64">
        <f>IFERROR(1/J349*(X349/H349),"0")</f>
        <v>0.21008403361344538</v>
      </c>
      <c r="BP349" s="64">
        <f>IFERROR(1/J349*(Y349/H349),"0")</f>
        <v>0.21008403361344538</v>
      </c>
    </row>
    <row r="350" spans="1:68" x14ac:dyDescent="0.2">
      <c r="A350" s="396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397"/>
      <c r="O350" s="398"/>
      <c r="P350" s="392" t="s">
        <v>70</v>
      </c>
      <c r="Q350" s="393"/>
      <c r="R350" s="393"/>
      <c r="S350" s="393"/>
      <c r="T350" s="393"/>
      <c r="U350" s="393"/>
      <c r="V350" s="394"/>
      <c r="W350" s="37" t="s">
        <v>71</v>
      </c>
      <c r="X350" s="386">
        <f>IFERROR(X347/H347,"0")+IFERROR(X348/H348,"0")+IFERROR(X349/H349,"0")</f>
        <v>75</v>
      </c>
      <c r="Y350" s="386">
        <f>IFERROR(Y347/H347,"0")+IFERROR(Y348/H348,"0")+IFERROR(Y349/H349,"0")</f>
        <v>75</v>
      </c>
      <c r="Z350" s="386">
        <f>IFERROR(IF(Z347="",0,Z347),"0")+IFERROR(IF(Z348="",0,Z348),"0")+IFERROR(IF(Z349="",0,Z349),"0")</f>
        <v>0.35550000000000004</v>
      </c>
      <c r="AA350" s="387"/>
      <c r="AB350" s="387"/>
      <c r="AC350" s="387"/>
    </row>
    <row r="351" spans="1:68" x14ac:dyDescent="0.2">
      <c r="A351" s="397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8"/>
      <c r="P351" s="392" t="s">
        <v>70</v>
      </c>
      <c r="Q351" s="393"/>
      <c r="R351" s="393"/>
      <c r="S351" s="393"/>
      <c r="T351" s="393"/>
      <c r="U351" s="393"/>
      <c r="V351" s="394"/>
      <c r="W351" s="37" t="s">
        <v>69</v>
      </c>
      <c r="X351" s="386">
        <f>IFERROR(SUM(X347:X349),"0")</f>
        <v>150</v>
      </c>
      <c r="Y351" s="386">
        <f>IFERROR(SUM(Y347:Y349),"0")</f>
        <v>150</v>
      </c>
      <c r="Z351" s="37"/>
      <c r="AA351" s="387"/>
      <c r="AB351" s="387"/>
      <c r="AC351" s="387"/>
    </row>
    <row r="352" spans="1:68" ht="16.5" hidden="1" customHeight="1" x14ac:dyDescent="0.25">
      <c r="A352" s="406" t="s">
        <v>493</v>
      </c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397"/>
      <c r="P352" s="397"/>
      <c r="Q352" s="397"/>
      <c r="R352" s="397"/>
      <c r="S352" s="397"/>
      <c r="T352" s="397"/>
      <c r="U352" s="397"/>
      <c r="V352" s="397"/>
      <c r="W352" s="397"/>
      <c r="X352" s="397"/>
      <c r="Y352" s="397"/>
      <c r="Z352" s="397"/>
      <c r="AA352" s="378"/>
      <c r="AB352" s="378"/>
      <c r="AC352" s="378"/>
    </row>
    <row r="353" spans="1:68" ht="14.25" hidden="1" customHeight="1" x14ac:dyDescent="0.25">
      <c r="A353" s="403" t="s">
        <v>64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90">
        <v>4607091383836</v>
      </c>
      <c r="E354" s="391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0"/>
      <c r="R354" s="400"/>
      <c r="S354" s="400"/>
      <c r="T354" s="401"/>
      <c r="U354" s="34"/>
      <c r="V354" s="34"/>
      <c r="W354" s="35" t="s">
        <v>69</v>
      </c>
      <c r="X354" s="384">
        <v>30</v>
      </c>
      <c r="Y354" s="385">
        <f>IFERROR(IF(X354="",0,CEILING((X354/$H354),1)*$H354),"")</f>
        <v>30.6</v>
      </c>
      <c r="Z354" s="36">
        <f>IFERROR(IF(Y354=0,"",ROUNDUP(Y354/H354,0)*0.00753),"")</f>
        <v>0.12801000000000001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34.133333333333333</v>
      </c>
      <c r="BN354" s="64">
        <f>IFERROR(Y354*I354/H354,"0")</f>
        <v>34.816000000000003</v>
      </c>
      <c r="BO354" s="64">
        <f>IFERROR(1/J354*(X354/H354),"0")</f>
        <v>0.10683760683760685</v>
      </c>
      <c r="BP354" s="64">
        <f>IFERROR(1/J354*(Y354/H354),"0")</f>
        <v>0.10897435897435898</v>
      </c>
    </row>
    <row r="355" spans="1:68" x14ac:dyDescent="0.2">
      <c r="A355" s="396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397"/>
      <c r="O355" s="398"/>
      <c r="P355" s="392" t="s">
        <v>70</v>
      </c>
      <c r="Q355" s="393"/>
      <c r="R355" s="393"/>
      <c r="S355" s="393"/>
      <c r="T355" s="393"/>
      <c r="U355" s="393"/>
      <c r="V355" s="394"/>
      <c r="W355" s="37" t="s">
        <v>71</v>
      </c>
      <c r="X355" s="386">
        <f>IFERROR(X354/H354,"0")</f>
        <v>16.666666666666668</v>
      </c>
      <c r="Y355" s="386">
        <f>IFERROR(Y354/H354,"0")</f>
        <v>17</v>
      </c>
      <c r="Z355" s="386">
        <f>IFERROR(IF(Z354="",0,Z354),"0")</f>
        <v>0.12801000000000001</v>
      </c>
      <c r="AA355" s="387"/>
      <c r="AB355" s="387"/>
      <c r="AC355" s="387"/>
    </row>
    <row r="356" spans="1:68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7"/>
      <c r="O356" s="398"/>
      <c r="P356" s="392" t="s">
        <v>70</v>
      </c>
      <c r="Q356" s="393"/>
      <c r="R356" s="393"/>
      <c r="S356" s="393"/>
      <c r="T356" s="393"/>
      <c r="U356" s="393"/>
      <c r="V356" s="394"/>
      <c r="W356" s="37" t="s">
        <v>69</v>
      </c>
      <c r="X356" s="386">
        <f>IFERROR(SUM(X354:X354),"0")</f>
        <v>30</v>
      </c>
      <c r="Y356" s="386">
        <f>IFERROR(SUM(Y354:Y354),"0")</f>
        <v>30.6</v>
      </c>
      <c r="Z356" s="37"/>
      <c r="AA356" s="387"/>
      <c r="AB356" s="387"/>
      <c r="AC356" s="387"/>
    </row>
    <row r="357" spans="1:68" ht="14.25" hidden="1" customHeight="1" x14ac:dyDescent="0.25">
      <c r="A357" s="403" t="s">
        <v>72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97"/>
      <c r="AA357" s="377"/>
      <c r="AB357" s="377"/>
      <c r="AC357" s="377"/>
    </row>
    <row r="358" spans="1:68" ht="27" hidden="1" customHeight="1" x14ac:dyDescent="0.25">
      <c r="A358" s="54" t="s">
        <v>496</v>
      </c>
      <c r="B358" s="54" t="s">
        <v>497</v>
      </c>
      <c r="C358" s="31">
        <v>4301051142</v>
      </c>
      <c r="D358" s="390">
        <v>4607091387919</v>
      </c>
      <c r="E358" s="391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0"/>
      <c r="R358" s="400"/>
      <c r="S358" s="400"/>
      <c r="T358" s="401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90">
        <v>4680115883604</v>
      </c>
      <c r="E359" s="391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5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0"/>
      <c r="R359" s="400"/>
      <c r="S359" s="400"/>
      <c r="T359" s="401"/>
      <c r="U359" s="34"/>
      <c r="V359" s="34"/>
      <c r="W359" s="35" t="s">
        <v>69</v>
      </c>
      <c r="X359" s="384">
        <v>630</v>
      </c>
      <c r="Y359" s="385">
        <f>IFERROR(IF(X359="",0,CEILING((X359/$H359),1)*$H359),"")</f>
        <v>630</v>
      </c>
      <c r="Z359" s="36">
        <f>IFERROR(IF(Y359=0,"",ROUNDUP(Y359/H359,0)*0.00753),"")</f>
        <v>2.2589999999999999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711.59999999999991</v>
      </c>
      <c r="BN359" s="64">
        <f>IFERROR(Y359*I359/H359,"0")</f>
        <v>711.59999999999991</v>
      </c>
      <c r="BO359" s="64">
        <f>IFERROR(1/J359*(X359/H359),"0")</f>
        <v>1.9230769230769229</v>
      </c>
      <c r="BP359" s="64">
        <f>IFERROR(1/J359*(Y359/H359),"0")</f>
        <v>1.9230769230769229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90">
        <v>4680115883567</v>
      </c>
      <c r="E360" s="391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4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0"/>
      <c r="R360" s="400"/>
      <c r="S360" s="400"/>
      <c r="T360" s="401"/>
      <c r="U360" s="34"/>
      <c r="V360" s="34"/>
      <c r="W360" s="35" t="s">
        <v>69</v>
      </c>
      <c r="X360" s="384">
        <v>245</v>
      </c>
      <c r="Y360" s="385">
        <f>IFERROR(IF(X360="",0,CEILING((X360/$H360),1)*$H360),"")</f>
        <v>245.70000000000002</v>
      </c>
      <c r="Z360" s="36">
        <f>IFERROR(IF(Y360=0,"",ROUNDUP(Y360/H360,0)*0.00753),"")</f>
        <v>0.88101000000000007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275.33333333333331</v>
      </c>
      <c r="BN360" s="64">
        <f>IFERROR(Y360*I360/H360,"0")</f>
        <v>276.12</v>
      </c>
      <c r="BO360" s="64">
        <f>IFERROR(1/J360*(X360/H360),"0")</f>
        <v>0.74786324786324776</v>
      </c>
      <c r="BP360" s="64">
        <f>IFERROR(1/J360*(Y360/H360),"0")</f>
        <v>0.75</v>
      </c>
    </row>
    <row r="361" spans="1:68" x14ac:dyDescent="0.2">
      <c r="A361" s="396"/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8"/>
      <c r="P361" s="392" t="s">
        <v>70</v>
      </c>
      <c r="Q361" s="393"/>
      <c r="R361" s="393"/>
      <c r="S361" s="393"/>
      <c r="T361" s="393"/>
      <c r="U361" s="393"/>
      <c r="V361" s="394"/>
      <c r="W361" s="37" t="s">
        <v>71</v>
      </c>
      <c r="X361" s="386">
        <f>IFERROR(X358/H358,"0")+IFERROR(X359/H359,"0")+IFERROR(X360/H360,"0")</f>
        <v>416.66666666666663</v>
      </c>
      <c r="Y361" s="386">
        <f>IFERROR(Y358/H358,"0")+IFERROR(Y359/H359,"0")+IFERROR(Y360/H360,"0")</f>
        <v>417</v>
      </c>
      <c r="Z361" s="386">
        <f>IFERROR(IF(Z358="",0,Z358),"0")+IFERROR(IF(Z359="",0,Z359),"0")+IFERROR(IF(Z360="",0,Z360),"0")</f>
        <v>3.1400100000000002</v>
      </c>
      <c r="AA361" s="387"/>
      <c r="AB361" s="387"/>
      <c r="AC361" s="387"/>
    </row>
    <row r="362" spans="1:68" x14ac:dyDescent="0.2">
      <c r="A362" s="397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8"/>
      <c r="P362" s="392" t="s">
        <v>70</v>
      </c>
      <c r="Q362" s="393"/>
      <c r="R362" s="393"/>
      <c r="S362" s="393"/>
      <c r="T362" s="393"/>
      <c r="U362" s="393"/>
      <c r="V362" s="394"/>
      <c r="W362" s="37" t="s">
        <v>69</v>
      </c>
      <c r="X362" s="386">
        <f>IFERROR(SUM(X358:X360),"0")</f>
        <v>875</v>
      </c>
      <c r="Y362" s="386">
        <f>IFERROR(SUM(Y358:Y360),"0")</f>
        <v>875.7</v>
      </c>
      <c r="Z362" s="37"/>
      <c r="AA362" s="387"/>
      <c r="AB362" s="387"/>
      <c r="AC362" s="387"/>
    </row>
    <row r="363" spans="1:68" ht="27.75" hidden="1" customHeight="1" x14ac:dyDescent="0.2">
      <c r="A363" s="557" t="s">
        <v>502</v>
      </c>
      <c r="B363" s="558"/>
      <c r="C363" s="558"/>
      <c r="D363" s="558"/>
      <c r="E363" s="558"/>
      <c r="F363" s="558"/>
      <c r="G363" s="558"/>
      <c r="H363" s="558"/>
      <c r="I363" s="558"/>
      <c r="J363" s="558"/>
      <c r="K363" s="558"/>
      <c r="L363" s="558"/>
      <c r="M363" s="558"/>
      <c r="N363" s="558"/>
      <c r="O363" s="558"/>
      <c r="P363" s="558"/>
      <c r="Q363" s="558"/>
      <c r="R363" s="558"/>
      <c r="S363" s="558"/>
      <c r="T363" s="558"/>
      <c r="U363" s="558"/>
      <c r="V363" s="558"/>
      <c r="W363" s="558"/>
      <c r="X363" s="558"/>
      <c r="Y363" s="558"/>
      <c r="Z363" s="558"/>
      <c r="AA363" s="48"/>
      <c r="AB363" s="48"/>
      <c r="AC363" s="48"/>
    </row>
    <row r="364" spans="1:68" ht="16.5" hidden="1" customHeight="1" x14ac:dyDescent="0.25">
      <c r="A364" s="406" t="s">
        <v>503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8"/>
      <c r="AB364" s="378"/>
      <c r="AC364" s="378"/>
    </row>
    <row r="365" spans="1:68" ht="14.25" hidden="1" customHeight="1" x14ac:dyDescent="0.25">
      <c r="A365" s="403" t="s">
        <v>105</v>
      </c>
      <c r="B365" s="397"/>
      <c r="C365" s="397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7"/>
      <c r="P365" s="397"/>
      <c r="Q365" s="397"/>
      <c r="R365" s="397"/>
      <c r="S365" s="397"/>
      <c r="T365" s="397"/>
      <c r="U365" s="397"/>
      <c r="V365" s="397"/>
      <c r="W365" s="397"/>
      <c r="X365" s="397"/>
      <c r="Y365" s="397"/>
      <c r="Z365" s="397"/>
      <c r="AA365" s="377"/>
      <c r="AB365" s="377"/>
      <c r="AC365" s="377"/>
    </row>
    <row r="366" spans="1:68" ht="27" hidden="1" customHeight="1" x14ac:dyDescent="0.25">
      <c r="A366" s="54" t="s">
        <v>504</v>
      </c>
      <c r="B366" s="54" t="s">
        <v>505</v>
      </c>
      <c r="C366" s="31">
        <v>4301011943</v>
      </c>
      <c r="D366" s="390">
        <v>4680115884830</v>
      </c>
      <c r="E366" s="391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7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0"/>
      <c r="R366" s="400"/>
      <c r="S366" s="400"/>
      <c r="T366" s="401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90">
        <v>4680115884830</v>
      </c>
      <c r="E367" s="391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4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0"/>
      <c r="R367" s="400"/>
      <c r="S367" s="400"/>
      <c r="T367" s="401"/>
      <c r="U367" s="34"/>
      <c r="V367" s="34"/>
      <c r="W367" s="35" t="s">
        <v>69</v>
      </c>
      <c r="X367" s="384">
        <v>500</v>
      </c>
      <c r="Y367" s="385">
        <f t="shared" si="62"/>
        <v>510</v>
      </c>
      <c r="Z367" s="36">
        <f>IFERROR(IF(Y367=0,"",ROUNDUP(Y367/H367,0)*0.02175),"")</f>
        <v>0.73949999999999994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516</v>
      </c>
      <c r="BN367" s="64">
        <f t="shared" si="64"/>
        <v>526.32000000000005</v>
      </c>
      <c r="BO367" s="64">
        <f t="shared" si="65"/>
        <v>0.69444444444444442</v>
      </c>
      <c r="BP367" s="64">
        <f t="shared" si="66"/>
        <v>0.70833333333333326</v>
      </c>
    </row>
    <row r="368" spans="1:68" ht="27" hidden="1" customHeight="1" x14ac:dyDescent="0.25">
      <c r="A368" s="54" t="s">
        <v>507</v>
      </c>
      <c r="B368" s="54" t="s">
        <v>508</v>
      </c>
      <c r="C368" s="31">
        <v>4301011946</v>
      </c>
      <c r="D368" s="390">
        <v>4680115884847</v>
      </c>
      <c r="E368" s="391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4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0"/>
      <c r="R368" s="400"/>
      <c r="S368" s="400"/>
      <c r="T368" s="401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90">
        <v>4680115884847</v>
      </c>
      <c r="E369" s="391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4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0"/>
      <c r="R369" s="400"/>
      <c r="S369" s="400"/>
      <c r="T369" s="401"/>
      <c r="U369" s="34"/>
      <c r="V369" s="34"/>
      <c r="W369" s="35" t="s">
        <v>69</v>
      </c>
      <c r="X369" s="384">
        <v>700</v>
      </c>
      <c r="Y369" s="385">
        <f t="shared" si="62"/>
        <v>705</v>
      </c>
      <c r="Z369" s="36">
        <f>IFERROR(IF(Y369=0,"",ROUNDUP(Y369/H369,0)*0.02175),"")</f>
        <v>1.0222499999999999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722.4</v>
      </c>
      <c r="BN369" s="64">
        <f t="shared" si="64"/>
        <v>727.56</v>
      </c>
      <c r="BO369" s="64">
        <f t="shared" si="65"/>
        <v>0.9722222222222221</v>
      </c>
      <c r="BP369" s="64">
        <f t="shared" si="66"/>
        <v>0.97916666666666663</v>
      </c>
    </row>
    <row r="370" spans="1:68" ht="27" hidden="1" customHeight="1" x14ac:dyDescent="0.25">
      <c r="A370" s="54" t="s">
        <v>510</v>
      </c>
      <c r="B370" s="54" t="s">
        <v>511</v>
      </c>
      <c r="C370" s="31">
        <v>4301011947</v>
      </c>
      <c r="D370" s="390">
        <v>4680115884854</v>
      </c>
      <c r="E370" s="391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4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0"/>
      <c r="R370" s="400"/>
      <c r="S370" s="400"/>
      <c r="T370" s="401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90">
        <v>4680115884854</v>
      </c>
      <c r="E371" s="391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6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0"/>
      <c r="R371" s="400"/>
      <c r="S371" s="400"/>
      <c r="T371" s="401"/>
      <c r="U371" s="34"/>
      <c r="V371" s="34"/>
      <c r="W371" s="35" t="s">
        <v>69</v>
      </c>
      <c r="X371" s="384">
        <v>300</v>
      </c>
      <c r="Y371" s="385">
        <f t="shared" si="62"/>
        <v>300</v>
      </c>
      <c r="Z371" s="36">
        <f>IFERROR(IF(Y371=0,"",ROUNDUP(Y371/H371,0)*0.02175),"")</f>
        <v>0.43499999999999994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309.60000000000002</v>
      </c>
      <c r="BN371" s="64">
        <f t="shared" si="64"/>
        <v>309.60000000000002</v>
      </c>
      <c r="BO371" s="64">
        <f t="shared" si="65"/>
        <v>0.41666666666666663</v>
      </c>
      <c r="BP371" s="64">
        <f t="shared" si="66"/>
        <v>0.41666666666666663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90">
        <v>4680115884861</v>
      </c>
      <c r="E372" s="391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0"/>
      <c r="R372" s="400"/>
      <c r="S372" s="400"/>
      <c r="T372" s="401"/>
      <c r="U372" s="34"/>
      <c r="V372" s="34"/>
      <c r="W372" s="35" t="s">
        <v>69</v>
      </c>
      <c r="X372" s="384">
        <v>25</v>
      </c>
      <c r="Y372" s="385">
        <f t="shared" si="62"/>
        <v>25</v>
      </c>
      <c r="Z372" s="36">
        <f>IFERROR(IF(Y372=0,"",ROUNDUP(Y372/H372,0)*0.00937),"")</f>
        <v>4.6850000000000003E-2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26.05</v>
      </c>
      <c r="BN372" s="64">
        <f t="shared" si="64"/>
        <v>26.05</v>
      </c>
      <c r="BO372" s="64">
        <f t="shared" si="65"/>
        <v>4.1666666666666664E-2</v>
      </c>
      <c r="BP372" s="64">
        <f t="shared" si="66"/>
        <v>4.1666666666666664E-2</v>
      </c>
    </row>
    <row r="373" spans="1:68" ht="27" hidden="1" customHeight="1" x14ac:dyDescent="0.25">
      <c r="A373" s="54" t="s">
        <v>515</v>
      </c>
      <c r="B373" s="54" t="s">
        <v>516</v>
      </c>
      <c r="C373" s="31">
        <v>4301011952</v>
      </c>
      <c r="D373" s="390">
        <v>4680115884922</v>
      </c>
      <c r="E373" s="391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4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0"/>
      <c r="R373" s="400"/>
      <c r="S373" s="400"/>
      <c r="T373" s="401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517</v>
      </c>
      <c r="B374" s="54" t="s">
        <v>518</v>
      </c>
      <c r="C374" s="31">
        <v>4301011433</v>
      </c>
      <c r="D374" s="390">
        <v>4680115882638</v>
      </c>
      <c r="E374" s="391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6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0"/>
      <c r="R374" s="400"/>
      <c r="S374" s="400"/>
      <c r="T374" s="401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8"/>
      <c r="P375" s="392" t="s">
        <v>70</v>
      </c>
      <c r="Q375" s="393"/>
      <c r="R375" s="393"/>
      <c r="S375" s="393"/>
      <c r="T375" s="393"/>
      <c r="U375" s="393"/>
      <c r="V375" s="394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105</v>
      </c>
      <c r="Y375" s="386">
        <f>IFERROR(Y366/H366,"0")+IFERROR(Y367/H367,"0")+IFERROR(Y368/H368,"0")+IFERROR(Y369/H369,"0")+IFERROR(Y370/H370,"0")+IFERROR(Y371/H371,"0")+IFERROR(Y372/H372,"0")+IFERROR(Y373/H373,"0")+IFERROR(Y374/H374,"0")</f>
        <v>106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2.2435999999999998</v>
      </c>
      <c r="AA375" s="387"/>
      <c r="AB375" s="387"/>
      <c r="AC375" s="387"/>
    </row>
    <row r="376" spans="1:68" x14ac:dyDescent="0.2">
      <c r="A376" s="397"/>
      <c r="B376" s="397"/>
      <c r="C376" s="397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7"/>
      <c r="O376" s="398"/>
      <c r="P376" s="392" t="s">
        <v>70</v>
      </c>
      <c r="Q376" s="393"/>
      <c r="R376" s="393"/>
      <c r="S376" s="393"/>
      <c r="T376" s="393"/>
      <c r="U376" s="393"/>
      <c r="V376" s="394"/>
      <c r="W376" s="37" t="s">
        <v>69</v>
      </c>
      <c r="X376" s="386">
        <f>IFERROR(SUM(X366:X374),"0")</f>
        <v>1525</v>
      </c>
      <c r="Y376" s="386">
        <f>IFERROR(SUM(Y366:Y374),"0")</f>
        <v>1540</v>
      </c>
      <c r="Z376" s="37"/>
      <c r="AA376" s="387"/>
      <c r="AB376" s="387"/>
      <c r="AC376" s="387"/>
    </row>
    <row r="377" spans="1:68" ht="14.25" hidden="1" customHeight="1" x14ac:dyDescent="0.25">
      <c r="A377" s="403" t="s">
        <v>141</v>
      </c>
      <c r="B377" s="397"/>
      <c r="C377" s="397"/>
      <c r="D377" s="397"/>
      <c r="E377" s="397"/>
      <c r="F377" s="397"/>
      <c r="G377" s="397"/>
      <c r="H377" s="397"/>
      <c r="I377" s="397"/>
      <c r="J377" s="397"/>
      <c r="K377" s="397"/>
      <c r="L377" s="397"/>
      <c r="M377" s="397"/>
      <c r="N377" s="397"/>
      <c r="O377" s="397"/>
      <c r="P377" s="397"/>
      <c r="Q377" s="397"/>
      <c r="R377" s="397"/>
      <c r="S377" s="397"/>
      <c r="T377" s="397"/>
      <c r="U377" s="397"/>
      <c r="V377" s="397"/>
      <c r="W377" s="397"/>
      <c r="X377" s="397"/>
      <c r="Y377" s="397"/>
      <c r="Z377" s="397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90">
        <v>4607091383980</v>
      </c>
      <c r="E378" s="391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0"/>
      <c r="R378" s="400"/>
      <c r="S378" s="400"/>
      <c r="T378" s="401"/>
      <c r="U378" s="34"/>
      <c r="V378" s="34"/>
      <c r="W378" s="35" t="s">
        <v>69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hidden="1" customHeight="1" x14ac:dyDescent="0.25">
      <c r="A379" s="54" t="s">
        <v>521</v>
      </c>
      <c r="B379" s="54" t="s">
        <v>522</v>
      </c>
      <c r="C379" s="31">
        <v>4301020179</v>
      </c>
      <c r="D379" s="390">
        <v>4607091384178</v>
      </c>
      <c r="E379" s="391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7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0"/>
      <c r="R379" s="400"/>
      <c r="S379" s="400"/>
      <c r="T379" s="401"/>
      <c r="U379" s="34"/>
      <c r="V379" s="34"/>
      <c r="W379" s="35" t="s">
        <v>69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397"/>
      <c r="O380" s="398"/>
      <c r="P380" s="392" t="s">
        <v>70</v>
      </c>
      <c r="Q380" s="393"/>
      <c r="R380" s="393"/>
      <c r="S380" s="393"/>
      <c r="T380" s="393"/>
      <c r="U380" s="393"/>
      <c r="V380" s="394"/>
      <c r="W380" s="37" t="s">
        <v>71</v>
      </c>
      <c r="X380" s="386">
        <f>IFERROR(X378/H378,"0")+IFERROR(X379/H379,"0")</f>
        <v>100</v>
      </c>
      <c r="Y380" s="386">
        <f>IFERROR(Y378/H378,"0")+IFERROR(Y379/H379,"0")</f>
        <v>100</v>
      </c>
      <c r="Z380" s="386">
        <f>IFERROR(IF(Z378="",0,Z378),"0")+IFERROR(IF(Z379="",0,Z379),"0")</f>
        <v>2.1749999999999998</v>
      </c>
      <c r="AA380" s="387"/>
      <c r="AB380" s="387"/>
      <c r="AC380" s="387"/>
    </row>
    <row r="381" spans="1:68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8"/>
      <c r="P381" s="392" t="s">
        <v>70</v>
      </c>
      <c r="Q381" s="393"/>
      <c r="R381" s="393"/>
      <c r="S381" s="393"/>
      <c r="T381" s="393"/>
      <c r="U381" s="393"/>
      <c r="V381" s="394"/>
      <c r="W381" s="37" t="s">
        <v>69</v>
      </c>
      <c r="X381" s="386">
        <f>IFERROR(SUM(X378:X379),"0")</f>
        <v>1500</v>
      </c>
      <c r="Y381" s="386">
        <f>IFERROR(SUM(Y378:Y379),"0")</f>
        <v>1500</v>
      </c>
      <c r="Z381" s="37"/>
      <c r="AA381" s="387"/>
      <c r="AB381" s="387"/>
      <c r="AC381" s="387"/>
    </row>
    <row r="382" spans="1:68" ht="14.25" hidden="1" customHeight="1" x14ac:dyDescent="0.25">
      <c r="A382" s="403" t="s">
        <v>72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97"/>
      <c r="AA382" s="377"/>
      <c r="AB382" s="377"/>
      <c r="AC382" s="377"/>
    </row>
    <row r="383" spans="1:68" ht="27" hidden="1" customHeight="1" x14ac:dyDescent="0.25">
      <c r="A383" s="54" t="s">
        <v>523</v>
      </c>
      <c r="B383" s="54" t="s">
        <v>524</v>
      </c>
      <c r="C383" s="31">
        <v>4301051560</v>
      </c>
      <c r="D383" s="390">
        <v>4607091383928</v>
      </c>
      <c r="E383" s="391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00"/>
      <c r="R383" s="400"/>
      <c r="S383" s="400"/>
      <c r="T383" s="401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523</v>
      </c>
      <c r="B384" s="54" t="s">
        <v>525</v>
      </c>
      <c r="C384" s="31">
        <v>4301051639</v>
      </c>
      <c r="D384" s="390">
        <v>4607091383928</v>
      </c>
      <c r="E384" s="391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00"/>
      <c r="R384" s="400"/>
      <c r="S384" s="400"/>
      <c r="T384" s="401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90">
        <v>4607091384260</v>
      </c>
      <c r="E385" s="391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4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0"/>
      <c r="R385" s="400"/>
      <c r="S385" s="400"/>
      <c r="T385" s="401"/>
      <c r="U385" s="34"/>
      <c r="V385" s="34"/>
      <c r="W385" s="35" t="s">
        <v>69</v>
      </c>
      <c r="X385" s="384">
        <v>90</v>
      </c>
      <c r="Y385" s="385">
        <f>IFERROR(IF(X385="",0,CEILING((X385/$H385),1)*$H385),"")</f>
        <v>93.6</v>
      </c>
      <c r="Z385" s="36">
        <f>IFERROR(IF(Y385=0,"",ROUNDUP(Y385/H385,0)*0.02175),"")</f>
        <v>0.26100000000000001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96.507692307692324</v>
      </c>
      <c r="BN385" s="64">
        <f>IFERROR(Y385*I385/H385,"0")</f>
        <v>100.36800000000001</v>
      </c>
      <c r="BO385" s="64">
        <f>IFERROR(1/J385*(X385/H385),"0")</f>
        <v>0.20604395604395603</v>
      </c>
      <c r="BP385" s="64">
        <f>IFERROR(1/J385*(Y385/H385),"0")</f>
        <v>0.21428571428571427</v>
      </c>
    </row>
    <row r="386" spans="1:68" x14ac:dyDescent="0.2">
      <c r="A386" s="396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397"/>
      <c r="O386" s="398"/>
      <c r="P386" s="392" t="s">
        <v>70</v>
      </c>
      <c r="Q386" s="393"/>
      <c r="R386" s="393"/>
      <c r="S386" s="393"/>
      <c r="T386" s="393"/>
      <c r="U386" s="393"/>
      <c r="V386" s="394"/>
      <c r="W386" s="37" t="s">
        <v>71</v>
      </c>
      <c r="X386" s="386">
        <f>IFERROR(X383/H383,"0")+IFERROR(X384/H384,"0")+IFERROR(X385/H385,"0")</f>
        <v>11.538461538461538</v>
      </c>
      <c r="Y386" s="386">
        <f>IFERROR(Y383/H383,"0")+IFERROR(Y384/H384,"0")+IFERROR(Y385/H385,"0")</f>
        <v>12</v>
      </c>
      <c r="Z386" s="386">
        <f>IFERROR(IF(Z383="",0,Z383),"0")+IFERROR(IF(Z384="",0,Z384),"0")+IFERROR(IF(Z385="",0,Z385),"0")</f>
        <v>0.26100000000000001</v>
      </c>
      <c r="AA386" s="387"/>
      <c r="AB386" s="387"/>
      <c r="AC386" s="387"/>
    </row>
    <row r="387" spans="1:68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8"/>
      <c r="P387" s="392" t="s">
        <v>70</v>
      </c>
      <c r="Q387" s="393"/>
      <c r="R387" s="393"/>
      <c r="S387" s="393"/>
      <c r="T387" s="393"/>
      <c r="U387" s="393"/>
      <c r="V387" s="394"/>
      <c r="W387" s="37" t="s">
        <v>69</v>
      </c>
      <c r="X387" s="386">
        <f>IFERROR(SUM(X383:X385),"0")</f>
        <v>90</v>
      </c>
      <c r="Y387" s="386">
        <f>IFERROR(SUM(Y383:Y385),"0")</f>
        <v>93.6</v>
      </c>
      <c r="Z387" s="37"/>
      <c r="AA387" s="387"/>
      <c r="AB387" s="387"/>
      <c r="AC387" s="387"/>
    </row>
    <row r="388" spans="1:68" ht="14.25" hidden="1" customHeight="1" x14ac:dyDescent="0.25">
      <c r="A388" s="403" t="s">
        <v>171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97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90">
        <v>4607091384673</v>
      </c>
      <c r="E389" s="391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7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0"/>
      <c r="R389" s="400"/>
      <c r="S389" s="400"/>
      <c r="T389" s="401"/>
      <c r="U389" s="34"/>
      <c r="V389" s="34"/>
      <c r="W389" s="35" t="s">
        <v>69</v>
      </c>
      <c r="X389" s="384">
        <v>30</v>
      </c>
      <c r="Y389" s="385">
        <f>IFERROR(IF(X389="",0,CEILING((X389/$H389),1)*$H389),"")</f>
        <v>31.2</v>
      </c>
      <c r="Z389" s="36">
        <f>IFERROR(IF(Y389=0,"",ROUNDUP(Y389/H389,0)*0.02175),"")</f>
        <v>8.6999999999999994E-2</v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32.169230769230772</v>
      </c>
      <c r="BN389" s="64">
        <f>IFERROR(Y389*I389/H389,"0")</f>
        <v>33.456000000000003</v>
      </c>
      <c r="BO389" s="64">
        <f>IFERROR(1/J389*(X389/H389),"0")</f>
        <v>6.8681318681318673E-2</v>
      </c>
      <c r="BP389" s="64">
        <f>IFERROR(1/J389*(Y389/H389),"0")</f>
        <v>7.1428571428571425E-2</v>
      </c>
    </row>
    <row r="390" spans="1:68" ht="16.5" hidden="1" customHeight="1" x14ac:dyDescent="0.25">
      <c r="A390" s="54" t="s">
        <v>528</v>
      </c>
      <c r="B390" s="54" t="s">
        <v>530</v>
      </c>
      <c r="C390" s="31">
        <v>4301060345</v>
      </c>
      <c r="D390" s="390">
        <v>4607091384673</v>
      </c>
      <c r="E390" s="391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0"/>
      <c r="R390" s="400"/>
      <c r="S390" s="400"/>
      <c r="T390" s="401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397"/>
      <c r="O391" s="398"/>
      <c r="P391" s="392" t="s">
        <v>70</v>
      </c>
      <c r="Q391" s="393"/>
      <c r="R391" s="393"/>
      <c r="S391" s="393"/>
      <c r="T391" s="393"/>
      <c r="U391" s="393"/>
      <c r="V391" s="394"/>
      <c r="W391" s="37" t="s">
        <v>71</v>
      </c>
      <c r="X391" s="386">
        <f>IFERROR(X389/H389,"0")+IFERROR(X390/H390,"0")</f>
        <v>3.8461538461538463</v>
      </c>
      <c r="Y391" s="386">
        <f>IFERROR(Y389/H389,"0")+IFERROR(Y390/H390,"0")</f>
        <v>4</v>
      </c>
      <c r="Z391" s="386">
        <f>IFERROR(IF(Z389="",0,Z389),"0")+IFERROR(IF(Z390="",0,Z390),"0")</f>
        <v>8.6999999999999994E-2</v>
      </c>
      <c r="AA391" s="387"/>
      <c r="AB391" s="387"/>
      <c r="AC391" s="387"/>
    </row>
    <row r="392" spans="1:68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397"/>
      <c r="O392" s="398"/>
      <c r="P392" s="392" t="s">
        <v>70</v>
      </c>
      <c r="Q392" s="393"/>
      <c r="R392" s="393"/>
      <c r="S392" s="393"/>
      <c r="T392" s="393"/>
      <c r="U392" s="393"/>
      <c r="V392" s="394"/>
      <c r="W392" s="37" t="s">
        <v>69</v>
      </c>
      <c r="X392" s="386">
        <f>IFERROR(SUM(X389:X390),"0")</f>
        <v>30</v>
      </c>
      <c r="Y392" s="386">
        <f>IFERROR(SUM(Y389:Y390),"0")</f>
        <v>31.2</v>
      </c>
      <c r="Z392" s="37"/>
      <c r="AA392" s="387"/>
      <c r="AB392" s="387"/>
      <c r="AC392" s="387"/>
    </row>
    <row r="393" spans="1:68" ht="16.5" hidden="1" customHeight="1" x14ac:dyDescent="0.25">
      <c r="A393" s="406" t="s">
        <v>531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97"/>
      <c r="AA393" s="378"/>
      <c r="AB393" s="378"/>
      <c r="AC393" s="378"/>
    </row>
    <row r="394" spans="1:68" ht="14.25" hidden="1" customHeight="1" x14ac:dyDescent="0.25">
      <c r="A394" s="403" t="s">
        <v>105</v>
      </c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7"/>
      <c r="P394" s="397"/>
      <c r="Q394" s="397"/>
      <c r="R394" s="397"/>
      <c r="S394" s="397"/>
      <c r="T394" s="397"/>
      <c r="U394" s="397"/>
      <c r="V394" s="397"/>
      <c r="W394" s="397"/>
      <c r="X394" s="397"/>
      <c r="Y394" s="397"/>
      <c r="Z394" s="397"/>
      <c r="AA394" s="377"/>
      <c r="AB394" s="377"/>
      <c r="AC394" s="377"/>
    </row>
    <row r="395" spans="1:68" ht="27" hidden="1" customHeight="1" x14ac:dyDescent="0.25">
      <c r="A395" s="54" t="s">
        <v>532</v>
      </c>
      <c r="B395" s="54" t="s">
        <v>533</v>
      </c>
      <c r="C395" s="31">
        <v>4301011875</v>
      </c>
      <c r="D395" s="390">
        <v>4680115884885</v>
      </c>
      <c r="E395" s="391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5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0"/>
      <c r="R395" s="400"/>
      <c r="S395" s="400"/>
      <c r="T395" s="401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534</v>
      </c>
      <c r="B396" s="54" t="s">
        <v>535</v>
      </c>
      <c r="C396" s="31">
        <v>4301011874</v>
      </c>
      <c r="D396" s="390">
        <v>4680115884892</v>
      </c>
      <c r="E396" s="391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52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0"/>
      <c r="R396" s="400"/>
      <c r="S396" s="400"/>
      <c r="T396" s="401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536</v>
      </c>
      <c r="B397" s="54" t="s">
        <v>537</v>
      </c>
      <c r="C397" s="31">
        <v>4301011873</v>
      </c>
      <c r="D397" s="390">
        <v>4680115881907</v>
      </c>
      <c r="E397" s="391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640" t="s">
        <v>538</v>
      </c>
      <c r="Q397" s="400"/>
      <c r="R397" s="400"/>
      <c r="S397" s="400"/>
      <c r="T397" s="401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539</v>
      </c>
      <c r="B398" s="54" t="s">
        <v>540</v>
      </c>
      <c r="C398" s="31">
        <v>4301011871</v>
      </c>
      <c r="D398" s="390">
        <v>4680115884908</v>
      </c>
      <c r="E398" s="391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53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0"/>
      <c r="R398" s="400"/>
      <c r="S398" s="400"/>
      <c r="T398" s="401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6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398"/>
      <c r="P399" s="392" t="s">
        <v>70</v>
      </c>
      <c r="Q399" s="393"/>
      <c r="R399" s="393"/>
      <c r="S399" s="393"/>
      <c r="T399" s="393"/>
      <c r="U399" s="393"/>
      <c r="V399" s="394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7"/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8"/>
      <c r="P400" s="392" t="s">
        <v>70</v>
      </c>
      <c r="Q400" s="393"/>
      <c r="R400" s="393"/>
      <c r="S400" s="393"/>
      <c r="T400" s="393"/>
      <c r="U400" s="393"/>
      <c r="V400" s="394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3" t="s">
        <v>64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7"/>
      <c r="AB401" s="377"/>
      <c r="AC401" s="377"/>
    </row>
    <row r="402" spans="1:68" ht="27" hidden="1" customHeight="1" x14ac:dyDescent="0.25">
      <c r="A402" s="54" t="s">
        <v>541</v>
      </c>
      <c r="B402" s="54" t="s">
        <v>542</v>
      </c>
      <c r="C402" s="31">
        <v>4301031303</v>
      </c>
      <c r="D402" s="390">
        <v>4607091384802</v>
      </c>
      <c r="E402" s="391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7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0"/>
      <c r="R402" s="400"/>
      <c r="S402" s="400"/>
      <c r="T402" s="401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541</v>
      </c>
      <c r="B403" s="54" t="s">
        <v>543</v>
      </c>
      <c r="C403" s="31">
        <v>4301031139</v>
      </c>
      <c r="D403" s="390">
        <v>4607091384802</v>
      </c>
      <c r="E403" s="391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6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0"/>
      <c r="R403" s="400"/>
      <c r="S403" s="400"/>
      <c r="T403" s="401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544</v>
      </c>
      <c r="B404" s="54" t="s">
        <v>545</v>
      </c>
      <c r="C404" s="31">
        <v>4301031304</v>
      </c>
      <c r="D404" s="390">
        <v>4607091384826</v>
      </c>
      <c r="E404" s="391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7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0"/>
      <c r="R404" s="400"/>
      <c r="S404" s="400"/>
      <c r="T404" s="401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6"/>
      <c r="B405" s="397"/>
      <c r="C405" s="397"/>
      <c r="D405" s="397"/>
      <c r="E405" s="397"/>
      <c r="F405" s="397"/>
      <c r="G405" s="397"/>
      <c r="H405" s="397"/>
      <c r="I405" s="397"/>
      <c r="J405" s="397"/>
      <c r="K405" s="397"/>
      <c r="L405" s="397"/>
      <c r="M405" s="397"/>
      <c r="N405" s="397"/>
      <c r="O405" s="398"/>
      <c r="P405" s="392" t="s">
        <v>70</v>
      </c>
      <c r="Q405" s="393"/>
      <c r="R405" s="393"/>
      <c r="S405" s="393"/>
      <c r="T405" s="393"/>
      <c r="U405" s="393"/>
      <c r="V405" s="394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7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398"/>
      <c r="P406" s="392" t="s">
        <v>70</v>
      </c>
      <c r="Q406" s="393"/>
      <c r="R406" s="393"/>
      <c r="S406" s="393"/>
      <c r="T406" s="393"/>
      <c r="U406" s="393"/>
      <c r="V406" s="394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3" t="s">
        <v>72</v>
      </c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397"/>
      <c r="P407" s="397"/>
      <c r="Q407" s="397"/>
      <c r="R407" s="397"/>
      <c r="S407" s="397"/>
      <c r="T407" s="397"/>
      <c r="U407" s="397"/>
      <c r="V407" s="397"/>
      <c r="W407" s="397"/>
      <c r="X407" s="397"/>
      <c r="Y407" s="397"/>
      <c r="Z407" s="397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90">
        <v>4607091384246</v>
      </c>
      <c r="E408" s="391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50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0"/>
      <c r="R408" s="400"/>
      <c r="S408" s="400"/>
      <c r="T408" s="401"/>
      <c r="U408" s="34"/>
      <c r="V408" s="34"/>
      <c r="W408" s="35" t="s">
        <v>69</v>
      </c>
      <c r="X408" s="384">
        <v>60</v>
      </c>
      <c r="Y408" s="385">
        <f>IFERROR(IF(X408="",0,CEILING((X408/$H408),1)*$H408),"")</f>
        <v>62.4</v>
      </c>
      <c r="Z408" s="36">
        <f>IFERROR(IF(Y408=0,"",ROUNDUP(Y408/H408,0)*0.02175),"")</f>
        <v>0.17399999999999999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64.338461538461544</v>
      </c>
      <c r="BN408" s="64">
        <f>IFERROR(Y408*I408/H408,"0")</f>
        <v>66.912000000000006</v>
      </c>
      <c r="BO408" s="64">
        <f>IFERROR(1/J408*(X408/H408),"0")</f>
        <v>0.13736263736263735</v>
      </c>
      <c r="BP408" s="64">
        <f>IFERROR(1/J408*(Y408/H408),"0")</f>
        <v>0.14285714285714285</v>
      </c>
    </row>
    <row r="409" spans="1:68" ht="27" hidden="1" customHeight="1" x14ac:dyDescent="0.25">
      <c r="A409" s="54" t="s">
        <v>548</v>
      </c>
      <c r="B409" s="54" t="s">
        <v>549</v>
      </c>
      <c r="C409" s="31">
        <v>4301051445</v>
      </c>
      <c r="D409" s="390">
        <v>4680115881976</v>
      </c>
      <c r="E409" s="391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0"/>
      <c r="R409" s="400"/>
      <c r="S409" s="400"/>
      <c r="T409" s="401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550</v>
      </c>
      <c r="B410" s="54" t="s">
        <v>551</v>
      </c>
      <c r="C410" s="31">
        <v>4301051297</v>
      </c>
      <c r="D410" s="390">
        <v>4607091384253</v>
      </c>
      <c r="E410" s="391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4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00"/>
      <c r="R410" s="400"/>
      <c r="S410" s="400"/>
      <c r="T410" s="401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550</v>
      </c>
      <c r="B411" s="54" t="s">
        <v>552</v>
      </c>
      <c r="C411" s="31">
        <v>4301051634</v>
      </c>
      <c r="D411" s="390">
        <v>4607091384253</v>
      </c>
      <c r="E411" s="391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00"/>
      <c r="R411" s="400"/>
      <c r="S411" s="400"/>
      <c r="T411" s="401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553</v>
      </c>
      <c r="B412" s="54" t="s">
        <v>554</v>
      </c>
      <c r="C412" s="31">
        <v>4301051444</v>
      </c>
      <c r="D412" s="390">
        <v>4680115881969</v>
      </c>
      <c r="E412" s="391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4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0"/>
      <c r="R412" s="400"/>
      <c r="S412" s="400"/>
      <c r="T412" s="401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8"/>
      <c r="P413" s="392" t="s">
        <v>70</v>
      </c>
      <c r="Q413" s="393"/>
      <c r="R413" s="393"/>
      <c r="S413" s="393"/>
      <c r="T413" s="393"/>
      <c r="U413" s="393"/>
      <c r="V413" s="394"/>
      <c r="W413" s="37" t="s">
        <v>71</v>
      </c>
      <c r="X413" s="386">
        <f>IFERROR(X408/H408,"0")+IFERROR(X409/H409,"0")+IFERROR(X410/H410,"0")+IFERROR(X411/H411,"0")+IFERROR(X412/H412,"0")</f>
        <v>7.6923076923076925</v>
      </c>
      <c r="Y413" s="386">
        <f>IFERROR(Y408/H408,"0")+IFERROR(Y409/H409,"0")+IFERROR(Y410/H410,"0")+IFERROR(Y411/H411,"0")+IFERROR(Y412/H412,"0")</f>
        <v>8</v>
      </c>
      <c r="Z413" s="386">
        <f>IFERROR(IF(Z408="",0,Z408),"0")+IFERROR(IF(Z409="",0,Z409),"0")+IFERROR(IF(Z410="",0,Z410),"0")+IFERROR(IF(Z411="",0,Z411),"0")+IFERROR(IF(Z412="",0,Z412),"0")</f>
        <v>0.17399999999999999</v>
      </c>
      <c r="AA413" s="387"/>
      <c r="AB413" s="387"/>
      <c r="AC413" s="387"/>
    </row>
    <row r="414" spans="1:68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7"/>
      <c r="O414" s="398"/>
      <c r="P414" s="392" t="s">
        <v>70</v>
      </c>
      <c r="Q414" s="393"/>
      <c r="R414" s="393"/>
      <c r="S414" s="393"/>
      <c r="T414" s="393"/>
      <c r="U414" s="393"/>
      <c r="V414" s="394"/>
      <c r="W414" s="37" t="s">
        <v>69</v>
      </c>
      <c r="X414" s="386">
        <f>IFERROR(SUM(X408:X412),"0")</f>
        <v>60</v>
      </c>
      <c r="Y414" s="386">
        <f>IFERROR(SUM(Y408:Y412),"0")</f>
        <v>62.4</v>
      </c>
      <c r="Z414" s="37"/>
      <c r="AA414" s="387"/>
      <c r="AB414" s="387"/>
      <c r="AC414" s="387"/>
    </row>
    <row r="415" spans="1:68" ht="14.25" hidden="1" customHeight="1" x14ac:dyDescent="0.25">
      <c r="A415" s="403" t="s">
        <v>171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97"/>
      <c r="AA415" s="377"/>
      <c r="AB415" s="377"/>
      <c r="AC415" s="377"/>
    </row>
    <row r="416" spans="1:68" ht="27" hidden="1" customHeight="1" x14ac:dyDescent="0.25">
      <c r="A416" s="54" t="s">
        <v>555</v>
      </c>
      <c r="B416" s="54" t="s">
        <v>556</v>
      </c>
      <c r="C416" s="31">
        <v>4301060322</v>
      </c>
      <c r="D416" s="390">
        <v>4607091389357</v>
      </c>
      <c r="E416" s="391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6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00"/>
      <c r="R416" s="400"/>
      <c r="S416" s="400"/>
      <c r="T416" s="401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555</v>
      </c>
      <c r="B417" s="54" t="s">
        <v>557</v>
      </c>
      <c r="C417" s="31">
        <v>4301060377</v>
      </c>
      <c r="D417" s="390">
        <v>4607091389357</v>
      </c>
      <c r="E417" s="391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4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00"/>
      <c r="R417" s="400"/>
      <c r="S417" s="400"/>
      <c r="T417" s="401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6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397"/>
      <c r="O418" s="398"/>
      <c r="P418" s="392" t="s">
        <v>70</v>
      </c>
      <c r="Q418" s="393"/>
      <c r="R418" s="393"/>
      <c r="S418" s="393"/>
      <c r="T418" s="393"/>
      <c r="U418" s="393"/>
      <c r="V418" s="394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8"/>
      <c r="P419" s="392" t="s">
        <v>70</v>
      </c>
      <c r="Q419" s="393"/>
      <c r="R419" s="393"/>
      <c r="S419" s="393"/>
      <c r="T419" s="393"/>
      <c r="U419" s="393"/>
      <c r="V419" s="394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557" t="s">
        <v>558</v>
      </c>
      <c r="B420" s="558"/>
      <c r="C420" s="558"/>
      <c r="D420" s="558"/>
      <c r="E420" s="558"/>
      <c r="F420" s="558"/>
      <c r="G420" s="558"/>
      <c r="H420" s="558"/>
      <c r="I420" s="558"/>
      <c r="J420" s="558"/>
      <c r="K420" s="558"/>
      <c r="L420" s="558"/>
      <c r="M420" s="558"/>
      <c r="N420" s="558"/>
      <c r="O420" s="558"/>
      <c r="P420" s="558"/>
      <c r="Q420" s="558"/>
      <c r="R420" s="558"/>
      <c r="S420" s="558"/>
      <c r="T420" s="558"/>
      <c r="U420" s="558"/>
      <c r="V420" s="558"/>
      <c r="W420" s="558"/>
      <c r="X420" s="558"/>
      <c r="Y420" s="558"/>
      <c r="Z420" s="558"/>
      <c r="AA420" s="48"/>
      <c r="AB420" s="48"/>
      <c r="AC420" s="48"/>
    </row>
    <row r="421" spans="1:68" ht="16.5" hidden="1" customHeight="1" x14ac:dyDescent="0.25">
      <c r="A421" s="406" t="s">
        <v>559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8"/>
      <c r="AB421" s="378"/>
      <c r="AC421" s="378"/>
    </row>
    <row r="422" spans="1:68" ht="14.25" hidden="1" customHeight="1" x14ac:dyDescent="0.25">
      <c r="A422" s="403" t="s">
        <v>105</v>
      </c>
      <c r="B422" s="397"/>
      <c r="C422" s="397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  <c r="X422" s="397"/>
      <c r="Y422" s="397"/>
      <c r="Z422" s="397"/>
      <c r="AA422" s="377"/>
      <c r="AB422" s="377"/>
      <c r="AC422" s="377"/>
    </row>
    <row r="423" spans="1:68" ht="27" hidden="1" customHeight="1" x14ac:dyDescent="0.25">
      <c r="A423" s="54" t="s">
        <v>560</v>
      </c>
      <c r="B423" s="54" t="s">
        <v>561</v>
      </c>
      <c r="C423" s="31">
        <v>4301011428</v>
      </c>
      <c r="D423" s="390">
        <v>4607091389708</v>
      </c>
      <c r="E423" s="391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7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0"/>
      <c r="R423" s="400"/>
      <c r="S423" s="400"/>
      <c r="T423" s="401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6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398"/>
      <c r="P424" s="392" t="s">
        <v>70</v>
      </c>
      <c r="Q424" s="393"/>
      <c r="R424" s="393"/>
      <c r="S424" s="393"/>
      <c r="T424" s="393"/>
      <c r="U424" s="393"/>
      <c r="V424" s="394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8"/>
      <c r="P425" s="392" t="s">
        <v>70</v>
      </c>
      <c r="Q425" s="393"/>
      <c r="R425" s="393"/>
      <c r="S425" s="393"/>
      <c r="T425" s="393"/>
      <c r="U425" s="393"/>
      <c r="V425" s="394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3" t="s">
        <v>64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7"/>
      <c r="AB426" s="377"/>
      <c r="AC426" s="377"/>
    </row>
    <row r="427" spans="1:68" ht="27" hidden="1" customHeight="1" x14ac:dyDescent="0.25">
      <c r="A427" s="54" t="s">
        <v>562</v>
      </c>
      <c r="B427" s="54" t="s">
        <v>563</v>
      </c>
      <c r="C427" s="31">
        <v>4301031322</v>
      </c>
      <c r="D427" s="390">
        <v>4607091389753</v>
      </c>
      <c r="E427" s="391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655" t="s">
        <v>564</v>
      </c>
      <c r="Q427" s="400"/>
      <c r="R427" s="400"/>
      <c r="S427" s="400"/>
      <c r="T427" s="401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562</v>
      </c>
      <c r="B428" s="54" t="s">
        <v>565</v>
      </c>
      <c r="C428" s="31">
        <v>4301031355</v>
      </c>
      <c r="D428" s="390">
        <v>4607091389753</v>
      </c>
      <c r="E428" s="391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711" t="s">
        <v>566</v>
      </c>
      <c r="Q428" s="400"/>
      <c r="R428" s="400"/>
      <c r="S428" s="400"/>
      <c r="T428" s="401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90">
        <v>4607091389753</v>
      </c>
      <c r="E429" s="391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6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00"/>
      <c r="R429" s="400"/>
      <c r="S429" s="400"/>
      <c r="T429" s="401"/>
      <c r="U429" s="34"/>
      <c r="V429" s="34"/>
      <c r="W429" s="35" t="s">
        <v>69</v>
      </c>
      <c r="X429" s="384">
        <v>40</v>
      </c>
      <c r="Y429" s="385">
        <f t="shared" si="67"/>
        <v>42</v>
      </c>
      <c r="Z429" s="36">
        <f t="shared" si="68"/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42.190476190476183</v>
      </c>
      <c r="BN429" s="64">
        <f t="shared" si="70"/>
        <v>44.3</v>
      </c>
      <c r="BO429" s="64">
        <f t="shared" si="71"/>
        <v>6.1050061050061048E-2</v>
      </c>
      <c r="BP429" s="64">
        <f t="shared" si="72"/>
        <v>6.4102564102564097E-2</v>
      </c>
    </row>
    <row r="430" spans="1:68" ht="27" hidden="1" customHeight="1" x14ac:dyDescent="0.25">
      <c r="A430" s="54" t="s">
        <v>568</v>
      </c>
      <c r="B430" s="54" t="s">
        <v>569</v>
      </c>
      <c r="C430" s="31">
        <v>4301031323</v>
      </c>
      <c r="D430" s="390">
        <v>4607091389760</v>
      </c>
      <c r="E430" s="391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486" t="s">
        <v>570</v>
      </c>
      <c r="Q430" s="400"/>
      <c r="R430" s="400"/>
      <c r="S430" s="400"/>
      <c r="T430" s="401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568</v>
      </c>
      <c r="B431" s="54" t="s">
        <v>571</v>
      </c>
      <c r="C431" s="31">
        <v>4301031174</v>
      </c>
      <c r="D431" s="390">
        <v>4607091389760</v>
      </c>
      <c r="E431" s="391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6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400"/>
      <c r="R431" s="400"/>
      <c r="S431" s="400"/>
      <c r="T431" s="401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90">
        <v>4607091389746</v>
      </c>
      <c r="E432" s="391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767" t="s">
        <v>574</v>
      </c>
      <c r="Q432" s="400"/>
      <c r="R432" s="400"/>
      <c r="S432" s="400"/>
      <c r="T432" s="401"/>
      <c r="U432" s="34"/>
      <c r="V432" s="34"/>
      <c r="W432" s="35" t="s">
        <v>69</v>
      </c>
      <c r="X432" s="384">
        <v>70</v>
      </c>
      <c r="Y432" s="385">
        <f t="shared" si="67"/>
        <v>71.400000000000006</v>
      </c>
      <c r="Z432" s="36">
        <f t="shared" si="68"/>
        <v>0.12801000000000001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73.833333333333329</v>
      </c>
      <c r="BN432" s="64">
        <f t="shared" si="70"/>
        <v>75.31</v>
      </c>
      <c r="BO432" s="64">
        <f t="shared" si="71"/>
        <v>0.10683760683760682</v>
      </c>
      <c r="BP432" s="64">
        <f t="shared" si="72"/>
        <v>0.10897435897435898</v>
      </c>
    </row>
    <row r="433" spans="1:68" ht="27" hidden="1" customHeight="1" x14ac:dyDescent="0.25">
      <c r="A433" s="54" t="s">
        <v>572</v>
      </c>
      <c r="B433" s="54" t="s">
        <v>575</v>
      </c>
      <c r="C433" s="31">
        <v>4301031356</v>
      </c>
      <c r="D433" s="390">
        <v>4607091389746</v>
      </c>
      <c r="E433" s="391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443" t="s">
        <v>574</v>
      </c>
      <c r="Q433" s="400"/>
      <c r="R433" s="400"/>
      <c r="S433" s="400"/>
      <c r="T433" s="401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90">
        <v>4680115882928</v>
      </c>
      <c r="E434" s="391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5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00"/>
      <c r="R434" s="400"/>
      <c r="S434" s="400"/>
      <c r="T434" s="401"/>
      <c r="U434" s="34"/>
      <c r="V434" s="34"/>
      <c r="W434" s="35" t="s">
        <v>69</v>
      </c>
      <c r="X434" s="384">
        <v>140</v>
      </c>
      <c r="Y434" s="385">
        <f t="shared" si="67"/>
        <v>141.12</v>
      </c>
      <c r="Z434" s="36">
        <f t="shared" si="68"/>
        <v>0.63251999999999997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216.66666666666669</v>
      </c>
      <c r="BN434" s="64">
        <f t="shared" si="70"/>
        <v>218.40000000000003</v>
      </c>
      <c r="BO434" s="64">
        <f t="shared" si="71"/>
        <v>0.53418803418803418</v>
      </c>
      <c r="BP434" s="64">
        <f t="shared" si="72"/>
        <v>0.53846153846153844</v>
      </c>
    </row>
    <row r="435" spans="1:68" ht="27" hidden="1" customHeight="1" x14ac:dyDescent="0.25">
      <c r="A435" s="54" t="s">
        <v>578</v>
      </c>
      <c r="B435" s="54" t="s">
        <v>579</v>
      </c>
      <c r="C435" s="31">
        <v>4301031335</v>
      </c>
      <c r="D435" s="390">
        <v>4680115883147</v>
      </c>
      <c r="E435" s="391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448" t="s">
        <v>580</v>
      </c>
      <c r="Q435" s="400"/>
      <c r="R435" s="400"/>
      <c r="S435" s="400"/>
      <c r="T435" s="401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578</v>
      </c>
      <c r="B436" s="54" t="s">
        <v>581</v>
      </c>
      <c r="C436" s="31">
        <v>4301031257</v>
      </c>
      <c r="D436" s="390">
        <v>4680115883147</v>
      </c>
      <c r="E436" s="391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4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400"/>
      <c r="R436" s="400"/>
      <c r="S436" s="400"/>
      <c r="T436" s="401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582</v>
      </c>
      <c r="B437" s="54" t="s">
        <v>583</v>
      </c>
      <c r="C437" s="31">
        <v>4301031330</v>
      </c>
      <c r="D437" s="390">
        <v>4607091384338</v>
      </c>
      <c r="E437" s="391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783" t="s">
        <v>584</v>
      </c>
      <c r="Q437" s="400"/>
      <c r="R437" s="400"/>
      <c r="S437" s="400"/>
      <c r="T437" s="401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90">
        <v>4607091384338</v>
      </c>
      <c r="E438" s="391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6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400"/>
      <c r="R438" s="400"/>
      <c r="S438" s="400"/>
      <c r="T438" s="401"/>
      <c r="U438" s="34"/>
      <c r="V438" s="34"/>
      <c r="W438" s="35" t="s">
        <v>69</v>
      </c>
      <c r="X438" s="384">
        <v>87.5</v>
      </c>
      <c r="Y438" s="385">
        <f t="shared" si="67"/>
        <v>88.2</v>
      </c>
      <c r="Z438" s="36">
        <f t="shared" si="73"/>
        <v>0.21084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92.916666666666657</v>
      </c>
      <c r="BN438" s="64">
        <f t="shared" si="70"/>
        <v>93.66</v>
      </c>
      <c r="BO438" s="64">
        <f t="shared" si="71"/>
        <v>0.17806267806267806</v>
      </c>
      <c r="BP438" s="64">
        <f t="shared" si="72"/>
        <v>0.17948717948717952</v>
      </c>
    </row>
    <row r="439" spans="1:68" ht="37.5" hidden="1" customHeight="1" x14ac:dyDescent="0.25">
      <c r="A439" s="54" t="s">
        <v>586</v>
      </c>
      <c r="B439" s="54" t="s">
        <v>587</v>
      </c>
      <c r="C439" s="31">
        <v>4301031336</v>
      </c>
      <c r="D439" s="390">
        <v>4680115883154</v>
      </c>
      <c r="E439" s="391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442" t="s">
        <v>588</v>
      </c>
      <c r="Q439" s="400"/>
      <c r="R439" s="400"/>
      <c r="S439" s="400"/>
      <c r="T439" s="401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586</v>
      </c>
      <c r="B440" s="54" t="s">
        <v>589</v>
      </c>
      <c r="C440" s="31">
        <v>4301031254</v>
      </c>
      <c r="D440" s="390">
        <v>4680115883154</v>
      </c>
      <c r="E440" s="391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400"/>
      <c r="R440" s="400"/>
      <c r="S440" s="400"/>
      <c r="T440" s="401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590</v>
      </c>
      <c r="B441" s="54" t="s">
        <v>591</v>
      </c>
      <c r="C441" s="31">
        <v>4301031331</v>
      </c>
      <c r="D441" s="390">
        <v>4607091389524</v>
      </c>
      <c r="E441" s="391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599" t="s">
        <v>592</v>
      </c>
      <c r="Q441" s="400"/>
      <c r="R441" s="400"/>
      <c r="S441" s="400"/>
      <c r="T441" s="401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90">
        <v>4607091389524</v>
      </c>
      <c r="E442" s="391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6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400"/>
      <c r="R442" s="400"/>
      <c r="S442" s="400"/>
      <c r="T442" s="401"/>
      <c r="U442" s="34"/>
      <c r="V442" s="34"/>
      <c r="W442" s="35" t="s">
        <v>69</v>
      </c>
      <c r="X442" s="384">
        <v>28</v>
      </c>
      <c r="Y442" s="385">
        <f t="shared" si="67"/>
        <v>29.400000000000002</v>
      </c>
      <c r="Z442" s="36">
        <f t="shared" si="73"/>
        <v>7.0280000000000009E-2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29.733333333333331</v>
      </c>
      <c r="BN442" s="64">
        <f t="shared" si="70"/>
        <v>31.22</v>
      </c>
      <c r="BO442" s="64">
        <f t="shared" si="71"/>
        <v>5.6980056980056981E-2</v>
      </c>
      <c r="BP442" s="64">
        <f t="shared" si="72"/>
        <v>5.9829059829059839E-2</v>
      </c>
    </row>
    <row r="443" spans="1:68" ht="27" hidden="1" customHeight="1" x14ac:dyDescent="0.25">
      <c r="A443" s="54" t="s">
        <v>594</v>
      </c>
      <c r="B443" s="54" t="s">
        <v>595</v>
      </c>
      <c r="C443" s="31">
        <v>4301031337</v>
      </c>
      <c r="D443" s="390">
        <v>4680115883161</v>
      </c>
      <c r="E443" s="391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744" t="s">
        <v>596</v>
      </c>
      <c r="Q443" s="400"/>
      <c r="R443" s="400"/>
      <c r="S443" s="400"/>
      <c r="T443" s="401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594</v>
      </c>
      <c r="B444" s="54" t="s">
        <v>597</v>
      </c>
      <c r="C444" s="31">
        <v>4301031258</v>
      </c>
      <c r="D444" s="390">
        <v>4680115883161</v>
      </c>
      <c r="E444" s="391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400"/>
      <c r="R444" s="400"/>
      <c r="S444" s="400"/>
      <c r="T444" s="401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598</v>
      </c>
      <c r="B445" s="54" t="s">
        <v>599</v>
      </c>
      <c r="C445" s="31">
        <v>4301031360</v>
      </c>
      <c r="D445" s="390">
        <v>4607091384345</v>
      </c>
      <c r="E445" s="391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747" t="s">
        <v>600</v>
      </c>
      <c r="Q445" s="400"/>
      <c r="R445" s="400"/>
      <c r="S445" s="400"/>
      <c r="T445" s="401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601</v>
      </c>
      <c r="B446" s="54" t="s">
        <v>602</v>
      </c>
      <c r="C446" s="31">
        <v>4301031333</v>
      </c>
      <c r="D446" s="390">
        <v>4607091389531</v>
      </c>
      <c r="E446" s="391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6" t="s">
        <v>603</v>
      </c>
      <c r="Q446" s="400"/>
      <c r="R446" s="400"/>
      <c r="S446" s="400"/>
      <c r="T446" s="401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601</v>
      </c>
      <c r="B447" s="54" t="s">
        <v>604</v>
      </c>
      <c r="C447" s="31">
        <v>4301031358</v>
      </c>
      <c r="D447" s="390">
        <v>4607091389531</v>
      </c>
      <c r="E447" s="391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422" t="s">
        <v>603</v>
      </c>
      <c r="Q447" s="400"/>
      <c r="R447" s="400"/>
      <c r="S447" s="400"/>
      <c r="T447" s="401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90">
        <v>4607091389531</v>
      </c>
      <c r="E448" s="391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5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00"/>
      <c r="R448" s="400"/>
      <c r="S448" s="400"/>
      <c r="T448" s="401"/>
      <c r="U448" s="34"/>
      <c r="V448" s="34"/>
      <c r="W448" s="35" t="s">
        <v>69</v>
      </c>
      <c r="X448" s="384">
        <v>70</v>
      </c>
      <c r="Y448" s="385">
        <f t="shared" si="67"/>
        <v>71.400000000000006</v>
      </c>
      <c r="Z448" s="36">
        <f t="shared" si="73"/>
        <v>0.17068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74.333333333333329</v>
      </c>
      <c r="BN448" s="64">
        <f t="shared" si="70"/>
        <v>75.820000000000007</v>
      </c>
      <c r="BO448" s="64">
        <f t="shared" si="71"/>
        <v>0.14245014245014245</v>
      </c>
      <c r="BP448" s="64">
        <f t="shared" si="72"/>
        <v>0.14529914529914531</v>
      </c>
    </row>
    <row r="449" spans="1:68" ht="27" hidden="1" customHeight="1" x14ac:dyDescent="0.25">
      <c r="A449" s="54" t="s">
        <v>606</v>
      </c>
      <c r="B449" s="54" t="s">
        <v>607</v>
      </c>
      <c r="C449" s="31">
        <v>4301031338</v>
      </c>
      <c r="D449" s="390">
        <v>4680115883185</v>
      </c>
      <c r="E449" s="391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402" t="s">
        <v>608</v>
      </c>
      <c r="Q449" s="400"/>
      <c r="R449" s="400"/>
      <c r="S449" s="400"/>
      <c r="T449" s="401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606</v>
      </c>
      <c r="B450" s="54" t="s">
        <v>609</v>
      </c>
      <c r="C450" s="31">
        <v>4301031255</v>
      </c>
      <c r="D450" s="390">
        <v>4680115883185</v>
      </c>
      <c r="E450" s="391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6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00"/>
      <c r="R450" s="400"/>
      <c r="S450" s="400"/>
      <c r="T450" s="401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8"/>
      <c r="P451" s="392" t="s">
        <v>70</v>
      </c>
      <c r="Q451" s="393"/>
      <c r="R451" s="393"/>
      <c r="S451" s="393"/>
      <c r="T451" s="393"/>
      <c r="U451" s="393"/>
      <c r="V451" s="394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197.85714285714289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201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1.2876300000000001</v>
      </c>
      <c r="AA451" s="387"/>
      <c r="AB451" s="387"/>
      <c r="AC451" s="387"/>
    </row>
    <row r="452" spans="1:68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397"/>
      <c r="O452" s="398"/>
      <c r="P452" s="392" t="s">
        <v>70</v>
      </c>
      <c r="Q452" s="393"/>
      <c r="R452" s="393"/>
      <c r="S452" s="393"/>
      <c r="T452" s="393"/>
      <c r="U452" s="393"/>
      <c r="V452" s="394"/>
      <c r="W452" s="37" t="s">
        <v>69</v>
      </c>
      <c r="X452" s="386">
        <f>IFERROR(SUM(X427:X450),"0")</f>
        <v>435.5</v>
      </c>
      <c r="Y452" s="386">
        <f>IFERROR(SUM(Y427:Y450),"0")</f>
        <v>443.52</v>
      </c>
      <c r="Z452" s="37"/>
      <c r="AA452" s="387"/>
      <c r="AB452" s="387"/>
      <c r="AC452" s="387"/>
    </row>
    <row r="453" spans="1:68" ht="14.25" hidden="1" customHeight="1" x14ac:dyDescent="0.25">
      <c r="A453" s="403" t="s">
        <v>72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97"/>
      <c r="AA453" s="377"/>
      <c r="AB453" s="377"/>
      <c r="AC453" s="377"/>
    </row>
    <row r="454" spans="1:68" ht="27" hidden="1" customHeight="1" x14ac:dyDescent="0.25">
      <c r="A454" s="54" t="s">
        <v>610</v>
      </c>
      <c r="B454" s="54" t="s">
        <v>611</v>
      </c>
      <c r="C454" s="31">
        <v>4301051431</v>
      </c>
      <c r="D454" s="390">
        <v>4607091389654</v>
      </c>
      <c r="E454" s="391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7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00"/>
      <c r="R454" s="400"/>
      <c r="S454" s="400"/>
      <c r="T454" s="401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612</v>
      </c>
      <c r="B455" s="54" t="s">
        <v>613</v>
      </c>
      <c r="C455" s="31">
        <v>4301051284</v>
      </c>
      <c r="D455" s="390">
        <v>4607091384352</v>
      </c>
      <c r="E455" s="391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7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00"/>
      <c r="R455" s="400"/>
      <c r="S455" s="400"/>
      <c r="T455" s="401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6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8"/>
      <c r="P456" s="392" t="s">
        <v>70</v>
      </c>
      <c r="Q456" s="393"/>
      <c r="R456" s="393"/>
      <c r="S456" s="393"/>
      <c r="T456" s="393"/>
      <c r="U456" s="393"/>
      <c r="V456" s="394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7"/>
      <c r="B457" s="397"/>
      <c r="C457" s="397"/>
      <c r="D457" s="397"/>
      <c r="E457" s="397"/>
      <c r="F457" s="397"/>
      <c r="G457" s="397"/>
      <c r="H457" s="397"/>
      <c r="I457" s="397"/>
      <c r="J457" s="397"/>
      <c r="K457" s="397"/>
      <c r="L457" s="397"/>
      <c r="M457" s="397"/>
      <c r="N457" s="397"/>
      <c r="O457" s="398"/>
      <c r="P457" s="392" t="s">
        <v>70</v>
      </c>
      <c r="Q457" s="393"/>
      <c r="R457" s="393"/>
      <c r="S457" s="393"/>
      <c r="T457" s="393"/>
      <c r="U457" s="393"/>
      <c r="V457" s="394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3" t="s">
        <v>91</v>
      </c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397"/>
      <c r="P458" s="397"/>
      <c r="Q458" s="397"/>
      <c r="R458" s="397"/>
      <c r="S458" s="397"/>
      <c r="T458" s="397"/>
      <c r="U458" s="397"/>
      <c r="V458" s="397"/>
      <c r="W458" s="397"/>
      <c r="X458" s="397"/>
      <c r="Y458" s="397"/>
      <c r="Z458" s="397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90">
        <v>4680115884335</v>
      </c>
      <c r="E459" s="391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5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00"/>
      <c r="R459" s="400"/>
      <c r="S459" s="400"/>
      <c r="T459" s="401"/>
      <c r="U459" s="34"/>
      <c r="V459" s="34"/>
      <c r="W459" s="35" t="s">
        <v>69</v>
      </c>
      <c r="X459" s="384">
        <v>12</v>
      </c>
      <c r="Y459" s="385">
        <f>IFERROR(IF(X459="",0,CEILING((X459/$H459),1)*$H459),"")</f>
        <v>12</v>
      </c>
      <c r="Z459" s="36">
        <f>IFERROR(IF(Y459=0,"",ROUNDUP(Y459/H459,0)*0.00627),"")</f>
        <v>6.2700000000000006E-2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18.000000000000004</v>
      </c>
      <c r="BN459" s="64">
        <f>IFERROR(Y459*I459/H459,"0")</f>
        <v>18.000000000000004</v>
      </c>
      <c r="BO459" s="64">
        <f>IFERROR(1/J459*(X459/H459),"0")</f>
        <v>0.05</v>
      </c>
      <c r="BP459" s="64">
        <f>IFERROR(1/J459*(Y459/H459),"0")</f>
        <v>0.05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90">
        <v>4680115884342</v>
      </c>
      <c r="E460" s="391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5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00"/>
      <c r="R460" s="400"/>
      <c r="S460" s="400"/>
      <c r="T460" s="401"/>
      <c r="U460" s="34"/>
      <c r="V460" s="34"/>
      <c r="W460" s="35" t="s">
        <v>69</v>
      </c>
      <c r="X460" s="384">
        <v>12</v>
      </c>
      <c r="Y460" s="385">
        <f>IFERROR(IF(X460="",0,CEILING((X460/$H460),1)*$H460),"")</f>
        <v>12</v>
      </c>
      <c r="Z460" s="36">
        <f>IFERROR(IF(Y460=0,"",ROUNDUP(Y460/H460,0)*0.00627),"")</f>
        <v>6.2700000000000006E-2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18.000000000000004</v>
      </c>
      <c r="BN460" s="64">
        <f>IFERROR(Y460*I460/H460,"0")</f>
        <v>18.000000000000004</v>
      </c>
      <c r="BO460" s="64">
        <f>IFERROR(1/J460*(X460/H460),"0")</f>
        <v>0.05</v>
      </c>
      <c r="BP460" s="64">
        <f>IFERROR(1/J460*(Y460/H460),"0")</f>
        <v>0.05</v>
      </c>
    </row>
    <row r="461" spans="1:68" ht="27" customHeight="1" x14ac:dyDescent="0.25">
      <c r="A461" s="54" t="s">
        <v>620</v>
      </c>
      <c r="B461" s="54" t="s">
        <v>621</v>
      </c>
      <c r="C461" s="31">
        <v>4301170011</v>
      </c>
      <c r="D461" s="390">
        <v>4680115884113</v>
      </c>
      <c r="E461" s="391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52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00"/>
      <c r="R461" s="400"/>
      <c r="S461" s="400"/>
      <c r="T461" s="401"/>
      <c r="U461" s="34"/>
      <c r="V461" s="34"/>
      <c r="W461" s="35" t="s">
        <v>69</v>
      </c>
      <c r="X461" s="384">
        <v>5.5</v>
      </c>
      <c r="Y461" s="385">
        <f>IFERROR(IF(X461="",0,CEILING((X461/$H461),1)*$H461),"")</f>
        <v>6.6000000000000005</v>
      </c>
      <c r="Z461" s="36">
        <f>IFERROR(IF(Y461=0,"",ROUNDUP(Y461/H461,0)*0.00627),"")</f>
        <v>3.1350000000000003E-2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7.833333333333333</v>
      </c>
      <c r="BN461" s="64">
        <f>IFERROR(Y461*I461/H461,"0")</f>
        <v>9.3999999999999986</v>
      </c>
      <c r="BO461" s="64">
        <f>IFERROR(1/J461*(X461/H461),"0")</f>
        <v>2.0833333333333332E-2</v>
      </c>
      <c r="BP461" s="64">
        <f>IFERROR(1/J461*(Y461/H461),"0")</f>
        <v>2.5000000000000001E-2</v>
      </c>
    </row>
    <row r="462" spans="1:68" x14ac:dyDescent="0.2">
      <c r="A462" s="396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8"/>
      <c r="P462" s="392" t="s">
        <v>70</v>
      </c>
      <c r="Q462" s="393"/>
      <c r="R462" s="393"/>
      <c r="S462" s="393"/>
      <c r="T462" s="393"/>
      <c r="U462" s="393"/>
      <c r="V462" s="394"/>
      <c r="W462" s="37" t="s">
        <v>71</v>
      </c>
      <c r="X462" s="386">
        <f>IFERROR(X459/H459,"0")+IFERROR(X460/H460,"0")+IFERROR(X461/H461,"0")</f>
        <v>24.166666666666664</v>
      </c>
      <c r="Y462" s="386">
        <f>IFERROR(Y459/H459,"0")+IFERROR(Y460/H460,"0")+IFERROR(Y461/H461,"0")</f>
        <v>25</v>
      </c>
      <c r="Z462" s="386">
        <f>IFERROR(IF(Z459="",0,Z459),"0")+IFERROR(IF(Z460="",0,Z460),"0")+IFERROR(IF(Z461="",0,Z461),"0")</f>
        <v>0.15675</v>
      </c>
      <c r="AA462" s="387"/>
      <c r="AB462" s="387"/>
      <c r="AC462" s="387"/>
    </row>
    <row r="463" spans="1:68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398"/>
      <c r="P463" s="392" t="s">
        <v>70</v>
      </c>
      <c r="Q463" s="393"/>
      <c r="R463" s="393"/>
      <c r="S463" s="393"/>
      <c r="T463" s="393"/>
      <c r="U463" s="393"/>
      <c r="V463" s="394"/>
      <c r="W463" s="37" t="s">
        <v>69</v>
      </c>
      <c r="X463" s="386">
        <f>IFERROR(SUM(X459:X461),"0")</f>
        <v>29.5</v>
      </c>
      <c r="Y463" s="386">
        <f>IFERROR(SUM(Y459:Y461),"0")</f>
        <v>30.6</v>
      </c>
      <c r="Z463" s="37"/>
      <c r="AA463" s="387"/>
      <c r="AB463" s="387"/>
      <c r="AC463" s="387"/>
    </row>
    <row r="464" spans="1:68" ht="16.5" hidden="1" customHeight="1" x14ac:dyDescent="0.25">
      <c r="A464" s="406" t="s">
        <v>622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8"/>
      <c r="AB464" s="378"/>
      <c r="AC464" s="378"/>
    </row>
    <row r="465" spans="1:68" ht="14.25" hidden="1" customHeight="1" x14ac:dyDescent="0.25">
      <c r="A465" s="403" t="s">
        <v>141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7"/>
      <c r="AB465" s="377"/>
      <c r="AC465" s="377"/>
    </row>
    <row r="466" spans="1:68" ht="27" hidden="1" customHeight="1" x14ac:dyDescent="0.25">
      <c r="A466" s="54" t="s">
        <v>623</v>
      </c>
      <c r="B466" s="54" t="s">
        <v>624</v>
      </c>
      <c r="C466" s="31">
        <v>4301020315</v>
      </c>
      <c r="D466" s="390">
        <v>4607091389364</v>
      </c>
      <c r="E466" s="391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709" t="s">
        <v>625</v>
      </c>
      <c r="Q466" s="400"/>
      <c r="R466" s="400"/>
      <c r="S466" s="400"/>
      <c r="T466" s="401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6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398"/>
      <c r="P467" s="392" t="s">
        <v>70</v>
      </c>
      <c r="Q467" s="393"/>
      <c r="R467" s="393"/>
      <c r="S467" s="393"/>
      <c r="T467" s="393"/>
      <c r="U467" s="393"/>
      <c r="V467" s="394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8"/>
      <c r="P468" s="392" t="s">
        <v>70</v>
      </c>
      <c r="Q468" s="393"/>
      <c r="R468" s="393"/>
      <c r="S468" s="393"/>
      <c r="T468" s="393"/>
      <c r="U468" s="393"/>
      <c r="V468" s="394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3" t="s">
        <v>64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90">
        <v>4607091389739</v>
      </c>
      <c r="E470" s="391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19" t="s">
        <v>628</v>
      </c>
      <c r="Q470" s="400"/>
      <c r="R470" s="400"/>
      <c r="S470" s="400"/>
      <c r="T470" s="401"/>
      <c r="U470" s="34"/>
      <c r="V470" s="34"/>
      <c r="W470" s="35" t="s">
        <v>69</v>
      </c>
      <c r="X470" s="384">
        <v>90</v>
      </c>
      <c r="Y470" s="385">
        <f t="shared" ref="Y470:Y476" si="74">IFERROR(IF(X470="",0,CEILING((X470/$H470),1)*$H470),"")</f>
        <v>92.4</v>
      </c>
      <c r="Z470" s="36">
        <f>IFERROR(IF(Y470=0,"",ROUNDUP(Y470/H470,0)*0.00753),"")</f>
        <v>0.16566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94.928571428571416</v>
      </c>
      <c r="BN470" s="64">
        <f t="shared" ref="BN470:BN476" si="76">IFERROR(Y470*I470/H470,"0")</f>
        <v>97.46</v>
      </c>
      <c r="BO470" s="64">
        <f t="shared" ref="BO470:BO476" si="77">IFERROR(1/J470*(X470/H470),"0")</f>
        <v>0.13736263736263735</v>
      </c>
      <c r="BP470" s="64">
        <f t="shared" ref="BP470:BP476" si="78">IFERROR(1/J470*(Y470/H470),"0")</f>
        <v>0.14102564102564102</v>
      </c>
    </row>
    <row r="471" spans="1:68" ht="27" hidden="1" customHeight="1" x14ac:dyDescent="0.25">
      <c r="A471" s="54" t="s">
        <v>626</v>
      </c>
      <c r="B471" s="54" t="s">
        <v>629</v>
      </c>
      <c r="C471" s="31">
        <v>4301031212</v>
      </c>
      <c r="D471" s="390">
        <v>4607091389739</v>
      </c>
      <c r="E471" s="391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7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00"/>
      <c r="R471" s="400"/>
      <c r="S471" s="400"/>
      <c r="T471" s="401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630</v>
      </c>
      <c r="B472" s="54" t="s">
        <v>631</v>
      </c>
      <c r="C472" s="31">
        <v>4301031363</v>
      </c>
      <c r="D472" s="390">
        <v>4607091389425</v>
      </c>
      <c r="E472" s="391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559" t="s">
        <v>632</v>
      </c>
      <c r="Q472" s="400"/>
      <c r="R472" s="400"/>
      <c r="S472" s="400"/>
      <c r="T472" s="401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633</v>
      </c>
      <c r="B473" s="54" t="s">
        <v>634</v>
      </c>
      <c r="C473" s="31">
        <v>4301031334</v>
      </c>
      <c r="D473" s="390">
        <v>4680115880771</v>
      </c>
      <c r="E473" s="391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734" t="s">
        <v>635</v>
      </c>
      <c r="Q473" s="400"/>
      <c r="R473" s="400"/>
      <c r="S473" s="400"/>
      <c r="T473" s="401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633</v>
      </c>
      <c r="B474" s="54" t="s">
        <v>636</v>
      </c>
      <c r="C474" s="31">
        <v>4301031167</v>
      </c>
      <c r="D474" s="390">
        <v>4680115880771</v>
      </c>
      <c r="E474" s="391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7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400"/>
      <c r="R474" s="400"/>
      <c r="S474" s="400"/>
      <c r="T474" s="401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637</v>
      </c>
      <c r="B475" s="54" t="s">
        <v>638</v>
      </c>
      <c r="C475" s="31">
        <v>4301031327</v>
      </c>
      <c r="D475" s="390">
        <v>4607091389500</v>
      </c>
      <c r="E475" s="391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568" t="s">
        <v>639</v>
      </c>
      <c r="Q475" s="400"/>
      <c r="R475" s="400"/>
      <c r="S475" s="400"/>
      <c r="T475" s="401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90">
        <v>4607091389500</v>
      </c>
      <c r="E476" s="391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7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400"/>
      <c r="R476" s="400"/>
      <c r="S476" s="400"/>
      <c r="T476" s="401"/>
      <c r="U476" s="34"/>
      <c r="V476" s="34"/>
      <c r="W476" s="35" t="s">
        <v>69</v>
      </c>
      <c r="X476" s="384">
        <v>28</v>
      </c>
      <c r="Y476" s="385">
        <f t="shared" si="74"/>
        <v>29.400000000000002</v>
      </c>
      <c r="Z476" s="36">
        <f>IFERROR(IF(Y476=0,"",ROUNDUP(Y476/H476,0)*0.00502),"")</f>
        <v>7.0280000000000009E-2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29.733333333333331</v>
      </c>
      <c r="BN476" s="64">
        <f t="shared" si="76"/>
        <v>31.22</v>
      </c>
      <c r="BO476" s="64">
        <f t="shared" si="77"/>
        <v>5.6980056980056981E-2</v>
      </c>
      <c r="BP476" s="64">
        <f t="shared" si="78"/>
        <v>5.9829059829059839E-2</v>
      </c>
    </row>
    <row r="477" spans="1:68" x14ac:dyDescent="0.2">
      <c r="A477" s="396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398"/>
      <c r="P477" s="392" t="s">
        <v>70</v>
      </c>
      <c r="Q477" s="393"/>
      <c r="R477" s="393"/>
      <c r="S477" s="393"/>
      <c r="T477" s="393"/>
      <c r="U477" s="393"/>
      <c r="V477" s="394"/>
      <c r="W477" s="37" t="s">
        <v>71</v>
      </c>
      <c r="X477" s="386">
        <f>IFERROR(X470/H470,"0")+IFERROR(X471/H471,"0")+IFERROR(X472/H472,"0")+IFERROR(X473/H473,"0")+IFERROR(X474/H474,"0")+IFERROR(X475/H475,"0")+IFERROR(X476/H476,"0")</f>
        <v>34.761904761904759</v>
      </c>
      <c r="Y477" s="386">
        <f>IFERROR(Y470/H470,"0")+IFERROR(Y471/H471,"0")+IFERROR(Y472/H472,"0")+IFERROR(Y473/H473,"0")+IFERROR(Y474/H474,"0")+IFERROR(Y475/H475,"0")+IFERROR(Y476/H476,"0")</f>
        <v>36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0.23594000000000001</v>
      </c>
      <c r="AA477" s="387"/>
      <c r="AB477" s="387"/>
      <c r="AC477" s="387"/>
    </row>
    <row r="478" spans="1:68" x14ac:dyDescent="0.2">
      <c r="A478" s="397"/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8"/>
      <c r="P478" s="392" t="s">
        <v>70</v>
      </c>
      <c r="Q478" s="393"/>
      <c r="R478" s="393"/>
      <c r="S478" s="393"/>
      <c r="T478" s="393"/>
      <c r="U478" s="393"/>
      <c r="V478" s="394"/>
      <c r="W478" s="37" t="s">
        <v>69</v>
      </c>
      <c r="X478" s="386">
        <f>IFERROR(SUM(X470:X476),"0")</f>
        <v>118</v>
      </c>
      <c r="Y478" s="386">
        <f>IFERROR(SUM(Y470:Y476),"0")</f>
        <v>121.80000000000001</v>
      </c>
      <c r="Z478" s="37"/>
      <c r="AA478" s="387"/>
      <c r="AB478" s="387"/>
      <c r="AC478" s="387"/>
    </row>
    <row r="479" spans="1:68" ht="14.25" hidden="1" customHeight="1" x14ac:dyDescent="0.25">
      <c r="A479" s="403" t="s">
        <v>91</v>
      </c>
      <c r="B479" s="397"/>
      <c r="C479" s="397"/>
      <c r="D479" s="397"/>
      <c r="E479" s="397"/>
      <c r="F479" s="397"/>
      <c r="G479" s="397"/>
      <c r="H479" s="397"/>
      <c r="I479" s="397"/>
      <c r="J479" s="397"/>
      <c r="K479" s="397"/>
      <c r="L479" s="397"/>
      <c r="M479" s="397"/>
      <c r="N479" s="397"/>
      <c r="O479" s="397"/>
      <c r="P479" s="397"/>
      <c r="Q479" s="397"/>
      <c r="R479" s="397"/>
      <c r="S479" s="397"/>
      <c r="T479" s="397"/>
      <c r="U479" s="397"/>
      <c r="V479" s="397"/>
      <c r="W479" s="397"/>
      <c r="X479" s="397"/>
      <c r="Y479" s="397"/>
      <c r="Z479" s="397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90">
        <v>4680115884359</v>
      </c>
      <c r="E480" s="391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6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00"/>
      <c r="R480" s="400"/>
      <c r="S480" s="400"/>
      <c r="T480" s="401"/>
      <c r="U480" s="34"/>
      <c r="V480" s="34"/>
      <c r="W480" s="35" t="s">
        <v>69</v>
      </c>
      <c r="X480" s="384">
        <v>12</v>
      </c>
      <c r="Y480" s="385">
        <f>IFERROR(IF(X480="",0,CEILING((X480/$H480),1)*$H480),"")</f>
        <v>12</v>
      </c>
      <c r="Z480" s="36">
        <f>IFERROR(IF(Y480=0,"",ROUNDUP(Y480/H480,0)*0.00627),"")</f>
        <v>6.2700000000000006E-2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18.000000000000004</v>
      </c>
      <c r="BN480" s="64">
        <f>IFERROR(Y480*I480/H480,"0")</f>
        <v>18.000000000000004</v>
      </c>
      <c r="BO480" s="64">
        <f>IFERROR(1/J480*(X480/H480),"0")</f>
        <v>0.05</v>
      </c>
      <c r="BP480" s="64">
        <f>IFERROR(1/J480*(Y480/H480),"0")</f>
        <v>0.05</v>
      </c>
    </row>
    <row r="481" spans="1:68" ht="27" hidden="1" customHeight="1" x14ac:dyDescent="0.25">
      <c r="A481" s="54" t="s">
        <v>643</v>
      </c>
      <c r="B481" s="54" t="s">
        <v>644</v>
      </c>
      <c r="C481" s="31">
        <v>4301040358</v>
      </c>
      <c r="D481" s="390">
        <v>4680115884571</v>
      </c>
      <c r="E481" s="391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7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00"/>
      <c r="R481" s="400"/>
      <c r="S481" s="400"/>
      <c r="T481" s="401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8"/>
      <c r="P482" s="392" t="s">
        <v>70</v>
      </c>
      <c r="Q482" s="393"/>
      <c r="R482" s="393"/>
      <c r="S482" s="393"/>
      <c r="T482" s="393"/>
      <c r="U482" s="393"/>
      <c r="V482" s="394"/>
      <c r="W482" s="37" t="s">
        <v>71</v>
      </c>
      <c r="X482" s="386">
        <f>IFERROR(X480/H480,"0")+IFERROR(X481/H481,"0")</f>
        <v>10</v>
      </c>
      <c r="Y482" s="386">
        <f>IFERROR(Y480/H480,"0")+IFERROR(Y481/H481,"0")</f>
        <v>10</v>
      </c>
      <c r="Z482" s="386">
        <f>IFERROR(IF(Z480="",0,Z480),"0")+IFERROR(IF(Z481="",0,Z481),"0")</f>
        <v>6.2700000000000006E-2</v>
      </c>
      <c r="AA482" s="387"/>
      <c r="AB482" s="387"/>
      <c r="AC482" s="387"/>
    </row>
    <row r="483" spans="1:68" x14ac:dyDescent="0.2">
      <c r="A483" s="397"/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8"/>
      <c r="P483" s="392" t="s">
        <v>70</v>
      </c>
      <c r="Q483" s="393"/>
      <c r="R483" s="393"/>
      <c r="S483" s="393"/>
      <c r="T483" s="393"/>
      <c r="U483" s="393"/>
      <c r="V483" s="394"/>
      <c r="W483" s="37" t="s">
        <v>69</v>
      </c>
      <c r="X483" s="386">
        <f>IFERROR(SUM(X480:X481),"0")</f>
        <v>12</v>
      </c>
      <c r="Y483" s="386">
        <f>IFERROR(SUM(Y480:Y481),"0")</f>
        <v>12</v>
      </c>
      <c r="Z483" s="37"/>
      <c r="AA483" s="387"/>
      <c r="AB483" s="387"/>
      <c r="AC483" s="387"/>
    </row>
    <row r="484" spans="1:68" ht="14.25" hidden="1" customHeight="1" x14ac:dyDescent="0.25">
      <c r="A484" s="403" t="s">
        <v>100</v>
      </c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7"/>
      <c r="P484" s="397"/>
      <c r="Q484" s="397"/>
      <c r="R484" s="397"/>
      <c r="S484" s="397"/>
      <c r="T484" s="397"/>
      <c r="U484" s="397"/>
      <c r="V484" s="397"/>
      <c r="W484" s="397"/>
      <c r="X484" s="397"/>
      <c r="Y484" s="397"/>
      <c r="Z484" s="397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90">
        <v>4680115884090</v>
      </c>
      <c r="E485" s="391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5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00"/>
      <c r="R485" s="400"/>
      <c r="S485" s="400"/>
      <c r="T485" s="401"/>
      <c r="U485" s="34"/>
      <c r="V485" s="34"/>
      <c r="W485" s="35" t="s">
        <v>69</v>
      </c>
      <c r="X485" s="384">
        <v>5.5</v>
      </c>
      <c r="Y485" s="385">
        <f>IFERROR(IF(X485="",0,CEILING((X485/$H485),1)*$H485),"")</f>
        <v>6.6000000000000005</v>
      </c>
      <c r="Z485" s="36">
        <f>IFERROR(IF(Y485=0,"",ROUNDUP(Y485/H485,0)*0.00627),"")</f>
        <v>3.1350000000000003E-2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7.833333333333333</v>
      </c>
      <c r="BN485" s="64">
        <f>IFERROR(Y485*I485/H485,"0")</f>
        <v>9.3999999999999986</v>
      </c>
      <c r="BO485" s="64">
        <f>IFERROR(1/J485*(X485/H485),"0")</f>
        <v>2.0833333333333332E-2</v>
      </c>
      <c r="BP485" s="64">
        <f>IFERROR(1/J485*(Y485/H485),"0")</f>
        <v>2.5000000000000001E-2</v>
      </c>
    </row>
    <row r="486" spans="1:68" x14ac:dyDescent="0.2">
      <c r="A486" s="396"/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8"/>
      <c r="P486" s="392" t="s">
        <v>70</v>
      </c>
      <c r="Q486" s="393"/>
      <c r="R486" s="393"/>
      <c r="S486" s="393"/>
      <c r="T486" s="393"/>
      <c r="U486" s="393"/>
      <c r="V486" s="394"/>
      <c r="W486" s="37" t="s">
        <v>71</v>
      </c>
      <c r="X486" s="386">
        <f>IFERROR(X485/H485,"0")</f>
        <v>4.1666666666666661</v>
      </c>
      <c r="Y486" s="386">
        <f>IFERROR(Y485/H485,"0")</f>
        <v>5</v>
      </c>
      <c r="Z486" s="386">
        <f>IFERROR(IF(Z485="",0,Z485),"0")</f>
        <v>3.1350000000000003E-2</v>
      </c>
      <c r="AA486" s="387"/>
      <c r="AB486" s="387"/>
      <c r="AC486" s="387"/>
    </row>
    <row r="487" spans="1:68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398"/>
      <c r="P487" s="392" t="s">
        <v>70</v>
      </c>
      <c r="Q487" s="393"/>
      <c r="R487" s="393"/>
      <c r="S487" s="393"/>
      <c r="T487" s="393"/>
      <c r="U487" s="393"/>
      <c r="V487" s="394"/>
      <c r="W487" s="37" t="s">
        <v>69</v>
      </c>
      <c r="X487" s="386">
        <f>IFERROR(SUM(X485:X485),"0")</f>
        <v>5.5</v>
      </c>
      <c r="Y487" s="386">
        <f>IFERROR(SUM(Y485:Y485),"0")</f>
        <v>6.6000000000000005</v>
      </c>
      <c r="Z487" s="37"/>
      <c r="AA487" s="387"/>
      <c r="AB487" s="387"/>
      <c r="AC487" s="387"/>
    </row>
    <row r="488" spans="1:68" ht="14.25" hidden="1" customHeight="1" x14ac:dyDescent="0.25">
      <c r="A488" s="403" t="s">
        <v>647</v>
      </c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7"/>
      <c r="P488" s="397"/>
      <c r="Q488" s="397"/>
      <c r="R488" s="397"/>
      <c r="S488" s="397"/>
      <c r="T488" s="397"/>
      <c r="U488" s="397"/>
      <c r="V488" s="397"/>
      <c r="W488" s="397"/>
      <c r="X488" s="397"/>
      <c r="Y488" s="397"/>
      <c r="Z488" s="397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90">
        <v>4680115884564</v>
      </c>
      <c r="E489" s="391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6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00"/>
      <c r="R489" s="400"/>
      <c r="S489" s="400"/>
      <c r="T489" s="401"/>
      <c r="U489" s="34"/>
      <c r="V489" s="34"/>
      <c r="W489" s="35" t="s">
        <v>69</v>
      </c>
      <c r="X489" s="384">
        <v>15</v>
      </c>
      <c r="Y489" s="385">
        <f>IFERROR(IF(X489="",0,CEILING((X489/$H489),1)*$H489),"")</f>
        <v>15</v>
      </c>
      <c r="Z489" s="36">
        <f>IFERROR(IF(Y489=0,"",ROUNDUP(Y489/H489,0)*0.00627),"")</f>
        <v>3.1350000000000003E-2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18</v>
      </c>
      <c r="BN489" s="64">
        <f>IFERROR(Y489*I489/H489,"0")</f>
        <v>18</v>
      </c>
      <c r="BO489" s="64">
        <f>IFERROR(1/J489*(X489/H489),"0")</f>
        <v>2.5000000000000001E-2</v>
      </c>
      <c r="BP489" s="64">
        <f>IFERROR(1/J489*(Y489/H489),"0")</f>
        <v>2.5000000000000001E-2</v>
      </c>
    </row>
    <row r="490" spans="1:68" x14ac:dyDescent="0.2">
      <c r="A490" s="396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8"/>
      <c r="P490" s="392" t="s">
        <v>70</v>
      </c>
      <c r="Q490" s="393"/>
      <c r="R490" s="393"/>
      <c r="S490" s="393"/>
      <c r="T490" s="393"/>
      <c r="U490" s="393"/>
      <c r="V490" s="394"/>
      <c r="W490" s="37" t="s">
        <v>71</v>
      </c>
      <c r="X490" s="386">
        <f>IFERROR(X489/H489,"0")</f>
        <v>5</v>
      </c>
      <c r="Y490" s="386">
        <f>IFERROR(Y489/H489,"0")</f>
        <v>5</v>
      </c>
      <c r="Z490" s="386">
        <f>IFERROR(IF(Z489="",0,Z489),"0")</f>
        <v>3.1350000000000003E-2</v>
      </c>
      <c r="AA490" s="387"/>
      <c r="AB490" s="387"/>
      <c r="AC490" s="387"/>
    </row>
    <row r="491" spans="1:68" x14ac:dyDescent="0.2">
      <c r="A491" s="397"/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8"/>
      <c r="P491" s="392" t="s">
        <v>70</v>
      </c>
      <c r="Q491" s="393"/>
      <c r="R491" s="393"/>
      <c r="S491" s="393"/>
      <c r="T491" s="393"/>
      <c r="U491" s="393"/>
      <c r="V491" s="394"/>
      <c r="W491" s="37" t="s">
        <v>69</v>
      </c>
      <c r="X491" s="386">
        <f>IFERROR(SUM(X489:X489),"0")</f>
        <v>15</v>
      </c>
      <c r="Y491" s="386">
        <f>IFERROR(SUM(Y489:Y489),"0")</f>
        <v>15</v>
      </c>
      <c r="Z491" s="37"/>
      <c r="AA491" s="387"/>
      <c r="AB491" s="387"/>
      <c r="AC491" s="387"/>
    </row>
    <row r="492" spans="1:68" ht="16.5" hidden="1" customHeight="1" x14ac:dyDescent="0.25">
      <c r="A492" s="406" t="s">
        <v>650</v>
      </c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397"/>
      <c r="P492" s="397"/>
      <c r="Q492" s="397"/>
      <c r="R492" s="397"/>
      <c r="S492" s="397"/>
      <c r="T492" s="397"/>
      <c r="U492" s="397"/>
      <c r="V492" s="397"/>
      <c r="W492" s="397"/>
      <c r="X492" s="397"/>
      <c r="Y492" s="397"/>
      <c r="Z492" s="397"/>
      <c r="AA492" s="378"/>
      <c r="AB492" s="378"/>
      <c r="AC492" s="378"/>
    </row>
    <row r="493" spans="1:68" ht="14.25" hidden="1" customHeight="1" x14ac:dyDescent="0.25">
      <c r="A493" s="403" t="s">
        <v>64</v>
      </c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397"/>
      <c r="P493" s="397"/>
      <c r="Q493" s="397"/>
      <c r="R493" s="397"/>
      <c r="S493" s="397"/>
      <c r="T493" s="397"/>
      <c r="U493" s="397"/>
      <c r="V493" s="397"/>
      <c r="W493" s="397"/>
      <c r="X493" s="397"/>
      <c r="Y493" s="397"/>
      <c r="Z493" s="397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90">
        <v>4680115885189</v>
      </c>
      <c r="E494" s="391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69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00"/>
      <c r="R494" s="400"/>
      <c r="S494" s="400"/>
      <c r="T494" s="401"/>
      <c r="U494" s="34"/>
      <c r="V494" s="34"/>
      <c r="W494" s="35" t="s">
        <v>69</v>
      </c>
      <c r="X494" s="384">
        <v>8</v>
      </c>
      <c r="Y494" s="385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90">
        <v>4680115885172</v>
      </c>
      <c r="E495" s="391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6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00"/>
      <c r="R495" s="400"/>
      <c r="S495" s="400"/>
      <c r="T495" s="401"/>
      <c r="U495" s="34"/>
      <c r="V495" s="34"/>
      <c r="W495" s="35" t="s">
        <v>69</v>
      </c>
      <c r="X495" s="384">
        <v>6</v>
      </c>
      <c r="Y495" s="385">
        <f>IFERROR(IF(X495="",0,CEILING((X495/$H495),1)*$H495),"")</f>
        <v>6</v>
      </c>
      <c r="Z495" s="36">
        <f>IFERROR(IF(Y495=0,"",ROUNDUP(Y495/H495,0)*0.00502),"")</f>
        <v>2.5100000000000001E-2</v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6.5000000000000009</v>
      </c>
      <c r="BN495" s="64">
        <f>IFERROR(Y495*I495/H495,"0")</f>
        <v>6.5000000000000009</v>
      </c>
      <c r="BO495" s="64">
        <f>IFERROR(1/J495*(X495/H495),"0")</f>
        <v>2.1367521367521368E-2</v>
      </c>
      <c r="BP495" s="64">
        <f>IFERROR(1/J495*(Y495/H495),"0")</f>
        <v>2.1367521367521368E-2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90">
        <v>4680115885110</v>
      </c>
      <c r="E496" s="391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6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00"/>
      <c r="R496" s="400"/>
      <c r="S496" s="400"/>
      <c r="T496" s="401"/>
      <c r="U496" s="34"/>
      <c r="V496" s="34"/>
      <c r="W496" s="35" t="s">
        <v>69</v>
      </c>
      <c r="X496" s="384">
        <v>24</v>
      </c>
      <c r="Y496" s="385">
        <f>IFERROR(IF(X496="",0,CEILING((X496/$H496),1)*$H496),"")</f>
        <v>24</v>
      </c>
      <c r="Z496" s="36">
        <f>IFERROR(IF(Y496=0,"",ROUNDUP(Y496/H496,0)*0.00502),"")</f>
        <v>0.1004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40.400000000000006</v>
      </c>
      <c r="BN496" s="64">
        <f>IFERROR(Y496*I496/H496,"0")</f>
        <v>40.400000000000006</v>
      </c>
      <c r="BO496" s="64">
        <f>IFERROR(1/J496*(X496/H496),"0")</f>
        <v>8.5470085470085472E-2</v>
      </c>
      <c r="BP496" s="64">
        <f>IFERROR(1/J496*(Y496/H496),"0")</f>
        <v>8.5470085470085472E-2</v>
      </c>
    </row>
    <row r="497" spans="1:68" x14ac:dyDescent="0.2">
      <c r="A497" s="396"/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7"/>
      <c r="O497" s="398"/>
      <c r="P497" s="392" t="s">
        <v>70</v>
      </c>
      <c r="Q497" s="393"/>
      <c r="R497" s="393"/>
      <c r="S497" s="393"/>
      <c r="T497" s="393"/>
      <c r="U497" s="393"/>
      <c r="V497" s="394"/>
      <c r="W497" s="37" t="s">
        <v>71</v>
      </c>
      <c r="X497" s="386">
        <f>IFERROR(X494/H494,"0")+IFERROR(X495/H495,"0")+IFERROR(X496/H496,"0")</f>
        <v>31.666666666666668</v>
      </c>
      <c r="Y497" s="386">
        <f>IFERROR(Y494/H494,"0")+IFERROR(Y495/H495,"0")+IFERROR(Y496/H496,"0")</f>
        <v>32</v>
      </c>
      <c r="Z497" s="386">
        <f>IFERROR(IF(Z494="",0,Z494),"0")+IFERROR(IF(Z495="",0,Z495),"0")+IFERROR(IF(Z496="",0,Z496),"0")</f>
        <v>0.16064000000000001</v>
      </c>
      <c r="AA497" s="387"/>
      <c r="AB497" s="387"/>
      <c r="AC497" s="387"/>
    </row>
    <row r="498" spans="1:68" x14ac:dyDescent="0.2">
      <c r="A498" s="397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397"/>
      <c r="O498" s="398"/>
      <c r="P498" s="392" t="s">
        <v>70</v>
      </c>
      <c r="Q498" s="393"/>
      <c r="R498" s="393"/>
      <c r="S498" s="393"/>
      <c r="T498" s="393"/>
      <c r="U498" s="393"/>
      <c r="V498" s="394"/>
      <c r="W498" s="37" t="s">
        <v>69</v>
      </c>
      <c r="X498" s="386">
        <f>IFERROR(SUM(X494:X496),"0")</f>
        <v>38</v>
      </c>
      <c r="Y498" s="386">
        <f>IFERROR(SUM(Y494:Y496),"0")</f>
        <v>38.4</v>
      </c>
      <c r="Z498" s="37"/>
      <c r="AA498" s="387"/>
      <c r="AB498" s="387"/>
      <c r="AC498" s="387"/>
    </row>
    <row r="499" spans="1:68" ht="16.5" hidden="1" customHeight="1" x14ac:dyDescent="0.25">
      <c r="A499" s="406" t="s">
        <v>657</v>
      </c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397"/>
      <c r="O499" s="397"/>
      <c r="P499" s="397"/>
      <c r="Q499" s="397"/>
      <c r="R499" s="397"/>
      <c r="S499" s="397"/>
      <c r="T499" s="397"/>
      <c r="U499" s="397"/>
      <c r="V499" s="397"/>
      <c r="W499" s="397"/>
      <c r="X499" s="397"/>
      <c r="Y499" s="397"/>
      <c r="Z499" s="397"/>
      <c r="AA499" s="378"/>
      <c r="AB499" s="378"/>
      <c r="AC499" s="378"/>
    </row>
    <row r="500" spans="1:68" ht="14.25" hidden="1" customHeight="1" x14ac:dyDescent="0.25">
      <c r="A500" s="403" t="s">
        <v>64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97"/>
      <c r="AA500" s="377"/>
      <c r="AB500" s="377"/>
      <c r="AC500" s="377"/>
    </row>
    <row r="501" spans="1:68" ht="27" hidden="1" customHeight="1" x14ac:dyDescent="0.25">
      <c r="A501" s="54" t="s">
        <v>658</v>
      </c>
      <c r="B501" s="54" t="s">
        <v>659</v>
      </c>
      <c r="C501" s="31">
        <v>4301031365</v>
      </c>
      <c r="D501" s="390">
        <v>4680115885738</v>
      </c>
      <c r="E501" s="391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639" t="s">
        <v>660</v>
      </c>
      <c r="Q501" s="400"/>
      <c r="R501" s="400"/>
      <c r="S501" s="400"/>
      <c r="T501" s="401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661</v>
      </c>
      <c r="B502" s="54" t="s">
        <v>662</v>
      </c>
      <c r="C502" s="31">
        <v>4301031261</v>
      </c>
      <c r="D502" s="390">
        <v>4680115885103</v>
      </c>
      <c r="E502" s="391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7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00"/>
      <c r="R502" s="400"/>
      <c r="S502" s="400"/>
      <c r="T502" s="401"/>
      <c r="U502" s="34"/>
      <c r="V502" s="34"/>
      <c r="W502" s="35" t="s">
        <v>69</v>
      </c>
      <c r="X502" s="384">
        <v>13.5</v>
      </c>
      <c r="Y502" s="385">
        <f>IFERROR(IF(X502="",0,CEILING((X502/$H502),1)*$H502),"")</f>
        <v>14.580000000000002</v>
      </c>
      <c r="Z502" s="36">
        <f>IFERROR(IF(Y502=0,"",ROUNDUP(Y502/H502,0)*0.00753),"")</f>
        <v>6.7769999999999997E-2</v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15.166666666666666</v>
      </c>
      <c r="BN502" s="64">
        <f>IFERROR(Y502*I502/H502,"0")</f>
        <v>16.380000000000003</v>
      </c>
      <c r="BO502" s="64">
        <f>IFERROR(1/J502*(X502/H502),"0")</f>
        <v>5.3418803418803409E-2</v>
      </c>
      <c r="BP502" s="64">
        <f>IFERROR(1/J502*(Y502/H502),"0")</f>
        <v>5.7692307692307689E-2</v>
      </c>
    </row>
    <row r="503" spans="1:68" x14ac:dyDescent="0.2">
      <c r="A503" s="396"/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7"/>
      <c r="O503" s="398"/>
      <c r="P503" s="392" t="s">
        <v>70</v>
      </c>
      <c r="Q503" s="393"/>
      <c r="R503" s="393"/>
      <c r="S503" s="393"/>
      <c r="T503" s="393"/>
      <c r="U503" s="393"/>
      <c r="V503" s="394"/>
      <c r="W503" s="37" t="s">
        <v>71</v>
      </c>
      <c r="X503" s="386">
        <f>IFERROR(X501/H501,"0")+IFERROR(X502/H502,"0")</f>
        <v>8.3333333333333321</v>
      </c>
      <c r="Y503" s="386">
        <f>IFERROR(Y501/H501,"0")+IFERROR(Y502/H502,"0")</f>
        <v>9</v>
      </c>
      <c r="Z503" s="386">
        <f>IFERROR(IF(Z501="",0,Z501),"0")+IFERROR(IF(Z502="",0,Z502),"0")</f>
        <v>6.7769999999999997E-2</v>
      </c>
      <c r="AA503" s="387"/>
      <c r="AB503" s="387"/>
      <c r="AC503" s="387"/>
    </row>
    <row r="504" spans="1:68" x14ac:dyDescent="0.2">
      <c r="A504" s="397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397"/>
      <c r="O504" s="398"/>
      <c r="P504" s="392" t="s">
        <v>70</v>
      </c>
      <c r="Q504" s="393"/>
      <c r="R504" s="393"/>
      <c r="S504" s="393"/>
      <c r="T504" s="393"/>
      <c r="U504" s="393"/>
      <c r="V504" s="394"/>
      <c r="W504" s="37" t="s">
        <v>69</v>
      </c>
      <c r="X504" s="386">
        <f>IFERROR(SUM(X501:X502),"0")</f>
        <v>13.5</v>
      </c>
      <c r="Y504" s="386">
        <f>IFERROR(SUM(Y501:Y502),"0")</f>
        <v>14.580000000000002</v>
      </c>
      <c r="Z504" s="37"/>
      <c r="AA504" s="387"/>
      <c r="AB504" s="387"/>
      <c r="AC504" s="387"/>
    </row>
    <row r="505" spans="1:68" ht="14.25" hidden="1" customHeight="1" x14ac:dyDescent="0.25">
      <c r="A505" s="403" t="s">
        <v>171</v>
      </c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7"/>
      <c r="P505" s="397"/>
      <c r="Q505" s="397"/>
      <c r="R505" s="397"/>
      <c r="S505" s="397"/>
      <c r="T505" s="397"/>
      <c r="U505" s="397"/>
      <c r="V505" s="397"/>
      <c r="W505" s="397"/>
      <c r="X505" s="397"/>
      <c r="Y505" s="397"/>
      <c r="Z505" s="397"/>
      <c r="AA505" s="377"/>
      <c r="AB505" s="377"/>
      <c r="AC505" s="377"/>
    </row>
    <row r="506" spans="1:68" ht="27" hidden="1" customHeight="1" x14ac:dyDescent="0.25">
      <c r="A506" s="54" t="s">
        <v>663</v>
      </c>
      <c r="B506" s="54" t="s">
        <v>664</v>
      </c>
      <c r="C506" s="31">
        <v>4301060412</v>
      </c>
      <c r="D506" s="390">
        <v>4680115885509</v>
      </c>
      <c r="E506" s="391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00" t="s">
        <v>665</v>
      </c>
      <c r="Q506" s="400"/>
      <c r="R506" s="400"/>
      <c r="S506" s="400"/>
      <c r="T506" s="401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6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8"/>
      <c r="P507" s="392" t="s">
        <v>70</v>
      </c>
      <c r="Q507" s="393"/>
      <c r="R507" s="393"/>
      <c r="S507" s="393"/>
      <c r="T507" s="393"/>
      <c r="U507" s="393"/>
      <c r="V507" s="394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397"/>
      <c r="O508" s="398"/>
      <c r="P508" s="392" t="s">
        <v>70</v>
      </c>
      <c r="Q508" s="393"/>
      <c r="R508" s="393"/>
      <c r="S508" s="393"/>
      <c r="T508" s="393"/>
      <c r="U508" s="393"/>
      <c r="V508" s="394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557" t="s">
        <v>666</v>
      </c>
      <c r="B509" s="558"/>
      <c r="C509" s="558"/>
      <c r="D509" s="558"/>
      <c r="E509" s="558"/>
      <c r="F509" s="558"/>
      <c r="G509" s="558"/>
      <c r="H509" s="558"/>
      <c r="I509" s="558"/>
      <c r="J509" s="558"/>
      <c r="K509" s="558"/>
      <c r="L509" s="558"/>
      <c r="M509" s="558"/>
      <c r="N509" s="558"/>
      <c r="O509" s="558"/>
      <c r="P509" s="558"/>
      <c r="Q509" s="558"/>
      <c r="R509" s="558"/>
      <c r="S509" s="558"/>
      <c r="T509" s="558"/>
      <c r="U509" s="558"/>
      <c r="V509" s="558"/>
      <c r="W509" s="558"/>
      <c r="X509" s="558"/>
      <c r="Y509" s="558"/>
      <c r="Z509" s="558"/>
      <c r="AA509" s="48"/>
      <c r="AB509" s="48"/>
      <c r="AC509" s="48"/>
    </row>
    <row r="510" spans="1:68" ht="16.5" hidden="1" customHeight="1" x14ac:dyDescent="0.25">
      <c r="A510" s="406" t="s">
        <v>666</v>
      </c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397"/>
      <c r="P510" s="397"/>
      <c r="Q510" s="397"/>
      <c r="R510" s="397"/>
      <c r="S510" s="397"/>
      <c r="T510" s="397"/>
      <c r="U510" s="397"/>
      <c r="V510" s="397"/>
      <c r="W510" s="397"/>
      <c r="X510" s="397"/>
      <c r="Y510" s="397"/>
      <c r="Z510" s="397"/>
      <c r="AA510" s="378"/>
      <c r="AB510" s="378"/>
      <c r="AC510" s="378"/>
    </row>
    <row r="511" spans="1:68" ht="14.25" hidden="1" customHeight="1" x14ac:dyDescent="0.25">
      <c r="A511" s="403" t="s">
        <v>105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97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90">
        <v>4607091389067</v>
      </c>
      <c r="E512" s="391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5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00"/>
      <c r="R512" s="400"/>
      <c r="S512" s="400"/>
      <c r="T512" s="401"/>
      <c r="U512" s="34"/>
      <c r="V512" s="34"/>
      <c r="W512" s="35" t="s">
        <v>69</v>
      </c>
      <c r="X512" s="384">
        <v>150</v>
      </c>
      <c r="Y512" s="385">
        <f t="shared" ref="Y512:Y520" si="79">IFERROR(IF(X512="",0,CEILING((X512/$H512),1)*$H512),"")</f>
        <v>153.12</v>
      </c>
      <c r="Z512" s="36">
        <f t="shared" ref="Z512:Z517" si="80">IFERROR(IF(Y512=0,"",ROUNDUP(Y512/H512,0)*0.01196),"")</f>
        <v>0.34683999999999998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160.22727272727272</v>
      </c>
      <c r="BN512" s="64">
        <f t="shared" ref="BN512:BN520" si="82">IFERROR(Y512*I512/H512,"0")</f>
        <v>163.56</v>
      </c>
      <c r="BO512" s="64">
        <f t="shared" ref="BO512:BO520" si="83">IFERROR(1/J512*(X512/H512),"0")</f>
        <v>0.27316433566433568</v>
      </c>
      <c r="BP512" s="64">
        <f t="shared" ref="BP512:BP520" si="84">IFERROR(1/J512*(Y512/H512),"0")</f>
        <v>0.27884615384615385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90">
        <v>4680115885226</v>
      </c>
      <c r="E513" s="391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6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00"/>
      <c r="R513" s="400"/>
      <c r="S513" s="400"/>
      <c r="T513" s="401"/>
      <c r="U513" s="34"/>
      <c r="V513" s="34"/>
      <c r="W513" s="35" t="s">
        <v>69</v>
      </c>
      <c r="X513" s="384">
        <v>200</v>
      </c>
      <c r="Y513" s="385">
        <f t="shared" si="79"/>
        <v>200.64000000000001</v>
      </c>
      <c r="Z513" s="36">
        <f t="shared" si="80"/>
        <v>0.45448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213.63636363636363</v>
      </c>
      <c r="BN513" s="64">
        <f t="shared" si="82"/>
        <v>214.32</v>
      </c>
      <c r="BO513" s="64">
        <f t="shared" si="83"/>
        <v>0.36421911421911418</v>
      </c>
      <c r="BP513" s="64">
        <f t="shared" si="84"/>
        <v>0.36538461538461542</v>
      </c>
    </row>
    <row r="514" spans="1:68" ht="27" hidden="1" customHeight="1" x14ac:dyDescent="0.25">
      <c r="A514" s="54" t="s">
        <v>671</v>
      </c>
      <c r="B514" s="54" t="s">
        <v>672</v>
      </c>
      <c r="C514" s="31">
        <v>4301011961</v>
      </c>
      <c r="D514" s="390">
        <v>4680115885271</v>
      </c>
      <c r="E514" s="391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610" t="s">
        <v>673</v>
      </c>
      <c r="Q514" s="400"/>
      <c r="R514" s="400"/>
      <c r="S514" s="400"/>
      <c r="T514" s="401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674</v>
      </c>
      <c r="B515" s="54" t="s">
        <v>675</v>
      </c>
      <c r="C515" s="31">
        <v>4301011774</v>
      </c>
      <c r="D515" s="390">
        <v>4680115884502</v>
      </c>
      <c r="E515" s="391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4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00"/>
      <c r="R515" s="400"/>
      <c r="S515" s="400"/>
      <c r="T515" s="401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90">
        <v>4607091389104</v>
      </c>
      <c r="E516" s="391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6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00"/>
      <c r="R516" s="400"/>
      <c r="S516" s="400"/>
      <c r="T516" s="401"/>
      <c r="U516" s="34"/>
      <c r="V516" s="34"/>
      <c r="W516" s="35" t="s">
        <v>69</v>
      </c>
      <c r="X516" s="384">
        <v>200</v>
      </c>
      <c r="Y516" s="385">
        <f t="shared" si="79"/>
        <v>200.64000000000001</v>
      </c>
      <c r="Z516" s="36">
        <f t="shared" si="80"/>
        <v>0.45448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213.63636363636363</v>
      </c>
      <c r="BN516" s="64">
        <f t="shared" si="82"/>
        <v>214.32</v>
      </c>
      <c r="BO516" s="64">
        <f t="shared" si="83"/>
        <v>0.36421911421911418</v>
      </c>
      <c r="BP516" s="64">
        <f t="shared" si="84"/>
        <v>0.36538461538461542</v>
      </c>
    </row>
    <row r="517" spans="1:68" ht="16.5" hidden="1" customHeight="1" x14ac:dyDescent="0.25">
      <c r="A517" s="54" t="s">
        <v>678</v>
      </c>
      <c r="B517" s="54" t="s">
        <v>679</v>
      </c>
      <c r="C517" s="31">
        <v>4301011799</v>
      </c>
      <c r="D517" s="390">
        <v>4680115884519</v>
      </c>
      <c r="E517" s="391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5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00"/>
      <c r="R517" s="400"/>
      <c r="S517" s="400"/>
      <c r="T517" s="401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90">
        <v>4680115880603</v>
      </c>
      <c r="E518" s="391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00"/>
      <c r="R518" s="400"/>
      <c r="S518" s="400"/>
      <c r="T518" s="401"/>
      <c r="U518" s="34"/>
      <c r="V518" s="34"/>
      <c r="W518" s="35" t="s">
        <v>69</v>
      </c>
      <c r="X518" s="384">
        <v>150</v>
      </c>
      <c r="Y518" s="385">
        <f t="shared" si="79"/>
        <v>151.20000000000002</v>
      </c>
      <c r="Z518" s="36">
        <f>IFERROR(IF(Y518=0,"",ROUNDUP(Y518/H518,0)*0.00937),"")</f>
        <v>0.39354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160</v>
      </c>
      <c r="BN518" s="64">
        <f t="shared" si="82"/>
        <v>161.28</v>
      </c>
      <c r="BO518" s="64">
        <f t="shared" si="83"/>
        <v>0.34722222222222221</v>
      </c>
      <c r="BP518" s="64">
        <f t="shared" si="84"/>
        <v>0.35000000000000003</v>
      </c>
    </row>
    <row r="519" spans="1:68" ht="27" hidden="1" customHeight="1" x14ac:dyDescent="0.25">
      <c r="A519" s="54" t="s">
        <v>682</v>
      </c>
      <c r="B519" s="54" t="s">
        <v>683</v>
      </c>
      <c r="C519" s="31">
        <v>4301011190</v>
      </c>
      <c r="D519" s="390">
        <v>4607091389098</v>
      </c>
      <c r="E519" s="391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00"/>
      <c r="R519" s="400"/>
      <c r="S519" s="400"/>
      <c r="T519" s="401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90">
        <v>4607091389982</v>
      </c>
      <c r="E520" s="391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00"/>
      <c r="R520" s="400"/>
      <c r="S520" s="400"/>
      <c r="T520" s="401"/>
      <c r="U520" s="34"/>
      <c r="V520" s="34"/>
      <c r="W520" s="35" t="s">
        <v>69</v>
      </c>
      <c r="X520" s="384">
        <v>240</v>
      </c>
      <c r="Y520" s="385">
        <f t="shared" si="79"/>
        <v>241.20000000000002</v>
      </c>
      <c r="Z520" s="36">
        <f>IFERROR(IF(Y520=0,"",ROUNDUP(Y520/H520,0)*0.00937),"")</f>
        <v>0.62778999999999996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255.99999999999997</v>
      </c>
      <c r="BN520" s="64">
        <f t="shared" si="82"/>
        <v>257.28000000000003</v>
      </c>
      <c r="BO520" s="64">
        <f t="shared" si="83"/>
        <v>0.55555555555555558</v>
      </c>
      <c r="BP520" s="64">
        <f t="shared" si="84"/>
        <v>0.55833333333333335</v>
      </c>
    </row>
    <row r="521" spans="1:68" x14ac:dyDescent="0.2">
      <c r="A521" s="396"/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8"/>
      <c r="P521" s="392" t="s">
        <v>70</v>
      </c>
      <c r="Q521" s="393"/>
      <c r="R521" s="393"/>
      <c r="S521" s="393"/>
      <c r="T521" s="393"/>
      <c r="U521" s="393"/>
      <c r="V521" s="394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212.5</v>
      </c>
      <c r="Y521" s="386">
        <f>IFERROR(Y512/H512,"0")+IFERROR(Y513/H513,"0")+IFERROR(Y514/H514,"0")+IFERROR(Y515/H515,"0")+IFERROR(Y516/H516,"0")+IFERROR(Y517/H517,"0")+IFERROR(Y518/H518,"0")+IFERROR(Y519/H519,"0")+IFERROR(Y520/H520,"0")</f>
        <v>214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2.2771300000000001</v>
      </c>
      <c r="AA521" s="387"/>
      <c r="AB521" s="387"/>
      <c r="AC521" s="387"/>
    </row>
    <row r="522" spans="1:68" x14ac:dyDescent="0.2">
      <c r="A522" s="397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397"/>
      <c r="O522" s="398"/>
      <c r="P522" s="392" t="s">
        <v>70</v>
      </c>
      <c r="Q522" s="393"/>
      <c r="R522" s="393"/>
      <c r="S522" s="393"/>
      <c r="T522" s="393"/>
      <c r="U522" s="393"/>
      <c r="V522" s="394"/>
      <c r="W522" s="37" t="s">
        <v>69</v>
      </c>
      <c r="X522" s="386">
        <f>IFERROR(SUM(X512:X520),"0")</f>
        <v>940</v>
      </c>
      <c r="Y522" s="386">
        <f>IFERROR(SUM(Y512:Y520),"0")</f>
        <v>946.80000000000007</v>
      </c>
      <c r="Z522" s="37"/>
      <c r="AA522" s="387"/>
      <c r="AB522" s="387"/>
      <c r="AC522" s="387"/>
    </row>
    <row r="523" spans="1:68" ht="14.25" hidden="1" customHeight="1" x14ac:dyDescent="0.25">
      <c r="A523" s="403" t="s">
        <v>141</v>
      </c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W523" s="397"/>
      <c r="X523" s="397"/>
      <c r="Y523" s="397"/>
      <c r="Z523" s="397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90">
        <v>4607091388930</v>
      </c>
      <c r="E524" s="391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00"/>
      <c r="R524" s="400"/>
      <c r="S524" s="400"/>
      <c r="T524" s="401"/>
      <c r="U524" s="34"/>
      <c r="V524" s="34"/>
      <c r="W524" s="35" t="s">
        <v>69</v>
      </c>
      <c r="X524" s="384">
        <v>200</v>
      </c>
      <c r="Y524" s="385">
        <f>IFERROR(IF(X524="",0,CEILING((X524/$H524),1)*$H524),"")</f>
        <v>200.64000000000001</v>
      </c>
      <c r="Z524" s="36">
        <f>IFERROR(IF(Y524=0,"",ROUNDUP(Y524/H524,0)*0.01196),"")</f>
        <v>0.45448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213.63636363636363</v>
      </c>
      <c r="BN524" s="64">
        <f>IFERROR(Y524*I524/H524,"0")</f>
        <v>214.32</v>
      </c>
      <c r="BO524" s="64">
        <f>IFERROR(1/J524*(X524/H524),"0")</f>
        <v>0.36421911421911418</v>
      </c>
      <c r="BP524" s="64">
        <f>IFERROR(1/J524*(Y524/H524),"0")</f>
        <v>0.36538461538461542</v>
      </c>
    </row>
    <row r="525" spans="1:68" ht="16.5" hidden="1" customHeight="1" x14ac:dyDescent="0.25">
      <c r="A525" s="54" t="s">
        <v>688</v>
      </c>
      <c r="B525" s="54" t="s">
        <v>689</v>
      </c>
      <c r="C525" s="31">
        <v>4301020206</v>
      </c>
      <c r="D525" s="390">
        <v>4680115880054</v>
      </c>
      <c r="E525" s="391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00"/>
      <c r="R525" s="400"/>
      <c r="S525" s="400"/>
      <c r="T525" s="401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398"/>
      <c r="P526" s="392" t="s">
        <v>70</v>
      </c>
      <c r="Q526" s="393"/>
      <c r="R526" s="393"/>
      <c r="S526" s="393"/>
      <c r="T526" s="393"/>
      <c r="U526" s="393"/>
      <c r="V526" s="394"/>
      <c r="W526" s="37" t="s">
        <v>71</v>
      </c>
      <c r="X526" s="386">
        <f>IFERROR(X524/H524,"0")+IFERROR(X525/H525,"0")</f>
        <v>37.878787878787875</v>
      </c>
      <c r="Y526" s="386">
        <f>IFERROR(Y524/H524,"0")+IFERROR(Y525/H525,"0")</f>
        <v>38</v>
      </c>
      <c r="Z526" s="386">
        <f>IFERROR(IF(Z524="",0,Z524),"0")+IFERROR(IF(Z525="",0,Z525),"0")</f>
        <v>0.45448</v>
      </c>
      <c r="AA526" s="387"/>
      <c r="AB526" s="387"/>
      <c r="AC526" s="387"/>
    </row>
    <row r="527" spans="1:68" x14ac:dyDescent="0.2">
      <c r="A527" s="397"/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8"/>
      <c r="P527" s="392" t="s">
        <v>70</v>
      </c>
      <c r="Q527" s="393"/>
      <c r="R527" s="393"/>
      <c r="S527" s="393"/>
      <c r="T527" s="393"/>
      <c r="U527" s="393"/>
      <c r="V527" s="394"/>
      <c r="W527" s="37" t="s">
        <v>69</v>
      </c>
      <c r="X527" s="386">
        <f>IFERROR(SUM(X524:X525),"0")</f>
        <v>200</v>
      </c>
      <c r="Y527" s="386">
        <f>IFERROR(SUM(Y524:Y525),"0")</f>
        <v>200.64000000000001</v>
      </c>
      <c r="Z527" s="37"/>
      <c r="AA527" s="387"/>
      <c r="AB527" s="387"/>
      <c r="AC527" s="387"/>
    </row>
    <row r="528" spans="1:68" ht="14.25" hidden="1" customHeight="1" x14ac:dyDescent="0.25">
      <c r="A528" s="403" t="s">
        <v>64</v>
      </c>
      <c r="B528" s="397"/>
      <c r="C528" s="397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7"/>
      <c r="O528" s="397"/>
      <c r="P528" s="397"/>
      <c r="Q528" s="397"/>
      <c r="R528" s="397"/>
      <c r="S528" s="397"/>
      <c r="T528" s="397"/>
      <c r="U528" s="397"/>
      <c r="V528" s="397"/>
      <c r="W528" s="397"/>
      <c r="X528" s="397"/>
      <c r="Y528" s="397"/>
      <c r="Z528" s="397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90">
        <v>4680115883116</v>
      </c>
      <c r="E529" s="391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6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00"/>
      <c r="R529" s="400"/>
      <c r="S529" s="400"/>
      <c r="T529" s="401"/>
      <c r="U529" s="34"/>
      <c r="V529" s="34"/>
      <c r="W529" s="35" t="s">
        <v>69</v>
      </c>
      <c r="X529" s="384">
        <v>90</v>
      </c>
      <c r="Y529" s="385">
        <f t="shared" ref="Y529:Y534" si="85">IFERROR(IF(X529="",0,CEILING((X529/$H529),1)*$H529),"")</f>
        <v>95.04</v>
      </c>
      <c r="Z529" s="36">
        <f>IFERROR(IF(Y529=0,"",ROUNDUP(Y529/H529,0)*0.01196),"")</f>
        <v>0.21528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96.136363636363626</v>
      </c>
      <c r="BN529" s="64">
        <f t="shared" ref="BN529:BN534" si="87">IFERROR(Y529*I529/H529,"0")</f>
        <v>101.52000000000001</v>
      </c>
      <c r="BO529" s="64">
        <f t="shared" ref="BO529:BO534" si="88">IFERROR(1/J529*(X529/H529),"0")</f>
        <v>0.16389860139860138</v>
      </c>
      <c r="BP529" s="64">
        <f t="shared" ref="BP529:BP534" si="89">IFERROR(1/J529*(Y529/H529),"0")</f>
        <v>0.17307692307692307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90">
        <v>4680115883093</v>
      </c>
      <c r="E530" s="391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5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00"/>
      <c r="R530" s="400"/>
      <c r="S530" s="400"/>
      <c r="T530" s="401"/>
      <c r="U530" s="34"/>
      <c r="V530" s="34"/>
      <c r="W530" s="35" t="s">
        <v>69</v>
      </c>
      <c r="X530" s="384">
        <v>90</v>
      </c>
      <c r="Y530" s="385">
        <f t="shared" si="85"/>
        <v>95.04</v>
      </c>
      <c r="Z530" s="36">
        <f>IFERROR(IF(Y530=0,"",ROUNDUP(Y530/H530,0)*0.01196),"")</f>
        <v>0.21528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96.136363636363626</v>
      </c>
      <c r="BN530" s="64">
        <f t="shared" si="87"/>
        <v>101.52000000000001</v>
      </c>
      <c r="BO530" s="64">
        <f t="shared" si="88"/>
        <v>0.16389860139860138</v>
      </c>
      <c r="BP530" s="64">
        <f t="shared" si="89"/>
        <v>0.17307692307692307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90">
        <v>4680115883109</v>
      </c>
      <c r="E531" s="391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7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00"/>
      <c r="R531" s="400"/>
      <c r="S531" s="400"/>
      <c r="T531" s="401"/>
      <c r="U531" s="34"/>
      <c r="V531" s="34"/>
      <c r="W531" s="35" t="s">
        <v>69</v>
      </c>
      <c r="X531" s="384">
        <v>200</v>
      </c>
      <c r="Y531" s="385">
        <f t="shared" si="85"/>
        <v>200.64000000000001</v>
      </c>
      <c r="Z531" s="36">
        <f>IFERROR(IF(Y531=0,"",ROUNDUP(Y531/H531,0)*0.01196),"")</f>
        <v>0.45448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213.63636363636363</v>
      </c>
      <c r="BN531" s="64">
        <f t="shared" si="87"/>
        <v>214.32</v>
      </c>
      <c r="BO531" s="64">
        <f t="shared" si="88"/>
        <v>0.36421911421911418</v>
      </c>
      <c r="BP531" s="64">
        <f t="shared" si="89"/>
        <v>0.36538461538461542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90">
        <v>4680115882072</v>
      </c>
      <c r="E532" s="391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5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00"/>
      <c r="R532" s="400"/>
      <c r="S532" s="400"/>
      <c r="T532" s="401"/>
      <c r="U532" s="34"/>
      <c r="V532" s="34"/>
      <c r="W532" s="35" t="s">
        <v>69</v>
      </c>
      <c r="X532" s="384">
        <v>36</v>
      </c>
      <c r="Y532" s="385">
        <f t="shared" si="85"/>
        <v>36</v>
      </c>
      <c r="Z532" s="36">
        <f>IFERROR(IF(Y532=0,"",ROUNDUP(Y532/H532,0)*0.00937),"")</f>
        <v>9.3700000000000006E-2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38.4</v>
      </c>
      <c r="BN532" s="64">
        <f t="shared" si="87"/>
        <v>38.4</v>
      </c>
      <c r="BO532" s="64">
        <f t="shared" si="88"/>
        <v>8.3333333333333329E-2</v>
      </c>
      <c r="BP532" s="64">
        <f t="shared" si="89"/>
        <v>8.3333333333333329E-2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90">
        <v>4680115882102</v>
      </c>
      <c r="E533" s="391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00"/>
      <c r="R533" s="400"/>
      <c r="S533" s="400"/>
      <c r="T533" s="401"/>
      <c r="U533" s="34"/>
      <c r="V533" s="34"/>
      <c r="W533" s="35" t="s">
        <v>69</v>
      </c>
      <c r="X533" s="384">
        <v>18</v>
      </c>
      <c r="Y533" s="385">
        <f t="shared" si="85"/>
        <v>18</v>
      </c>
      <c r="Z533" s="36">
        <f>IFERROR(IF(Y533=0,"",ROUNDUP(Y533/H533,0)*0.00937),"")</f>
        <v>4.6850000000000003E-2</v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19.05</v>
      </c>
      <c r="BN533" s="64">
        <f t="shared" si="87"/>
        <v>19.05</v>
      </c>
      <c r="BO533" s="64">
        <f t="shared" si="88"/>
        <v>4.1666666666666664E-2</v>
      </c>
      <c r="BP533" s="64">
        <f t="shared" si="89"/>
        <v>4.1666666666666664E-2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90">
        <v>4680115882096</v>
      </c>
      <c r="E534" s="391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00"/>
      <c r="R534" s="400"/>
      <c r="S534" s="400"/>
      <c r="T534" s="401"/>
      <c r="U534" s="34"/>
      <c r="V534" s="34"/>
      <c r="W534" s="35" t="s">
        <v>69</v>
      </c>
      <c r="X534" s="384">
        <v>90</v>
      </c>
      <c r="Y534" s="385">
        <f t="shared" si="85"/>
        <v>90</v>
      </c>
      <c r="Z534" s="36">
        <f>IFERROR(IF(Y534=0,"",ROUNDUP(Y534/H534,0)*0.00937),"")</f>
        <v>0.23424999999999999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95.249999999999986</v>
      </c>
      <c r="BN534" s="64">
        <f t="shared" si="87"/>
        <v>95.249999999999986</v>
      </c>
      <c r="BO534" s="64">
        <f t="shared" si="88"/>
        <v>0.20833333333333334</v>
      </c>
      <c r="BP534" s="64">
        <f t="shared" si="89"/>
        <v>0.20833333333333334</v>
      </c>
    </row>
    <row r="535" spans="1:68" x14ac:dyDescent="0.2">
      <c r="A535" s="396"/>
      <c r="B535" s="397"/>
      <c r="C535" s="397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7"/>
      <c r="O535" s="398"/>
      <c r="P535" s="392" t="s">
        <v>70</v>
      </c>
      <c r="Q535" s="393"/>
      <c r="R535" s="393"/>
      <c r="S535" s="393"/>
      <c r="T535" s="393"/>
      <c r="U535" s="393"/>
      <c r="V535" s="394"/>
      <c r="W535" s="37" t="s">
        <v>71</v>
      </c>
      <c r="X535" s="386">
        <f>IFERROR(X529/H529,"0")+IFERROR(X530/H530,"0")+IFERROR(X531/H531,"0")+IFERROR(X532/H532,"0")+IFERROR(X533/H533,"0")+IFERROR(X534/H534,"0")</f>
        <v>111.96969696969697</v>
      </c>
      <c r="Y535" s="386">
        <f>IFERROR(Y529/H529,"0")+IFERROR(Y530/H530,"0")+IFERROR(Y531/H531,"0")+IFERROR(Y532/H532,"0")+IFERROR(Y533/H533,"0")+IFERROR(Y534/H534,"0")</f>
        <v>114</v>
      </c>
      <c r="Z535" s="386">
        <f>IFERROR(IF(Z529="",0,Z529),"0")+IFERROR(IF(Z530="",0,Z530),"0")+IFERROR(IF(Z531="",0,Z531),"0")+IFERROR(IF(Z532="",0,Z532),"0")+IFERROR(IF(Z533="",0,Z533),"0")+IFERROR(IF(Z534="",0,Z534),"0")</f>
        <v>1.2598400000000001</v>
      </c>
      <c r="AA535" s="387"/>
      <c r="AB535" s="387"/>
      <c r="AC535" s="387"/>
    </row>
    <row r="536" spans="1:68" x14ac:dyDescent="0.2">
      <c r="A536" s="397"/>
      <c r="B536" s="397"/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7"/>
      <c r="O536" s="398"/>
      <c r="P536" s="392" t="s">
        <v>70</v>
      </c>
      <c r="Q536" s="393"/>
      <c r="R536" s="393"/>
      <c r="S536" s="393"/>
      <c r="T536" s="393"/>
      <c r="U536" s="393"/>
      <c r="V536" s="394"/>
      <c r="W536" s="37" t="s">
        <v>69</v>
      </c>
      <c r="X536" s="386">
        <f>IFERROR(SUM(X529:X534),"0")</f>
        <v>524</v>
      </c>
      <c r="Y536" s="386">
        <f>IFERROR(SUM(Y529:Y534),"0")</f>
        <v>534.72</v>
      </c>
      <c r="Z536" s="37"/>
      <c r="AA536" s="387"/>
      <c r="AB536" s="387"/>
      <c r="AC536" s="387"/>
    </row>
    <row r="537" spans="1:68" ht="14.25" hidden="1" customHeight="1" x14ac:dyDescent="0.25">
      <c r="A537" s="403" t="s">
        <v>72</v>
      </c>
      <c r="B537" s="397"/>
      <c r="C537" s="397"/>
      <c r="D537" s="397"/>
      <c r="E537" s="397"/>
      <c r="F537" s="397"/>
      <c r="G537" s="397"/>
      <c r="H537" s="397"/>
      <c r="I537" s="397"/>
      <c r="J537" s="397"/>
      <c r="K537" s="397"/>
      <c r="L537" s="397"/>
      <c r="M537" s="397"/>
      <c r="N537" s="397"/>
      <c r="O537" s="397"/>
      <c r="P537" s="397"/>
      <c r="Q537" s="397"/>
      <c r="R537" s="397"/>
      <c r="S537" s="397"/>
      <c r="T537" s="397"/>
      <c r="U537" s="397"/>
      <c r="V537" s="397"/>
      <c r="W537" s="397"/>
      <c r="X537" s="397"/>
      <c r="Y537" s="397"/>
      <c r="Z537" s="397"/>
      <c r="AA537" s="377"/>
      <c r="AB537" s="377"/>
      <c r="AC537" s="377"/>
    </row>
    <row r="538" spans="1:68" ht="16.5" hidden="1" customHeight="1" x14ac:dyDescent="0.25">
      <c r="A538" s="54" t="s">
        <v>702</v>
      </c>
      <c r="B538" s="54" t="s">
        <v>703</v>
      </c>
      <c r="C538" s="31">
        <v>4301051230</v>
      </c>
      <c r="D538" s="390">
        <v>4607091383409</v>
      </c>
      <c r="E538" s="391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5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00"/>
      <c r="R538" s="400"/>
      <c r="S538" s="400"/>
      <c r="T538" s="401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704</v>
      </c>
      <c r="B539" s="54" t="s">
        <v>705</v>
      </c>
      <c r="C539" s="31">
        <v>4301051231</v>
      </c>
      <c r="D539" s="390">
        <v>4607091383416</v>
      </c>
      <c r="E539" s="391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00"/>
      <c r="R539" s="400"/>
      <c r="S539" s="400"/>
      <c r="T539" s="401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706</v>
      </c>
      <c r="B540" s="54" t="s">
        <v>707</v>
      </c>
      <c r="C540" s="31">
        <v>4301051058</v>
      </c>
      <c r="D540" s="390">
        <v>4680115883536</v>
      </c>
      <c r="E540" s="391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5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00"/>
      <c r="R540" s="400"/>
      <c r="S540" s="400"/>
      <c r="T540" s="401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6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8"/>
      <c r="P541" s="392" t="s">
        <v>70</v>
      </c>
      <c r="Q541" s="393"/>
      <c r="R541" s="393"/>
      <c r="S541" s="393"/>
      <c r="T541" s="393"/>
      <c r="U541" s="393"/>
      <c r="V541" s="394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398"/>
      <c r="P542" s="392" t="s">
        <v>70</v>
      </c>
      <c r="Q542" s="393"/>
      <c r="R542" s="393"/>
      <c r="S542" s="393"/>
      <c r="T542" s="393"/>
      <c r="U542" s="393"/>
      <c r="V542" s="394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3" t="s">
        <v>171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7"/>
      <c r="AB543" s="377"/>
      <c r="AC543" s="377"/>
    </row>
    <row r="544" spans="1:68" ht="16.5" hidden="1" customHeight="1" x14ac:dyDescent="0.25">
      <c r="A544" s="54" t="s">
        <v>708</v>
      </c>
      <c r="B544" s="54" t="s">
        <v>709</v>
      </c>
      <c r="C544" s="31">
        <v>4301060363</v>
      </c>
      <c r="D544" s="390">
        <v>4680115885035</v>
      </c>
      <c r="E544" s="391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00"/>
      <c r="R544" s="400"/>
      <c r="S544" s="400"/>
      <c r="T544" s="401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6"/>
      <c r="B545" s="397"/>
      <c r="C545" s="397"/>
      <c r="D545" s="397"/>
      <c r="E545" s="397"/>
      <c r="F545" s="397"/>
      <c r="G545" s="397"/>
      <c r="H545" s="397"/>
      <c r="I545" s="397"/>
      <c r="J545" s="397"/>
      <c r="K545" s="397"/>
      <c r="L545" s="397"/>
      <c r="M545" s="397"/>
      <c r="N545" s="397"/>
      <c r="O545" s="398"/>
      <c r="P545" s="392" t="s">
        <v>70</v>
      </c>
      <c r="Q545" s="393"/>
      <c r="R545" s="393"/>
      <c r="S545" s="393"/>
      <c r="T545" s="393"/>
      <c r="U545" s="393"/>
      <c r="V545" s="394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7"/>
      <c r="B546" s="397"/>
      <c r="C546" s="397"/>
      <c r="D546" s="397"/>
      <c r="E546" s="397"/>
      <c r="F546" s="397"/>
      <c r="G546" s="397"/>
      <c r="H546" s="397"/>
      <c r="I546" s="397"/>
      <c r="J546" s="397"/>
      <c r="K546" s="397"/>
      <c r="L546" s="397"/>
      <c r="M546" s="397"/>
      <c r="N546" s="397"/>
      <c r="O546" s="398"/>
      <c r="P546" s="392" t="s">
        <v>70</v>
      </c>
      <c r="Q546" s="393"/>
      <c r="R546" s="393"/>
      <c r="S546" s="393"/>
      <c r="T546" s="393"/>
      <c r="U546" s="393"/>
      <c r="V546" s="394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557" t="s">
        <v>710</v>
      </c>
      <c r="B547" s="558"/>
      <c r="C547" s="558"/>
      <c r="D547" s="558"/>
      <c r="E547" s="558"/>
      <c r="F547" s="558"/>
      <c r="G547" s="558"/>
      <c r="H547" s="558"/>
      <c r="I547" s="558"/>
      <c r="J547" s="558"/>
      <c r="K547" s="558"/>
      <c r="L547" s="558"/>
      <c r="M547" s="558"/>
      <c r="N547" s="558"/>
      <c r="O547" s="558"/>
      <c r="P547" s="558"/>
      <c r="Q547" s="558"/>
      <c r="R547" s="558"/>
      <c r="S547" s="558"/>
      <c r="T547" s="558"/>
      <c r="U547" s="558"/>
      <c r="V547" s="558"/>
      <c r="W547" s="558"/>
      <c r="X547" s="558"/>
      <c r="Y547" s="558"/>
      <c r="Z547" s="558"/>
      <c r="AA547" s="48"/>
      <c r="AB547" s="48"/>
      <c r="AC547" s="48"/>
    </row>
    <row r="548" spans="1:68" ht="16.5" hidden="1" customHeight="1" x14ac:dyDescent="0.25">
      <c r="A548" s="406" t="s">
        <v>710</v>
      </c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397"/>
      <c r="P548" s="397"/>
      <c r="Q548" s="397"/>
      <c r="R548" s="397"/>
      <c r="S548" s="397"/>
      <c r="T548" s="397"/>
      <c r="U548" s="397"/>
      <c r="V548" s="397"/>
      <c r="W548" s="397"/>
      <c r="X548" s="397"/>
      <c r="Y548" s="397"/>
      <c r="Z548" s="397"/>
      <c r="AA548" s="378"/>
      <c r="AB548" s="378"/>
      <c r="AC548" s="378"/>
    </row>
    <row r="549" spans="1:68" ht="14.25" hidden="1" customHeight="1" x14ac:dyDescent="0.25">
      <c r="A549" s="403" t="s">
        <v>105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97"/>
      <c r="AA549" s="377"/>
      <c r="AB549" s="377"/>
      <c r="AC549" s="377"/>
    </row>
    <row r="550" spans="1:68" ht="27" hidden="1" customHeight="1" x14ac:dyDescent="0.25">
      <c r="A550" s="54" t="s">
        <v>711</v>
      </c>
      <c r="B550" s="54" t="s">
        <v>712</v>
      </c>
      <c r="C550" s="31">
        <v>4301011763</v>
      </c>
      <c r="D550" s="390">
        <v>4640242181011</v>
      </c>
      <c r="E550" s="391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732" t="s">
        <v>713</v>
      </c>
      <c r="Q550" s="400"/>
      <c r="R550" s="400"/>
      <c r="S550" s="400"/>
      <c r="T550" s="401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714</v>
      </c>
      <c r="B551" s="54" t="s">
        <v>715</v>
      </c>
      <c r="C551" s="31">
        <v>4301011585</v>
      </c>
      <c r="D551" s="390">
        <v>4640242180441</v>
      </c>
      <c r="E551" s="391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513" t="s">
        <v>716</v>
      </c>
      <c r="Q551" s="400"/>
      <c r="R551" s="400"/>
      <c r="S551" s="400"/>
      <c r="T551" s="401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717</v>
      </c>
      <c r="B552" s="54" t="s">
        <v>718</v>
      </c>
      <c r="C552" s="31">
        <v>4301011584</v>
      </c>
      <c r="D552" s="390">
        <v>4640242180564</v>
      </c>
      <c r="E552" s="391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745" t="s">
        <v>719</v>
      </c>
      <c r="Q552" s="400"/>
      <c r="R552" s="400"/>
      <c r="S552" s="400"/>
      <c r="T552" s="401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720</v>
      </c>
      <c r="B553" s="54" t="s">
        <v>721</v>
      </c>
      <c r="C553" s="31">
        <v>4301011762</v>
      </c>
      <c r="D553" s="390">
        <v>4640242180922</v>
      </c>
      <c r="E553" s="391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727" t="s">
        <v>722</v>
      </c>
      <c r="Q553" s="400"/>
      <c r="R553" s="400"/>
      <c r="S553" s="400"/>
      <c r="T553" s="401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723</v>
      </c>
      <c r="B554" s="54" t="s">
        <v>724</v>
      </c>
      <c r="C554" s="31">
        <v>4301011764</v>
      </c>
      <c r="D554" s="390">
        <v>4640242181189</v>
      </c>
      <c r="E554" s="391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542" t="s">
        <v>725</v>
      </c>
      <c r="Q554" s="400"/>
      <c r="R554" s="400"/>
      <c r="S554" s="400"/>
      <c r="T554" s="401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726</v>
      </c>
      <c r="B555" s="54" t="s">
        <v>727</v>
      </c>
      <c r="C555" s="31">
        <v>4301011551</v>
      </c>
      <c r="D555" s="390">
        <v>4640242180038</v>
      </c>
      <c r="E555" s="391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577" t="s">
        <v>728</v>
      </c>
      <c r="Q555" s="400"/>
      <c r="R555" s="400"/>
      <c r="S555" s="400"/>
      <c r="T555" s="401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729</v>
      </c>
      <c r="B556" s="54" t="s">
        <v>730</v>
      </c>
      <c r="C556" s="31">
        <v>4301011765</v>
      </c>
      <c r="D556" s="390">
        <v>4640242181172</v>
      </c>
      <c r="E556" s="391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702" t="s">
        <v>731</v>
      </c>
      <c r="Q556" s="400"/>
      <c r="R556" s="400"/>
      <c r="S556" s="400"/>
      <c r="T556" s="401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6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398"/>
      <c r="P557" s="392" t="s">
        <v>70</v>
      </c>
      <c r="Q557" s="393"/>
      <c r="R557" s="393"/>
      <c r="S557" s="393"/>
      <c r="T557" s="393"/>
      <c r="U557" s="393"/>
      <c r="V557" s="394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398"/>
      <c r="P558" s="392" t="s">
        <v>70</v>
      </c>
      <c r="Q558" s="393"/>
      <c r="R558" s="393"/>
      <c r="S558" s="393"/>
      <c r="T558" s="393"/>
      <c r="U558" s="393"/>
      <c r="V558" s="394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3" t="s">
        <v>141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7"/>
      <c r="AB559" s="377"/>
      <c r="AC559" s="377"/>
    </row>
    <row r="560" spans="1:68" ht="27" hidden="1" customHeight="1" x14ac:dyDescent="0.25">
      <c r="A560" s="54" t="s">
        <v>732</v>
      </c>
      <c r="B560" s="54" t="s">
        <v>733</v>
      </c>
      <c r="C560" s="31">
        <v>4301020260</v>
      </c>
      <c r="D560" s="390">
        <v>4640242180526</v>
      </c>
      <c r="E560" s="391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509" t="s">
        <v>734</v>
      </c>
      <c r="Q560" s="400"/>
      <c r="R560" s="400"/>
      <c r="S560" s="400"/>
      <c r="T560" s="401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735</v>
      </c>
      <c r="B561" s="54" t="s">
        <v>736</v>
      </c>
      <c r="C561" s="31">
        <v>4301020269</v>
      </c>
      <c r="D561" s="390">
        <v>4640242180519</v>
      </c>
      <c r="E561" s="391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573" t="s">
        <v>737</v>
      </c>
      <c r="Q561" s="400"/>
      <c r="R561" s="400"/>
      <c r="S561" s="400"/>
      <c r="T561" s="401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738</v>
      </c>
      <c r="B562" s="54" t="s">
        <v>739</v>
      </c>
      <c r="C562" s="31">
        <v>4301020309</v>
      </c>
      <c r="D562" s="390">
        <v>4640242180090</v>
      </c>
      <c r="E562" s="391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779" t="s">
        <v>740</v>
      </c>
      <c r="Q562" s="400"/>
      <c r="R562" s="400"/>
      <c r="S562" s="400"/>
      <c r="T562" s="401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741</v>
      </c>
      <c r="B563" s="54" t="s">
        <v>742</v>
      </c>
      <c r="C563" s="31">
        <v>4301020295</v>
      </c>
      <c r="D563" s="390">
        <v>4640242181363</v>
      </c>
      <c r="E563" s="391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731" t="s">
        <v>743</v>
      </c>
      <c r="Q563" s="400"/>
      <c r="R563" s="400"/>
      <c r="S563" s="400"/>
      <c r="T563" s="401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6"/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8"/>
      <c r="P564" s="392" t="s">
        <v>70</v>
      </c>
      <c r="Q564" s="393"/>
      <c r="R564" s="393"/>
      <c r="S564" s="393"/>
      <c r="T564" s="393"/>
      <c r="U564" s="393"/>
      <c r="V564" s="394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7"/>
      <c r="B565" s="397"/>
      <c r="C565" s="397"/>
      <c r="D565" s="397"/>
      <c r="E565" s="397"/>
      <c r="F565" s="397"/>
      <c r="G565" s="397"/>
      <c r="H565" s="397"/>
      <c r="I565" s="397"/>
      <c r="J565" s="397"/>
      <c r="K565" s="397"/>
      <c r="L565" s="397"/>
      <c r="M565" s="397"/>
      <c r="N565" s="397"/>
      <c r="O565" s="398"/>
      <c r="P565" s="392" t="s">
        <v>70</v>
      </c>
      <c r="Q565" s="393"/>
      <c r="R565" s="393"/>
      <c r="S565" s="393"/>
      <c r="T565" s="393"/>
      <c r="U565" s="393"/>
      <c r="V565" s="394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3" t="s">
        <v>64</v>
      </c>
      <c r="B566" s="397"/>
      <c r="C566" s="397"/>
      <c r="D566" s="397"/>
      <c r="E566" s="397"/>
      <c r="F566" s="397"/>
      <c r="G566" s="397"/>
      <c r="H566" s="397"/>
      <c r="I566" s="397"/>
      <c r="J566" s="397"/>
      <c r="K566" s="397"/>
      <c r="L566" s="397"/>
      <c r="M566" s="397"/>
      <c r="N566" s="397"/>
      <c r="O566" s="397"/>
      <c r="P566" s="397"/>
      <c r="Q566" s="397"/>
      <c r="R566" s="397"/>
      <c r="S566" s="397"/>
      <c r="T566" s="397"/>
      <c r="U566" s="397"/>
      <c r="V566" s="397"/>
      <c r="W566" s="397"/>
      <c r="X566" s="397"/>
      <c r="Y566" s="397"/>
      <c r="Z566" s="397"/>
      <c r="AA566" s="377"/>
      <c r="AB566" s="377"/>
      <c r="AC566" s="377"/>
    </row>
    <row r="567" spans="1:68" ht="27" hidden="1" customHeight="1" x14ac:dyDescent="0.25">
      <c r="A567" s="54" t="s">
        <v>744</v>
      </c>
      <c r="B567" s="54" t="s">
        <v>745</v>
      </c>
      <c r="C567" s="31">
        <v>4301031289</v>
      </c>
      <c r="D567" s="390">
        <v>4640242181615</v>
      </c>
      <c r="E567" s="391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522" t="s">
        <v>746</v>
      </c>
      <c r="Q567" s="400"/>
      <c r="R567" s="400"/>
      <c r="S567" s="400"/>
      <c r="T567" s="401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747</v>
      </c>
      <c r="B568" s="54" t="s">
        <v>748</v>
      </c>
      <c r="C568" s="31">
        <v>4301031285</v>
      </c>
      <c r="D568" s="390">
        <v>4640242181639</v>
      </c>
      <c r="E568" s="391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450" t="s">
        <v>749</v>
      </c>
      <c r="Q568" s="400"/>
      <c r="R568" s="400"/>
      <c r="S568" s="400"/>
      <c r="T568" s="401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750</v>
      </c>
      <c r="B569" s="54" t="s">
        <v>751</v>
      </c>
      <c r="C569" s="31">
        <v>4301031287</v>
      </c>
      <c r="D569" s="390">
        <v>4640242181622</v>
      </c>
      <c r="E569" s="391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533" t="s">
        <v>752</v>
      </c>
      <c r="Q569" s="400"/>
      <c r="R569" s="400"/>
      <c r="S569" s="400"/>
      <c r="T569" s="401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753</v>
      </c>
      <c r="B570" s="54" t="s">
        <v>754</v>
      </c>
      <c r="C570" s="31">
        <v>4301031280</v>
      </c>
      <c r="D570" s="390">
        <v>4640242180816</v>
      </c>
      <c r="E570" s="391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772" t="s">
        <v>755</v>
      </c>
      <c r="Q570" s="400"/>
      <c r="R570" s="400"/>
      <c r="S570" s="400"/>
      <c r="T570" s="401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756</v>
      </c>
      <c r="B571" s="54" t="s">
        <v>757</v>
      </c>
      <c r="C571" s="31">
        <v>4301031244</v>
      </c>
      <c r="D571" s="390">
        <v>4640242180595</v>
      </c>
      <c r="E571" s="391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715" t="s">
        <v>758</v>
      </c>
      <c r="Q571" s="400"/>
      <c r="R571" s="400"/>
      <c r="S571" s="400"/>
      <c r="T571" s="401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759</v>
      </c>
      <c r="B572" s="54" t="s">
        <v>760</v>
      </c>
      <c r="C572" s="31">
        <v>4301031200</v>
      </c>
      <c r="D572" s="390">
        <v>4640242180489</v>
      </c>
      <c r="E572" s="391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706" t="s">
        <v>761</v>
      </c>
      <c r="Q572" s="400"/>
      <c r="R572" s="400"/>
      <c r="S572" s="400"/>
      <c r="T572" s="401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6"/>
      <c r="B573" s="397"/>
      <c r="C573" s="397"/>
      <c r="D573" s="397"/>
      <c r="E573" s="397"/>
      <c r="F573" s="397"/>
      <c r="G573" s="397"/>
      <c r="H573" s="397"/>
      <c r="I573" s="397"/>
      <c r="J573" s="397"/>
      <c r="K573" s="397"/>
      <c r="L573" s="397"/>
      <c r="M573" s="397"/>
      <c r="N573" s="397"/>
      <c r="O573" s="398"/>
      <c r="P573" s="392" t="s">
        <v>70</v>
      </c>
      <c r="Q573" s="393"/>
      <c r="R573" s="393"/>
      <c r="S573" s="393"/>
      <c r="T573" s="393"/>
      <c r="U573" s="393"/>
      <c r="V573" s="394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7"/>
      <c r="B574" s="397"/>
      <c r="C574" s="397"/>
      <c r="D574" s="397"/>
      <c r="E574" s="397"/>
      <c r="F574" s="397"/>
      <c r="G574" s="397"/>
      <c r="H574" s="397"/>
      <c r="I574" s="397"/>
      <c r="J574" s="397"/>
      <c r="K574" s="397"/>
      <c r="L574" s="397"/>
      <c r="M574" s="397"/>
      <c r="N574" s="397"/>
      <c r="O574" s="398"/>
      <c r="P574" s="392" t="s">
        <v>70</v>
      </c>
      <c r="Q574" s="393"/>
      <c r="R574" s="393"/>
      <c r="S574" s="393"/>
      <c r="T574" s="393"/>
      <c r="U574" s="393"/>
      <c r="V574" s="394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3" t="s">
        <v>72</v>
      </c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397"/>
      <c r="P575" s="397"/>
      <c r="Q575" s="397"/>
      <c r="R575" s="397"/>
      <c r="S575" s="397"/>
      <c r="T575" s="397"/>
      <c r="U575" s="397"/>
      <c r="V575" s="397"/>
      <c r="W575" s="397"/>
      <c r="X575" s="397"/>
      <c r="Y575" s="397"/>
      <c r="Z575" s="397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90">
        <v>4640242180533</v>
      </c>
      <c r="E576" s="391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498" t="s">
        <v>764</v>
      </c>
      <c r="Q576" s="400"/>
      <c r="R576" s="400"/>
      <c r="S576" s="400"/>
      <c r="T576" s="401"/>
      <c r="U576" s="34"/>
      <c r="V576" s="34"/>
      <c r="W576" s="35" t="s">
        <v>69</v>
      </c>
      <c r="X576" s="384">
        <v>600</v>
      </c>
      <c r="Y576" s="385">
        <f>IFERROR(IF(X576="",0,CEILING((X576/$H576),1)*$H576),"")</f>
        <v>600.6</v>
      </c>
      <c r="Z576" s="36">
        <f>IFERROR(IF(Y576=0,"",ROUNDUP(Y576/H576,0)*0.02175),"")</f>
        <v>1.67475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643.38461538461547</v>
      </c>
      <c r="BN576" s="64">
        <f>IFERROR(Y576*I576/H576,"0")</f>
        <v>644.02800000000002</v>
      </c>
      <c r="BO576" s="64">
        <f>IFERROR(1/J576*(X576/H576),"0")</f>
        <v>1.3736263736263734</v>
      </c>
      <c r="BP576" s="64">
        <f>IFERROR(1/J576*(Y576/H576),"0")</f>
        <v>1.375</v>
      </c>
    </row>
    <row r="577" spans="1:68" ht="27" hidden="1" customHeight="1" x14ac:dyDescent="0.25">
      <c r="A577" s="54" t="s">
        <v>765</v>
      </c>
      <c r="B577" s="54" t="s">
        <v>766</v>
      </c>
      <c r="C577" s="31">
        <v>4301051510</v>
      </c>
      <c r="D577" s="390">
        <v>4640242180540</v>
      </c>
      <c r="E577" s="391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494" t="s">
        <v>767</v>
      </c>
      <c r="Q577" s="400"/>
      <c r="R577" s="400"/>
      <c r="S577" s="400"/>
      <c r="T577" s="401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7"/>
      <c r="C578" s="397"/>
      <c r="D578" s="397"/>
      <c r="E578" s="397"/>
      <c r="F578" s="397"/>
      <c r="G578" s="397"/>
      <c r="H578" s="397"/>
      <c r="I578" s="397"/>
      <c r="J578" s="397"/>
      <c r="K578" s="397"/>
      <c r="L578" s="397"/>
      <c r="M578" s="397"/>
      <c r="N578" s="397"/>
      <c r="O578" s="398"/>
      <c r="P578" s="392" t="s">
        <v>70</v>
      </c>
      <c r="Q578" s="393"/>
      <c r="R578" s="393"/>
      <c r="S578" s="393"/>
      <c r="T578" s="393"/>
      <c r="U578" s="393"/>
      <c r="V578" s="394"/>
      <c r="W578" s="37" t="s">
        <v>71</v>
      </c>
      <c r="X578" s="386">
        <f>IFERROR(X576/H576,"0")+IFERROR(X577/H577,"0")</f>
        <v>76.92307692307692</v>
      </c>
      <c r="Y578" s="386">
        <f>IFERROR(Y576/H576,"0")+IFERROR(Y577/H577,"0")</f>
        <v>77</v>
      </c>
      <c r="Z578" s="386">
        <f>IFERROR(IF(Z576="",0,Z576),"0")+IFERROR(IF(Z577="",0,Z577),"0")</f>
        <v>1.67475</v>
      </c>
      <c r="AA578" s="387"/>
      <c r="AB578" s="387"/>
      <c r="AC578" s="387"/>
    </row>
    <row r="579" spans="1:68" x14ac:dyDescent="0.2">
      <c r="A579" s="397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398"/>
      <c r="P579" s="392" t="s">
        <v>70</v>
      </c>
      <c r="Q579" s="393"/>
      <c r="R579" s="393"/>
      <c r="S579" s="393"/>
      <c r="T579" s="393"/>
      <c r="U579" s="393"/>
      <c r="V579" s="394"/>
      <c r="W579" s="37" t="s">
        <v>69</v>
      </c>
      <c r="X579" s="386">
        <f>IFERROR(SUM(X576:X577),"0")</f>
        <v>600</v>
      </c>
      <c r="Y579" s="386">
        <f>IFERROR(SUM(Y576:Y577),"0")</f>
        <v>600.6</v>
      </c>
      <c r="Z579" s="37"/>
      <c r="AA579" s="387"/>
      <c r="AB579" s="387"/>
      <c r="AC579" s="387"/>
    </row>
    <row r="580" spans="1:68" ht="14.25" hidden="1" customHeight="1" x14ac:dyDescent="0.25">
      <c r="A580" s="403" t="s">
        <v>171</v>
      </c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397"/>
      <c r="P580" s="397"/>
      <c r="Q580" s="397"/>
      <c r="R580" s="397"/>
      <c r="S580" s="397"/>
      <c r="T580" s="397"/>
      <c r="U580" s="397"/>
      <c r="V580" s="397"/>
      <c r="W580" s="397"/>
      <c r="X580" s="397"/>
      <c r="Y580" s="397"/>
      <c r="Z580" s="397"/>
      <c r="AA580" s="377"/>
      <c r="AB580" s="377"/>
      <c r="AC580" s="377"/>
    </row>
    <row r="581" spans="1:68" ht="27" hidden="1" customHeight="1" x14ac:dyDescent="0.25">
      <c r="A581" s="54" t="s">
        <v>768</v>
      </c>
      <c r="B581" s="54" t="s">
        <v>769</v>
      </c>
      <c r="C581" s="31">
        <v>4301060408</v>
      </c>
      <c r="D581" s="390">
        <v>4640242180120</v>
      </c>
      <c r="E581" s="391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637" t="s">
        <v>770</v>
      </c>
      <c r="Q581" s="400"/>
      <c r="R581" s="400"/>
      <c r="S581" s="400"/>
      <c r="T581" s="401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768</v>
      </c>
      <c r="B582" s="54" t="s">
        <v>771</v>
      </c>
      <c r="C582" s="31">
        <v>4301060354</v>
      </c>
      <c r="D582" s="390">
        <v>4640242180120</v>
      </c>
      <c r="E582" s="391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18" t="s">
        <v>772</v>
      </c>
      <c r="Q582" s="400"/>
      <c r="R582" s="400"/>
      <c r="S582" s="400"/>
      <c r="T582" s="401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773</v>
      </c>
      <c r="B583" s="54" t="s">
        <v>774</v>
      </c>
      <c r="C583" s="31">
        <v>4301060407</v>
      </c>
      <c r="D583" s="390">
        <v>4640242180137</v>
      </c>
      <c r="E583" s="391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477" t="s">
        <v>775</v>
      </c>
      <c r="Q583" s="400"/>
      <c r="R583" s="400"/>
      <c r="S583" s="400"/>
      <c r="T583" s="401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773</v>
      </c>
      <c r="B584" s="54" t="s">
        <v>776</v>
      </c>
      <c r="C584" s="31">
        <v>4301060355</v>
      </c>
      <c r="D584" s="390">
        <v>4640242180137</v>
      </c>
      <c r="E584" s="391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691" t="s">
        <v>777</v>
      </c>
      <c r="Q584" s="400"/>
      <c r="R584" s="400"/>
      <c r="S584" s="400"/>
      <c r="T584" s="401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6"/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8"/>
      <c r="P585" s="392" t="s">
        <v>70</v>
      </c>
      <c r="Q585" s="393"/>
      <c r="R585" s="393"/>
      <c r="S585" s="393"/>
      <c r="T585" s="393"/>
      <c r="U585" s="393"/>
      <c r="V585" s="394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7"/>
      <c r="B586" s="397"/>
      <c r="C586" s="397"/>
      <c r="D586" s="397"/>
      <c r="E586" s="397"/>
      <c r="F586" s="397"/>
      <c r="G586" s="397"/>
      <c r="H586" s="397"/>
      <c r="I586" s="397"/>
      <c r="J586" s="397"/>
      <c r="K586" s="397"/>
      <c r="L586" s="397"/>
      <c r="M586" s="397"/>
      <c r="N586" s="397"/>
      <c r="O586" s="398"/>
      <c r="P586" s="392" t="s">
        <v>70</v>
      </c>
      <c r="Q586" s="393"/>
      <c r="R586" s="393"/>
      <c r="S586" s="393"/>
      <c r="T586" s="393"/>
      <c r="U586" s="393"/>
      <c r="V586" s="394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6" t="s">
        <v>778</v>
      </c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397"/>
      <c r="P587" s="397"/>
      <c r="Q587" s="397"/>
      <c r="R587" s="397"/>
      <c r="S587" s="397"/>
      <c r="T587" s="397"/>
      <c r="U587" s="397"/>
      <c r="V587" s="397"/>
      <c r="W587" s="397"/>
      <c r="X587" s="397"/>
      <c r="Y587" s="397"/>
      <c r="Z587" s="397"/>
      <c r="AA587" s="378"/>
      <c r="AB587" s="378"/>
      <c r="AC587" s="378"/>
    </row>
    <row r="588" spans="1:68" ht="14.25" hidden="1" customHeight="1" x14ac:dyDescent="0.25">
      <c r="A588" s="403" t="s">
        <v>105</v>
      </c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397"/>
      <c r="P588" s="397"/>
      <c r="Q588" s="397"/>
      <c r="R588" s="397"/>
      <c r="S588" s="397"/>
      <c r="T588" s="397"/>
      <c r="U588" s="397"/>
      <c r="V588" s="397"/>
      <c r="W588" s="397"/>
      <c r="X588" s="397"/>
      <c r="Y588" s="397"/>
      <c r="Z588" s="397"/>
      <c r="AA588" s="377"/>
      <c r="AB588" s="377"/>
      <c r="AC588" s="377"/>
    </row>
    <row r="589" spans="1:68" ht="27" hidden="1" customHeight="1" x14ac:dyDescent="0.25">
      <c r="A589" s="54" t="s">
        <v>779</v>
      </c>
      <c r="B589" s="54" t="s">
        <v>780</v>
      </c>
      <c r="C589" s="31">
        <v>4301011951</v>
      </c>
      <c r="D589" s="390">
        <v>4640242180045</v>
      </c>
      <c r="E589" s="391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451" t="s">
        <v>781</v>
      </c>
      <c r="Q589" s="400"/>
      <c r="R589" s="400"/>
      <c r="S589" s="400"/>
      <c r="T589" s="401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782</v>
      </c>
      <c r="B590" s="54" t="s">
        <v>783</v>
      </c>
      <c r="C590" s="31">
        <v>4301011950</v>
      </c>
      <c r="D590" s="390">
        <v>4640242180601</v>
      </c>
      <c r="E590" s="391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644" t="s">
        <v>784</v>
      </c>
      <c r="Q590" s="400"/>
      <c r="R590" s="400"/>
      <c r="S590" s="400"/>
      <c r="T590" s="401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6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398"/>
      <c r="P591" s="392" t="s">
        <v>70</v>
      </c>
      <c r="Q591" s="393"/>
      <c r="R591" s="393"/>
      <c r="S591" s="393"/>
      <c r="T591" s="393"/>
      <c r="U591" s="393"/>
      <c r="V591" s="394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398"/>
      <c r="P592" s="392" t="s">
        <v>70</v>
      </c>
      <c r="Q592" s="393"/>
      <c r="R592" s="393"/>
      <c r="S592" s="393"/>
      <c r="T592" s="393"/>
      <c r="U592" s="393"/>
      <c r="V592" s="394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3" t="s">
        <v>141</v>
      </c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7"/>
      <c r="P593" s="397"/>
      <c r="Q593" s="397"/>
      <c r="R593" s="397"/>
      <c r="S593" s="397"/>
      <c r="T593" s="397"/>
      <c r="U593" s="397"/>
      <c r="V593" s="397"/>
      <c r="W593" s="397"/>
      <c r="X593" s="397"/>
      <c r="Y593" s="397"/>
      <c r="Z593" s="397"/>
      <c r="AA593" s="377"/>
      <c r="AB593" s="377"/>
      <c r="AC593" s="377"/>
    </row>
    <row r="594" spans="1:68" ht="27" hidden="1" customHeight="1" x14ac:dyDescent="0.25">
      <c r="A594" s="54" t="s">
        <v>785</v>
      </c>
      <c r="B594" s="54" t="s">
        <v>786</v>
      </c>
      <c r="C594" s="31">
        <v>4301020314</v>
      </c>
      <c r="D594" s="390">
        <v>4640242180090</v>
      </c>
      <c r="E594" s="391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773" t="s">
        <v>787</v>
      </c>
      <c r="Q594" s="400"/>
      <c r="R594" s="400"/>
      <c r="S594" s="400"/>
      <c r="T594" s="401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6"/>
      <c r="B595" s="397"/>
      <c r="C595" s="397"/>
      <c r="D595" s="397"/>
      <c r="E595" s="397"/>
      <c r="F595" s="397"/>
      <c r="G595" s="397"/>
      <c r="H595" s="397"/>
      <c r="I595" s="397"/>
      <c r="J595" s="397"/>
      <c r="K595" s="397"/>
      <c r="L595" s="397"/>
      <c r="M595" s="397"/>
      <c r="N595" s="397"/>
      <c r="O595" s="398"/>
      <c r="P595" s="392" t="s">
        <v>70</v>
      </c>
      <c r="Q595" s="393"/>
      <c r="R595" s="393"/>
      <c r="S595" s="393"/>
      <c r="T595" s="393"/>
      <c r="U595" s="393"/>
      <c r="V595" s="394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7"/>
      <c r="B596" s="397"/>
      <c r="C596" s="397"/>
      <c r="D596" s="397"/>
      <c r="E596" s="397"/>
      <c r="F596" s="397"/>
      <c r="G596" s="397"/>
      <c r="H596" s="397"/>
      <c r="I596" s="397"/>
      <c r="J596" s="397"/>
      <c r="K596" s="397"/>
      <c r="L596" s="397"/>
      <c r="M596" s="397"/>
      <c r="N596" s="397"/>
      <c r="O596" s="398"/>
      <c r="P596" s="392" t="s">
        <v>70</v>
      </c>
      <c r="Q596" s="393"/>
      <c r="R596" s="393"/>
      <c r="S596" s="393"/>
      <c r="T596" s="393"/>
      <c r="U596" s="393"/>
      <c r="V596" s="394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3" t="s">
        <v>64</v>
      </c>
      <c r="B597" s="397"/>
      <c r="C597" s="397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7"/>
      <c r="P597" s="397"/>
      <c r="Q597" s="397"/>
      <c r="R597" s="397"/>
      <c r="S597" s="397"/>
      <c r="T597" s="397"/>
      <c r="U597" s="397"/>
      <c r="V597" s="397"/>
      <c r="W597" s="397"/>
      <c r="X597" s="397"/>
      <c r="Y597" s="397"/>
      <c r="Z597" s="397"/>
      <c r="AA597" s="377"/>
      <c r="AB597" s="377"/>
      <c r="AC597" s="377"/>
    </row>
    <row r="598" spans="1:68" ht="27" hidden="1" customHeight="1" x14ac:dyDescent="0.25">
      <c r="A598" s="54" t="s">
        <v>788</v>
      </c>
      <c r="B598" s="54" t="s">
        <v>789</v>
      </c>
      <c r="C598" s="31">
        <v>4301031321</v>
      </c>
      <c r="D598" s="390">
        <v>4640242180076</v>
      </c>
      <c r="E598" s="391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608" t="s">
        <v>790</v>
      </c>
      <c r="Q598" s="400"/>
      <c r="R598" s="400"/>
      <c r="S598" s="400"/>
      <c r="T598" s="401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6"/>
      <c r="B599" s="397"/>
      <c r="C599" s="397"/>
      <c r="D599" s="397"/>
      <c r="E599" s="397"/>
      <c r="F599" s="397"/>
      <c r="G599" s="397"/>
      <c r="H599" s="397"/>
      <c r="I599" s="397"/>
      <c r="J599" s="397"/>
      <c r="K599" s="397"/>
      <c r="L599" s="397"/>
      <c r="M599" s="397"/>
      <c r="N599" s="397"/>
      <c r="O599" s="398"/>
      <c r="P599" s="392" t="s">
        <v>70</v>
      </c>
      <c r="Q599" s="393"/>
      <c r="R599" s="393"/>
      <c r="S599" s="393"/>
      <c r="T599" s="393"/>
      <c r="U599" s="393"/>
      <c r="V599" s="394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7"/>
      <c r="B600" s="397"/>
      <c r="C600" s="397"/>
      <c r="D600" s="397"/>
      <c r="E600" s="397"/>
      <c r="F600" s="397"/>
      <c r="G600" s="397"/>
      <c r="H600" s="397"/>
      <c r="I600" s="397"/>
      <c r="J600" s="397"/>
      <c r="K600" s="397"/>
      <c r="L600" s="397"/>
      <c r="M600" s="397"/>
      <c r="N600" s="397"/>
      <c r="O600" s="398"/>
      <c r="P600" s="392" t="s">
        <v>70</v>
      </c>
      <c r="Q600" s="393"/>
      <c r="R600" s="393"/>
      <c r="S600" s="393"/>
      <c r="T600" s="393"/>
      <c r="U600" s="393"/>
      <c r="V600" s="394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3" t="s">
        <v>72</v>
      </c>
      <c r="B601" s="397"/>
      <c r="C601" s="397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7"/>
      <c r="P601" s="397"/>
      <c r="Q601" s="397"/>
      <c r="R601" s="397"/>
      <c r="S601" s="397"/>
      <c r="T601" s="397"/>
      <c r="U601" s="397"/>
      <c r="V601" s="397"/>
      <c r="W601" s="397"/>
      <c r="X601" s="397"/>
      <c r="Y601" s="397"/>
      <c r="Z601" s="397"/>
      <c r="AA601" s="377"/>
      <c r="AB601" s="377"/>
      <c r="AC601" s="377"/>
    </row>
    <row r="602" spans="1:68" ht="27" hidden="1" customHeight="1" x14ac:dyDescent="0.25">
      <c r="A602" s="54" t="s">
        <v>791</v>
      </c>
      <c r="B602" s="54" t="s">
        <v>792</v>
      </c>
      <c r="C602" s="31">
        <v>4301051780</v>
      </c>
      <c r="D602" s="390">
        <v>4640242180106</v>
      </c>
      <c r="E602" s="391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597" t="s">
        <v>793</v>
      </c>
      <c r="Q602" s="400"/>
      <c r="R602" s="400"/>
      <c r="S602" s="400"/>
      <c r="T602" s="401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6"/>
      <c r="B603" s="397"/>
      <c r="C603" s="397"/>
      <c r="D603" s="397"/>
      <c r="E603" s="397"/>
      <c r="F603" s="397"/>
      <c r="G603" s="397"/>
      <c r="H603" s="397"/>
      <c r="I603" s="397"/>
      <c r="J603" s="397"/>
      <c r="K603" s="397"/>
      <c r="L603" s="397"/>
      <c r="M603" s="397"/>
      <c r="N603" s="397"/>
      <c r="O603" s="398"/>
      <c r="P603" s="392" t="s">
        <v>70</v>
      </c>
      <c r="Q603" s="393"/>
      <c r="R603" s="393"/>
      <c r="S603" s="393"/>
      <c r="T603" s="393"/>
      <c r="U603" s="393"/>
      <c r="V603" s="394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7"/>
      <c r="B604" s="397"/>
      <c r="C604" s="397"/>
      <c r="D604" s="397"/>
      <c r="E604" s="397"/>
      <c r="F604" s="397"/>
      <c r="G604" s="397"/>
      <c r="H604" s="397"/>
      <c r="I604" s="397"/>
      <c r="J604" s="397"/>
      <c r="K604" s="397"/>
      <c r="L604" s="397"/>
      <c r="M604" s="397"/>
      <c r="N604" s="397"/>
      <c r="O604" s="398"/>
      <c r="P604" s="392" t="s">
        <v>70</v>
      </c>
      <c r="Q604" s="393"/>
      <c r="R604" s="393"/>
      <c r="S604" s="393"/>
      <c r="T604" s="393"/>
      <c r="U604" s="393"/>
      <c r="V604" s="394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716"/>
      <c r="B605" s="397"/>
      <c r="C605" s="397"/>
      <c r="D605" s="397"/>
      <c r="E605" s="397"/>
      <c r="F605" s="397"/>
      <c r="G605" s="397"/>
      <c r="H605" s="397"/>
      <c r="I605" s="397"/>
      <c r="J605" s="397"/>
      <c r="K605" s="397"/>
      <c r="L605" s="397"/>
      <c r="M605" s="397"/>
      <c r="N605" s="397"/>
      <c r="O605" s="621"/>
      <c r="P605" s="423" t="s">
        <v>794</v>
      </c>
      <c r="Q605" s="424"/>
      <c r="R605" s="424"/>
      <c r="S605" s="424"/>
      <c r="T605" s="424"/>
      <c r="U605" s="424"/>
      <c r="V605" s="415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17152.2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17313.21</v>
      </c>
      <c r="Z605" s="37"/>
      <c r="AA605" s="387"/>
      <c r="AB605" s="387"/>
      <c r="AC605" s="387"/>
    </row>
    <row r="606" spans="1:68" x14ac:dyDescent="0.2">
      <c r="A606" s="397"/>
      <c r="B606" s="397"/>
      <c r="C606" s="397"/>
      <c r="D606" s="397"/>
      <c r="E606" s="397"/>
      <c r="F606" s="397"/>
      <c r="G606" s="397"/>
      <c r="H606" s="397"/>
      <c r="I606" s="397"/>
      <c r="J606" s="397"/>
      <c r="K606" s="397"/>
      <c r="L606" s="397"/>
      <c r="M606" s="397"/>
      <c r="N606" s="397"/>
      <c r="O606" s="621"/>
      <c r="P606" s="423" t="s">
        <v>795</v>
      </c>
      <c r="Q606" s="424"/>
      <c r="R606" s="424"/>
      <c r="S606" s="424"/>
      <c r="T606" s="424"/>
      <c r="U606" s="424"/>
      <c r="V606" s="415"/>
      <c r="W606" s="37" t="s">
        <v>69</v>
      </c>
      <c r="X606" s="386">
        <f>IFERROR(SUM(BM22:BM602),"0")</f>
        <v>18449.044989102455</v>
      </c>
      <c r="Y606" s="386">
        <f>IFERROR(SUM(BN22:BN602),"0")</f>
        <v>18620.600999999988</v>
      </c>
      <c r="Z606" s="37"/>
      <c r="AA606" s="387"/>
      <c r="AB606" s="387"/>
      <c r="AC606" s="387"/>
    </row>
    <row r="607" spans="1:68" x14ac:dyDescent="0.2">
      <c r="A607" s="397"/>
      <c r="B607" s="397"/>
      <c r="C607" s="397"/>
      <c r="D607" s="397"/>
      <c r="E607" s="397"/>
      <c r="F607" s="397"/>
      <c r="G607" s="397"/>
      <c r="H607" s="397"/>
      <c r="I607" s="397"/>
      <c r="J607" s="397"/>
      <c r="K607" s="397"/>
      <c r="L607" s="397"/>
      <c r="M607" s="397"/>
      <c r="N607" s="397"/>
      <c r="O607" s="621"/>
      <c r="P607" s="423" t="s">
        <v>796</v>
      </c>
      <c r="Q607" s="424"/>
      <c r="R607" s="424"/>
      <c r="S607" s="424"/>
      <c r="T607" s="424"/>
      <c r="U607" s="424"/>
      <c r="V607" s="415"/>
      <c r="W607" s="37" t="s">
        <v>797</v>
      </c>
      <c r="X607" s="38">
        <f>ROUNDUP(SUM(BO22:BO602),0)</f>
        <v>36</v>
      </c>
      <c r="Y607" s="38">
        <f>ROUNDUP(SUM(BP22:BP602),0)</f>
        <v>36</v>
      </c>
      <c r="Z607" s="37"/>
      <c r="AA607" s="387"/>
      <c r="AB607" s="387"/>
      <c r="AC607" s="387"/>
    </row>
    <row r="608" spans="1:68" x14ac:dyDescent="0.2">
      <c r="A608" s="397"/>
      <c r="B608" s="397"/>
      <c r="C608" s="397"/>
      <c r="D608" s="397"/>
      <c r="E608" s="397"/>
      <c r="F608" s="397"/>
      <c r="G608" s="397"/>
      <c r="H608" s="397"/>
      <c r="I608" s="397"/>
      <c r="J608" s="397"/>
      <c r="K608" s="397"/>
      <c r="L608" s="397"/>
      <c r="M608" s="397"/>
      <c r="N608" s="397"/>
      <c r="O608" s="621"/>
      <c r="P608" s="423" t="s">
        <v>798</v>
      </c>
      <c r="Q608" s="424"/>
      <c r="R608" s="424"/>
      <c r="S608" s="424"/>
      <c r="T608" s="424"/>
      <c r="U608" s="424"/>
      <c r="V608" s="415"/>
      <c r="W608" s="37" t="s">
        <v>69</v>
      </c>
      <c r="X608" s="386">
        <f>GrossWeightTotal+PalletQtyTotal*25</f>
        <v>19349.044989102455</v>
      </c>
      <c r="Y608" s="386">
        <f>GrossWeightTotalR+PalletQtyTotalR*25</f>
        <v>19520.600999999988</v>
      </c>
      <c r="Z608" s="37"/>
      <c r="AA608" s="387"/>
      <c r="AB608" s="387"/>
      <c r="AC608" s="387"/>
    </row>
    <row r="609" spans="1:32" x14ac:dyDescent="0.2">
      <c r="A609" s="397"/>
      <c r="B609" s="397"/>
      <c r="C609" s="397"/>
      <c r="D609" s="397"/>
      <c r="E609" s="397"/>
      <c r="F609" s="397"/>
      <c r="G609" s="397"/>
      <c r="H609" s="397"/>
      <c r="I609" s="397"/>
      <c r="J609" s="397"/>
      <c r="K609" s="397"/>
      <c r="L609" s="397"/>
      <c r="M609" s="397"/>
      <c r="N609" s="397"/>
      <c r="O609" s="621"/>
      <c r="P609" s="423" t="s">
        <v>799</v>
      </c>
      <c r="Q609" s="424"/>
      <c r="R609" s="424"/>
      <c r="S609" s="424"/>
      <c r="T609" s="424"/>
      <c r="U609" s="424"/>
      <c r="V609" s="415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4332.7436835363333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4363</v>
      </c>
      <c r="Z609" s="37"/>
      <c r="AA609" s="387"/>
      <c r="AB609" s="387"/>
      <c r="AC609" s="387"/>
    </row>
    <row r="610" spans="1:32" ht="14.25" hidden="1" customHeight="1" x14ac:dyDescent="0.2">
      <c r="A610" s="397"/>
      <c r="B610" s="397"/>
      <c r="C610" s="397"/>
      <c r="D610" s="397"/>
      <c r="E610" s="397"/>
      <c r="F610" s="397"/>
      <c r="G610" s="397"/>
      <c r="H610" s="397"/>
      <c r="I610" s="397"/>
      <c r="J610" s="397"/>
      <c r="K610" s="397"/>
      <c r="L610" s="397"/>
      <c r="M610" s="397"/>
      <c r="N610" s="397"/>
      <c r="O610" s="621"/>
      <c r="P610" s="423" t="s">
        <v>800</v>
      </c>
      <c r="Q610" s="424"/>
      <c r="R610" s="424"/>
      <c r="S610" s="424"/>
      <c r="T610" s="424"/>
      <c r="U610" s="424"/>
      <c r="V610" s="415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41.681150000000009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388" t="s">
        <v>103</v>
      </c>
      <c r="D612" s="444"/>
      <c r="E612" s="444"/>
      <c r="F612" s="444"/>
      <c r="G612" s="444"/>
      <c r="H612" s="389"/>
      <c r="I612" s="388" t="s">
        <v>258</v>
      </c>
      <c r="J612" s="444"/>
      <c r="K612" s="444"/>
      <c r="L612" s="444"/>
      <c r="M612" s="444"/>
      <c r="N612" s="444"/>
      <c r="O612" s="444"/>
      <c r="P612" s="444"/>
      <c r="Q612" s="444"/>
      <c r="R612" s="444"/>
      <c r="S612" s="444"/>
      <c r="T612" s="444"/>
      <c r="U612" s="444"/>
      <c r="V612" s="389"/>
      <c r="W612" s="388" t="s">
        <v>502</v>
      </c>
      <c r="X612" s="389"/>
      <c r="Y612" s="388" t="s">
        <v>558</v>
      </c>
      <c r="Z612" s="444"/>
      <c r="AA612" s="444"/>
      <c r="AB612" s="389"/>
      <c r="AC612" s="375" t="s">
        <v>666</v>
      </c>
      <c r="AD612" s="388" t="s">
        <v>710</v>
      </c>
      <c r="AE612" s="389"/>
      <c r="AF612" s="376"/>
    </row>
    <row r="613" spans="1:32" ht="14.25" customHeight="1" thickTop="1" x14ac:dyDescent="0.2">
      <c r="A613" s="467" t="s">
        <v>803</v>
      </c>
      <c r="B613" s="388" t="s">
        <v>63</v>
      </c>
      <c r="C613" s="388" t="s">
        <v>104</v>
      </c>
      <c r="D613" s="388" t="s">
        <v>126</v>
      </c>
      <c r="E613" s="388" t="s">
        <v>177</v>
      </c>
      <c r="F613" s="388" t="s">
        <v>194</v>
      </c>
      <c r="G613" s="388" t="s">
        <v>226</v>
      </c>
      <c r="H613" s="388" t="s">
        <v>103</v>
      </c>
      <c r="I613" s="388" t="s">
        <v>259</v>
      </c>
      <c r="J613" s="388" t="s">
        <v>276</v>
      </c>
      <c r="K613" s="388" t="s">
        <v>342</v>
      </c>
      <c r="L613" s="376"/>
      <c r="M613" s="388" t="s">
        <v>359</v>
      </c>
      <c r="N613" s="376"/>
      <c r="O613" s="388" t="s">
        <v>377</v>
      </c>
      <c r="P613" s="388" t="s">
        <v>393</v>
      </c>
      <c r="Q613" s="388" t="s">
        <v>397</v>
      </c>
      <c r="R613" s="388" t="s">
        <v>406</v>
      </c>
      <c r="S613" s="388" t="s">
        <v>417</v>
      </c>
      <c r="T613" s="388" t="s">
        <v>420</v>
      </c>
      <c r="U613" s="388" t="s">
        <v>427</v>
      </c>
      <c r="V613" s="388" t="s">
        <v>493</v>
      </c>
      <c r="W613" s="388" t="s">
        <v>503</v>
      </c>
      <c r="X613" s="388" t="s">
        <v>531</v>
      </c>
      <c r="Y613" s="388" t="s">
        <v>559</v>
      </c>
      <c r="Z613" s="388" t="s">
        <v>622</v>
      </c>
      <c r="AA613" s="388" t="s">
        <v>650</v>
      </c>
      <c r="AB613" s="388" t="s">
        <v>657</v>
      </c>
      <c r="AC613" s="388" t="s">
        <v>666</v>
      </c>
      <c r="AD613" s="388" t="s">
        <v>710</v>
      </c>
      <c r="AE613" s="388" t="s">
        <v>778</v>
      </c>
      <c r="AF613" s="376"/>
    </row>
    <row r="614" spans="1:32" ht="13.5" customHeight="1" thickBot="1" x14ac:dyDescent="0.25">
      <c r="A614" s="468"/>
      <c r="B614" s="395"/>
      <c r="C614" s="395"/>
      <c r="D614" s="395"/>
      <c r="E614" s="395"/>
      <c r="F614" s="395"/>
      <c r="G614" s="395"/>
      <c r="H614" s="395"/>
      <c r="I614" s="395"/>
      <c r="J614" s="395"/>
      <c r="K614" s="395"/>
      <c r="L614" s="376"/>
      <c r="M614" s="395"/>
      <c r="N614" s="376"/>
      <c r="O614" s="395"/>
      <c r="P614" s="395"/>
      <c r="Q614" s="395"/>
      <c r="R614" s="395"/>
      <c r="S614" s="395"/>
      <c r="T614" s="395"/>
      <c r="U614" s="395"/>
      <c r="V614" s="395"/>
      <c r="W614" s="395"/>
      <c r="X614" s="395"/>
      <c r="Y614" s="395"/>
      <c r="Z614" s="395"/>
      <c r="AA614" s="395"/>
      <c r="AB614" s="395"/>
      <c r="AC614" s="395"/>
      <c r="AD614" s="395"/>
      <c r="AE614" s="395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428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1299.6000000000001</v>
      </c>
      <c r="E615" s="46">
        <f>IFERROR(Y101*1,"0")+IFERROR(Y102*1,"0")+IFERROR(Y103*1,"0")+IFERROR(Y107*1,"0")+IFERROR(Y108*1,"0")+IFERROR(Y109*1,"0")+IFERROR(Y110*1,"0")+IFERROR(Y111*1,"0")</f>
        <v>1411.2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1374.9</v>
      </c>
      <c r="G615" s="46">
        <f>IFERROR(Y145*1,"0")+IFERROR(Y146*1,"0")+IFERROR(Y150*1,"0")+IFERROR(Y151*1,"0")+IFERROR(Y155*1,"0")+IFERROR(Y156*1,"0")</f>
        <v>267.12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117</v>
      </c>
      <c r="I615" s="46">
        <f>IFERROR(Y183*1,"0")+IFERROR(Y184*1,"0")+IFERROR(Y185*1,"0")+IFERROR(Y186*1,"0")+IFERROR(Y187*1,"0")+IFERROR(Y188*1,"0")+IFERROR(Y189*1,"0")+IFERROR(Y190*1,"0")</f>
        <v>625.79999999999995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2511.3000000000002</v>
      </c>
      <c r="K615" s="46">
        <f>IFERROR(Y239*1,"0")+IFERROR(Y240*1,"0")+IFERROR(Y241*1,"0")+IFERROR(Y242*1,"0")+IFERROR(Y243*1,"0")+IFERROR(Y244*1,"0")+IFERROR(Y245*1,"0")+IFERROR(Y246*1,"0")</f>
        <v>89.2</v>
      </c>
      <c r="L615" s="376"/>
      <c r="M615" s="46">
        <f>IFERROR(Y251*1,"0")+IFERROR(Y252*1,"0")+IFERROR(Y253*1,"0")+IFERROR(Y254*1,"0")+IFERROR(Y255*1,"0")+IFERROR(Y256*1,"0")+IFERROR(Y257*1,"0")+IFERROR(Y258*1,"0")</f>
        <v>406.79999999999995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681.6</v>
      </c>
      <c r="S615" s="46">
        <f>IFERROR(Y293*1,"0")</f>
        <v>0</v>
      </c>
      <c r="T615" s="46">
        <f>IFERROR(Y298*1,"0")+IFERROR(Y302*1,"0")+IFERROR(Y303*1,"0")</f>
        <v>176.4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825.53</v>
      </c>
      <c r="V615" s="46">
        <f>IFERROR(Y354*1,"0")+IFERROR(Y358*1,"0")+IFERROR(Y359*1,"0")+IFERROR(Y360*1,"0")</f>
        <v>906.30000000000007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3164.7999999999997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62.4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474.12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155.4</v>
      </c>
      <c r="AA615" s="46">
        <f>IFERROR(Y494*1,"0")+IFERROR(Y495*1,"0")+IFERROR(Y496*1,"0")</f>
        <v>38.4</v>
      </c>
      <c r="AB615" s="46">
        <f>IFERROR(Y501*1,"0")+IFERROR(Y502*1,"0")+IFERROR(Y506*1,"0")</f>
        <v>14.580000000000002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1682.16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600.6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1,00"/>
        <filter val="1 500,00"/>
        <filter val="1 525,00"/>
        <filter val="1 640,00"/>
        <filter val="10,00"/>
        <filter val="100,00"/>
        <filter val="104,63"/>
        <filter val="105,00"/>
        <filter val="11,54"/>
        <filter val="111,97"/>
        <filter val="118,00"/>
        <filter val="12,00"/>
        <filter val="120,00"/>
        <filter val="123,11"/>
        <filter val="125,93"/>
        <filter val="13,50"/>
        <filter val="130,00"/>
        <filter val="137,04"/>
        <filter val="138,52"/>
        <filter val="140,00"/>
        <filter val="15,00"/>
        <filter val="150,00"/>
        <filter val="157,50"/>
        <filter val="16,67"/>
        <filter val="17 152,20"/>
        <filter val="17,00"/>
        <filter val="175,00"/>
        <filter val="176,00"/>
        <filter val="18 449,04"/>
        <filter val="18,00"/>
        <filter val="19 349,04"/>
        <filter val="197,86"/>
        <filter val="200,00"/>
        <filter val="21,67"/>
        <filter val="210,00"/>
        <filter val="212,50"/>
        <filter val="214,29"/>
        <filter val="22,50"/>
        <filter val="220,00"/>
        <filter val="24,00"/>
        <filter val="24,17"/>
        <filter val="240,00"/>
        <filter val="245,00"/>
        <filter val="246,19"/>
        <filter val="247,50"/>
        <filter val="25,00"/>
        <filter val="255,00"/>
        <filter val="270,00"/>
        <filter val="273,81"/>
        <filter val="28,00"/>
        <filter val="280,00"/>
        <filter val="283,33"/>
        <filter val="29,50"/>
        <filter val="29,70"/>
        <filter val="3,85"/>
        <filter val="30,00"/>
        <filter val="300,00"/>
        <filter val="31,25"/>
        <filter val="31,67"/>
        <filter val="320,00"/>
        <filter val="322,00"/>
        <filter val="330,00"/>
        <filter val="34,76"/>
        <filter val="350,00"/>
        <filter val="36"/>
        <filter val="36,00"/>
        <filter val="360,00"/>
        <filter val="37,50"/>
        <filter val="37,88"/>
        <filter val="38,00"/>
        <filter val="387,50"/>
        <filter val="390,00"/>
        <filter val="4 332,74"/>
        <filter val="4,17"/>
        <filter val="40,00"/>
        <filter val="400,00"/>
        <filter val="416,67"/>
        <filter val="420,00"/>
        <filter val="435,50"/>
        <filter val="44,87"/>
        <filter val="450,00"/>
        <filter val="495,00"/>
        <filter val="5,00"/>
        <filter val="5,50"/>
        <filter val="5,95"/>
        <filter val="50,00"/>
        <filter val="500,00"/>
        <filter val="524,00"/>
        <filter val="540,00"/>
        <filter val="56,55"/>
        <filter val="6,00"/>
        <filter val="60,00"/>
        <filter val="600,00"/>
        <filter val="622,99"/>
        <filter val="625,00"/>
        <filter val="63,00"/>
        <filter val="630,00"/>
        <filter val="65,00"/>
        <filter val="65,36"/>
        <filter val="660,00"/>
        <filter val="680,00"/>
        <filter val="7,69"/>
        <filter val="70,00"/>
        <filter val="700,00"/>
        <filter val="73,33"/>
        <filter val="740,00"/>
        <filter val="75,00"/>
        <filter val="76,92"/>
        <filter val="78,00"/>
        <filter val="8,00"/>
        <filter val="8,03"/>
        <filter val="8,33"/>
        <filter val="80,00"/>
        <filter val="83,33"/>
        <filter val="850,00"/>
        <filter val="87,50"/>
        <filter val="875,00"/>
        <filter val="89,26"/>
        <filter val="90,00"/>
        <filter val="940,00"/>
        <filter val="96,00"/>
        <filter val="99,00"/>
      </filters>
    </filterColumn>
  </autoFilter>
  <mergeCells count="1084"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428:T428"/>
    <mergeCell ref="P284:T28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2024-08-08T10:44:59Z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