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95ED46-C990-4475-9E37-1B68A26C9F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O447" i="1"/>
  <c r="BM447" i="1"/>
  <c r="Y447" i="1"/>
  <c r="BO446" i="1"/>
  <c r="BM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P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Z389" i="1" s="1"/>
  <c r="P389" i="1"/>
  <c r="X387" i="1"/>
  <c r="X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N222" i="1"/>
  <c r="BM222" i="1"/>
  <c r="Z222" i="1"/>
  <c r="Y222" i="1"/>
  <c r="BP222" i="1" s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O84" i="1"/>
  <c r="BM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Y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85" i="1" l="1"/>
  <c r="BN85" i="1"/>
  <c r="Z85" i="1"/>
  <c r="BP95" i="1"/>
  <c r="BN95" i="1"/>
  <c r="Z95" i="1"/>
  <c r="BP118" i="1"/>
  <c r="BN118" i="1"/>
  <c r="Z118" i="1"/>
  <c r="BP135" i="1"/>
  <c r="BN135" i="1"/>
  <c r="Z135" i="1"/>
  <c r="BP169" i="1"/>
  <c r="BN169" i="1"/>
  <c r="Z169" i="1"/>
  <c r="BP196" i="1"/>
  <c r="BN196" i="1"/>
  <c r="Z196" i="1"/>
  <c r="BP230" i="1"/>
  <c r="BN230" i="1"/>
  <c r="Z230" i="1"/>
  <c r="BP241" i="1"/>
  <c r="BN241" i="1"/>
  <c r="Z241" i="1"/>
  <c r="BP303" i="1"/>
  <c r="BN303" i="1"/>
  <c r="Z303" i="1"/>
  <c r="BP325" i="1"/>
  <c r="BN325" i="1"/>
  <c r="Z325" i="1"/>
  <c r="BP371" i="1"/>
  <c r="BN371" i="1"/>
  <c r="Z371" i="1"/>
  <c r="BP409" i="1"/>
  <c r="BN409" i="1"/>
  <c r="Z409" i="1"/>
  <c r="BP534" i="1"/>
  <c r="BN534" i="1"/>
  <c r="Z534" i="1"/>
  <c r="BP577" i="1"/>
  <c r="BN577" i="1"/>
  <c r="Z577" i="1"/>
  <c r="X606" i="1"/>
  <c r="X609" i="1"/>
  <c r="Z27" i="1"/>
  <c r="BN27" i="1"/>
  <c r="Z53" i="1"/>
  <c r="BN53" i="1"/>
  <c r="Y87" i="1"/>
  <c r="Y86" i="1"/>
  <c r="BP84" i="1"/>
  <c r="BN84" i="1"/>
  <c r="Z84" i="1"/>
  <c r="Z86" i="1" s="1"/>
  <c r="BP107" i="1"/>
  <c r="BN107" i="1"/>
  <c r="Z107" i="1"/>
  <c r="BP119" i="1"/>
  <c r="BN119" i="1"/>
  <c r="Z119" i="1"/>
  <c r="BP156" i="1"/>
  <c r="BN156" i="1"/>
  <c r="Z156" i="1"/>
  <c r="BP183" i="1"/>
  <c r="BN183" i="1"/>
  <c r="Z183" i="1"/>
  <c r="BP210" i="1"/>
  <c r="BN210" i="1"/>
  <c r="Z210" i="1"/>
  <c r="BP231" i="1"/>
  <c r="BN231" i="1"/>
  <c r="Z231" i="1"/>
  <c r="BP244" i="1"/>
  <c r="BN244" i="1"/>
  <c r="Z244" i="1"/>
  <c r="BP348" i="1"/>
  <c r="BN348" i="1"/>
  <c r="Z348" i="1"/>
  <c r="BP496" i="1"/>
  <c r="BN496" i="1"/>
  <c r="Z496" i="1"/>
  <c r="BP520" i="1"/>
  <c r="BN520" i="1"/>
  <c r="Z520" i="1"/>
  <c r="Y579" i="1"/>
  <c r="Y578" i="1"/>
  <c r="BP576" i="1"/>
  <c r="BN576" i="1"/>
  <c r="Z576" i="1"/>
  <c r="Z578" i="1" s="1"/>
  <c r="Y91" i="1"/>
  <c r="E615" i="1"/>
  <c r="B615" i="1"/>
  <c r="X607" i="1"/>
  <c r="Y3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0" i="1"/>
  <c r="BN60" i="1"/>
  <c r="BP60" i="1"/>
  <c r="Z61" i="1"/>
  <c r="BN61" i="1"/>
  <c r="Y62" i="1"/>
  <c r="Z66" i="1"/>
  <c r="BN66" i="1"/>
  <c r="Z70" i="1"/>
  <c r="BN70" i="1"/>
  <c r="Z71" i="1"/>
  <c r="BN71" i="1"/>
  <c r="Y77" i="1"/>
  <c r="Y97" i="1"/>
  <c r="Z102" i="1"/>
  <c r="BN102" i="1"/>
  <c r="Z103" i="1"/>
  <c r="BN103" i="1"/>
  <c r="Y113" i="1"/>
  <c r="Z109" i="1"/>
  <c r="BN109" i="1"/>
  <c r="Z116" i="1"/>
  <c r="BN116" i="1"/>
  <c r="Z125" i="1"/>
  <c r="BN125" i="1"/>
  <c r="Y137" i="1"/>
  <c r="Z133" i="1"/>
  <c r="BN133" i="1"/>
  <c r="Z139" i="1"/>
  <c r="BN139" i="1"/>
  <c r="BP139" i="1"/>
  <c r="G615" i="1"/>
  <c r="Z150" i="1"/>
  <c r="BN150" i="1"/>
  <c r="BP150" i="1"/>
  <c r="Z161" i="1"/>
  <c r="BN161" i="1"/>
  <c r="Z167" i="1"/>
  <c r="BN167" i="1"/>
  <c r="BP167" i="1"/>
  <c r="Z171" i="1"/>
  <c r="BN171" i="1"/>
  <c r="Y179" i="1"/>
  <c r="Z177" i="1"/>
  <c r="BN177" i="1"/>
  <c r="BP189" i="1"/>
  <c r="BN189" i="1"/>
  <c r="Z189" i="1"/>
  <c r="BP208" i="1"/>
  <c r="BN208" i="1"/>
  <c r="Z208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BP321" i="1"/>
  <c r="BN321" i="1"/>
  <c r="Z321" i="1"/>
  <c r="BP336" i="1"/>
  <c r="BN336" i="1"/>
  <c r="Z336" i="1"/>
  <c r="BP342" i="1"/>
  <c r="BN342" i="1"/>
  <c r="Z342" i="1"/>
  <c r="BP369" i="1"/>
  <c r="BN369" i="1"/>
  <c r="Z369" i="1"/>
  <c r="BP385" i="1"/>
  <c r="BN385" i="1"/>
  <c r="Z385" i="1"/>
  <c r="BP185" i="1"/>
  <c r="BN185" i="1"/>
  <c r="Z185" i="1"/>
  <c r="Y202" i="1"/>
  <c r="BP200" i="1"/>
  <c r="BN200" i="1"/>
  <c r="Z200" i="1"/>
  <c r="BP212" i="1"/>
  <c r="BN212" i="1"/>
  <c r="Z212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3" i="1"/>
  <c r="BN313" i="1"/>
  <c r="Z313" i="1"/>
  <c r="BP327" i="1"/>
  <c r="BN327" i="1"/>
  <c r="Z327" i="1"/>
  <c r="BP359" i="1"/>
  <c r="BN359" i="1"/>
  <c r="Z359" i="1"/>
  <c r="BP373" i="1"/>
  <c r="BN373" i="1"/>
  <c r="Z373" i="1"/>
  <c r="BP411" i="1"/>
  <c r="BN411" i="1"/>
  <c r="Z411" i="1"/>
  <c r="BP447" i="1"/>
  <c r="BN447" i="1"/>
  <c r="Z447" i="1"/>
  <c r="BP455" i="1"/>
  <c r="BN455" i="1"/>
  <c r="Z45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192" i="1"/>
  <c r="J615" i="1"/>
  <c r="Y214" i="1"/>
  <c r="Y235" i="1"/>
  <c r="Y331" i="1"/>
  <c r="Y338" i="1"/>
  <c r="Y337" i="1"/>
  <c r="Y391" i="1"/>
  <c r="BP389" i="1"/>
  <c r="BN389" i="1"/>
  <c r="BP403" i="1"/>
  <c r="BN403" i="1"/>
  <c r="Z403" i="1"/>
  <c r="BP446" i="1"/>
  <c r="BN446" i="1"/>
  <c r="Z446" i="1"/>
  <c r="BP448" i="1"/>
  <c r="BN448" i="1"/>
  <c r="Z448" i="1"/>
  <c r="BP461" i="1"/>
  <c r="BN461" i="1"/>
  <c r="Z461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63" i="1"/>
  <c r="Y462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7" i="1"/>
  <c r="Y203" i="1"/>
  <c r="Y213" i="1"/>
  <c r="BP223" i="1"/>
  <c r="BN223" i="1"/>
  <c r="Z223" i="1"/>
  <c r="BP225" i="1"/>
  <c r="BN225" i="1"/>
  <c r="Z22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Y345" i="1"/>
  <c r="BP340" i="1"/>
  <c r="BN340" i="1"/>
  <c r="Z340" i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H615" i="1"/>
  <c r="Z162" i="1"/>
  <c r="Z164" i="1" s="1"/>
  <c r="BN162" i="1"/>
  <c r="Y165" i="1"/>
  <c r="Z168" i="1"/>
  <c r="BN168" i="1"/>
  <c r="Z170" i="1"/>
  <c r="BN170" i="1"/>
  <c r="Z176" i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4" i="1"/>
  <c r="BN224" i="1"/>
  <c r="Z224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Y386" i="1"/>
  <c r="Y467" i="1"/>
  <c r="BP466" i="1"/>
  <c r="BN466" i="1"/>
  <c r="Z466" i="1"/>
  <c r="Z467" i="1" s="1"/>
  <c r="Z615" i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M615" i="1"/>
  <c r="Y259" i="1"/>
  <c r="Y269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Z462" i="1" s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350" i="1" l="1"/>
  <c r="Z386" i="1"/>
  <c r="Z331" i="1"/>
  <c r="Z322" i="1"/>
  <c r="Z304" i="1"/>
  <c r="Z235" i="1"/>
  <c r="Z178" i="1"/>
  <c r="Z564" i="1"/>
  <c r="Z62" i="1"/>
  <c r="X608" i="1"/>
  <c r="Z573" i="1"/>
  <c r="Z280" i="1"/>
  <c r="Z191" i="1"/>
  <c r="Z127" i="1"/>
  <c r="Z112" i="1"/>
  <c r="Z91" i="1"/>
  <c r="Z451" i="1"/>
  <c r="Z268" i="1"/>
  <c r="Z227" i="1"/>
  <c r="Z172" i="1"/>
  <c r="Z121" i="1"/>
  <c r="Z72" i="1"/>
  <c r="Z57" i="1"/>
  <c r="Z259" i="1"/>
  <c r="Z591" i="1"/>
  <c r="Z535" i="1"/>
  <c r="Z521" i="1"/>
  <c r="Z413" i="1"/>
  <c r="Z375" i="1"/>
  <c r="Z477" i="1"/>
  <c r="Z289" i="1"/>
  <c r="Z213" i="1"/>
  <c r="Z136" i="1"/>
  <c r="Z97" i="1"/>
  <c r="Z34" i="1"/>
  <c r="Y609" i="1"/>
  <c r="Y606" i="1"/>
  <c r="Z585" i="1"/>
  <c r="Z405" i="1"/>
  <c r="Z315" i="1"/>
  <c r="Z557" i="1"/>
  <c r="Z361" i="1"/>
  <c r="Z247" i="1"/>
  <c r="Y607" i="1"/>
  <c r="Z344" i="1"/>
  <c r="Y605" i="1"/>
  <c r="Z610" i="1" l="1"/>
  <c r="Y608" i="1"/>
</calcChain>
</file>

<file path=xl/sharedStrings.xml><?xml version="1.0" encoding="utf-8"?>
<sst xmlns="http://schemas.openxmlformats.org/spreadsheetml/2006/main" count="2541" uniqueCount="833">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</sst>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2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4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108" sqref="AA108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7" t="s">
        <v>0</v>
      </c>
      <c r="E1" s="427"/>
      <c r="F1" s="427"/>
      <c r="G1" s="12" t="s">
        <v>1</v>
      </c>
      <c r="H1" s="467" t="s">
        <v>2</v>
      </c>
      <c r="I1" s="427"/>
      <c r="J1" s="427"/>
      <c r="K1" s="427"/>
      <c r="L1" s="427"/>
      <c r="M1" s="427"/>
      <c r="N1" s="427"/>
      <c r="O1" s="427"/>
      <c r="P1" s="427"/>
      <c r="Q1" s="427"/>
      <c r="R1" s="426" t="s">
        <v>3</v>
      </c>
      <c r="S1" s="427"/>
      <c r="T1" s="4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5" t="s">
        <v>8</v>
      </c>
      <c r="B5" s="420"/>
      <c r="C5" s="421"/>
      <c r="D5" s="468"/>
      <c r="E5" s="469"/>
      <c r="F5" s="731" t="s">
        <v>9</v>
      </c>
      <c r="G5" s="421"/>
      <c r="H5" s="468" t="s">
        <v>832</v>
      </c>
      <c r="I5" s="673"/>
      <c r="J5" s="673"/>
      <c r="K5" s="673"/>
      <c r="L5" s="673"/>
      <c r="M5" s="469"/>
      <c r="N5" s="58"/>
      <c r="P5" s="24" t="s">
        <v>10</v>
      </c>
      <c r="Q5" s="739">
        <v>45514</v>
      </c>
      <c r="R5" s="523"/>
      <c r="T5" s="579" t="s">
        <v>11</v>
      </c>
      <c r="U5" s="483"/>
      <c r="V5" s="581" t="s">
        <v>12</v>
      </c>
      <c r="W5" s="523"/>
      <c r="AB5" s="51"/>
      <c r="AC5" s="51"/>
      <c r="AD5" s="51"/>
      <c r="AE5" s="51"/>
    </row>
    <row r="6" spans="1:32" s="380" customFormat="1" ht="24" customHeight="1" x14ac:dyDescent="0.2">
      <c r="A6" s="525" t="s">
        <v>13</v>
      </c>
      <c r="B6" s="420"/>
      <c r="C6" s="421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4"/>
      <c r="T6" s="589" t="s">
        <v>16</v>
      </c>
      <c r="U6" s="483"/>
      <c r="V6" s="658" t="s">
        <v>17</v>
      </c>
      <c r="W6" s="435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36" t="str">
        <f>IFERROR(VLOOKUP(DeliveryAddress,Table,3,0),1)</f>
        <v>3</v>
      </c>
      <c r="E7" s="437"/>
      <c r="F7" s="437"/>
      <c r="G7" s="437"/>
      <c r="H7" s="437"/>
      <c r="I7" s="437"/>
      <c r="J7" s="437"/>
      <c r="K7" s="437"/>
      <c r="L7" s="437"/>
      <c r="M7" s="438"/>
      <c r="N7" s="60"/>
      <c r="P7" s="24"/>
      <c r="Q7" s="42"/>
      <c r="R7" s="42"/>
      <c r="T7" s="392"/>
      <c r="U7" s="483"/>
      <c r="V7" s="659"/>
      <c r="W7" s="660"/>
      <c r="AB7" s="51"/>
      <c r="AC7" s="51"/>
      <c r="AD7" s="51"/>
      <c r="AE7" s="51"/>
    </row>
    <row r="8" spans="1:32" s="380" customFormat="1" ht="25.5" customHeight="1" x14ac:dyDescent="0.2">
      <c r="A8" s="777" t="s">
        <v>18</v>
      </c>
      <c r="B8" s="389"/>
      <c r="C8" s="390"/>
      <c r="D8" s="497"/>
      <c r="E8" s="498"/>
      <c r="F8" s="498"/>
      <c r="G8" s="498"/>
      <c r="H8" s="498"/>
      <c r="I8" s="498"/>
      <c r="J8" s="498"/>
      <c r="K8" s="498"/>
      <c r="L8" s="498"/>
      <c r="M8" s="499"/>
      <c r="N8" s="61"/>
      <c r="P8" s="24" t="s">
        <v>19</v>
      </c>
      <c r="Q8" s="534">
        <v>0.45833333333333331</v>
      </c>
      <c r="R8" s="438"/>
      <c r="T8" s="392"/>
      <c r="U8" s="483"/>
      <c r="V8" s="659"/>
      <c r="W8" s="660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46"/>
      <c r="E9" s="408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82"/>
      <c r="P9" s="26" t="s">
        <v>20</v>
      </c>
      <c r="Q9" s="519"/>
      <c r="R9" s="520"/>
      <c r="T9" s="392"/>
      <c r="U9" s="483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46"/>
      <c r="E10" s="408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40" t="str">
        <f>IFERROR(VLOOKUP($D$10,Proxy,2,FALSE),"")</f>
        <v/>
      </c>
      <c r="I10" s="392"/>
      <c r="J10" s="392"/>
      <c r="K10" s="392"/>
      <c r="L10" s="392"/>
      <c r="M10" s="392"/>
      <c r="N10" s="379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2"/>
      <c r="R11" s="523"/>
      <c r="U11" s="24" t="s">
        <v>26</v>
      </c>
      <c r="V11" s="696" t="s">
        <v>27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1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1"/>
      <c r="N12" s="62"/>
      <c r="P12" s="24" t="s">
        <v>29</v>
      </c>
      <c r="Q12" s="534"/>
      <c r="R12" s="438"/>
      <c r="S12" s="23"/>
      <c r="U12" s="24"/>
      <c r="V12" s="427"/>
      <c r="W12" s="392"/>
      <c r="AB12" s="51"/>
      <c r="AC12" s="51"/>
      <c r="AD12" s="51"/>
      <c r="AE12" s="51"/>
    </row>
    <row r="13" spans="1:32" s="380" customFormat="1" ht="23.25" customHeight="1" x14ac:dyDescent="0.2">
      <c r="A13" s="571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1"/>
      <c r="N13" s="62"/>
      <c r="O13" s="26"/>
      <c r="P13" s="26" t="s">
        <v>31</v>
      </c>
      <c r="Q13" s="696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1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1"/>
      <c r="N15" s="63"/>
      <c r="P15" s="557" t="s">
        <v>34</v>
      </c>
      <c r="Q15" s="427"/>
      <c r="R15" s="427"/>
      <c r="S15" s="427"/>
      <c r="T15" s="4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3" t="s">
        <v>35</v>
      </c>
      <c r="B17" s="443" t="s">
        <v>36</v>
      </c>
      <c r="C17" s="540" t="s">
        <v>37</v>
      </c>
      <c r="D17" s="443" t="s">
        <v>38</v>
      </c>
      <c r="E17" s="49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43" t="s">
        <v>49</v>
      </c>
      <c r="Q17" s="489"/>
      <c r="R17" s="489"/>
      <c r="S17" s="489"/>
      <c r="T17" s="490"/>
      <c r="U17" s="772" t="s">
        <v>50</v>
      </c>
      <c r="V17" s="421"/>
      <c r="W17" s="443" t="s">
        <v>51</v>
      </c>
      <c r="X17" s="443" t="s">
        <v>52</v>
      </c>
      <c r="Y17" s="773" t="s">
        <v>53</v>
      </c>
      <c r="Z17" s="443" t="s">
        <v>54</v>
      </c>
      <c r="AA17" s="641" t="s">
        <v>55</v>
      </c>
      <c r="AB17" s="641" t="s">
        <v>56</v>
      </c>
      <c r="AC17" s="641" t="s">
        <v>57</v>
      </c>
      <c r="AD17" s="641" t="s">
        <v>58</v>
      </c>
      <c r="AE17" s="726"/>
      <c r="AF17" s="727"/>
      <c r="AG17" s="509"/>
      <c r="BD17" s="620" t="s">
        <v>59</v>
      </c>
    </row>
    <row r="18" spans="1:68" ht="14.25" customHeight="1" x14ac:dyDescent="0.2">
      <c r="A18" s="444"/>
      <c r="B18" s="444"/>
      <c r="C18" s="444"/>
      <c r="D18" s="491"/>
      <c r="E18" s="493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91"/>
      <c r="Q18" s="492"/>
      <c r="R18" s="492"/>
      <c r="S18" s="492"/>
      <c r="T18" s="493"/>
      <c r="U18" s="381" t="s">
        <v>60</v>
      </c>
      <c r="V18" s="381" t="s">
        <v>61</v>
      </c>
      <c r="W18" s="444"/>
      <c r="X18" s="444"/>
      <c r="Y18" s="774"/>
      <c r="Z18" s="444"/>
      <c r="AA18" s="642"/>
      <c r="AB18" s="642"/>
      <c r="AC18" s="642"/>
      <c r="AD18" s="728"/>
      <c r="AE18" s="729"/>
      <c r="AF18" s="730"/>
      <c r="AG18" s="510"/>
      <c r="BD18" s="392"/>
    </row>
    <row r="19" spans="1:68" ht="27.75" hidden="1" customHeight="1" x14ac:dyDescent="0.2">
      <c r="A19" s="413" t="s">
        <v>62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8"/>
      <c r="AB19" s="48"/>
      <c r="AC19" s="48"/>
    </row>
    <row r="20" spans="1:68" ht="16.5" hidden="1" customHeight="1" x14ac:dyDescent="0.25">
      <c r="A20" s="402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8"/>
      <c r="AB20" s="378"/>
      <c r="AC20" s="378"/>
    </row>
    <row r="21" spans="1:68" ht="14.25" hidden="1" customHeight="1" x14ac:dyDescent="0.25">
      <c r="A21" s="391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7"/>
      <c r="AB21" s="377"/>
      <c r="AC21" s="37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3">
        <v>4680115885004</v>
      </c>
      <c r="E22" s="394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8"/>
      <c r="R22" s="398"/>
      <c r="S22" s="398"/>
      <c r="T22" s="399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6"/>
      <c r="P23" s="388" t="s">
        <v>69</v>
      </c>
      <c r="Q23" s="389"/>
      <c r="R23" s="389"/>
      <c r="S23" s="389"/>
      <c r="T23" s="389"/>
      <c r="U23" s="389"/>
      <c r="V23" s="390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6"/>
      <c r="P24" s="388" t="s">
        <v>69</v>
      </c>
      <c r="Q24" s="389"/>
      <c r="R24" s="389"/>
      <c r="S24" s="389"/>
      <c r="T24" s="389"/>
      <c r="U24" s="389"/>
      <c r="V24" s="390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391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7"/>
      <c r="AB25" s="377"/>
      <c r="AC25" s="377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3">
        <v>4607091383881</v>
      </c>
      <c r="E26" s="394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8"/>
      <c r="R26" s="398"/>
      <c r="S26" s="398"/>
      <c r="T26" s="399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3">
        <v>4607091388237</v>
      </c>
      <c r="E27" s="394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8"/>
      <c r="R27" s="398"/>
      <c r="S27" s="398"/>
      <c r="T27" s="399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3">
        <v>4607091383935</v>
      </c>
      <c r="E28" s="394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8"/>
      <c r="R28" s="398"/>
      <c r="S28" s="398"/>
      <c r="T28" s="399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3">
        <v>4607091383935</v>
      </c>
      <c r="E29" s="394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8"/>
      <c r="R29" s="398"/>
      <c r="S29" s="398"/>
      <c r="T29" s="399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3">
        <v>4680115881990</v>
      </c>
      <c r="E30" s="394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33" t="s">
        <v>82</v>
      </c>
      <c r="Q30" s="398"/>
      <c r="R30" s="398"/>
      <c r="S30" s="398"/>
      <c r="T30" s="399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3">
        <v>4680115881853</v>
      </c>
      <c r="E31" s="394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">
        <v>85</v>
      </c>
      <c r="Q31" s="398"/>
      <c r="R31" s="398"/>
      <c r="S31" s="398"/>
      <c r="T31" s="399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3">
        <v>4607091383911</v>
      </c>
      <c r="E32" s="394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8"/>
      <c r="R32" s="398"/>
      <c r="S32" s="398"/>
      <c r="T32" s="399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3">
        <v>4607091388244</v>
      </c>
      <c r="E33" s="394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8"/>
      <c r="R33" s="398"/>
      <c r="S33" s="398"/>
      <c r="T33" s="399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6"/>
      <c r="P34" s="388" t="s">
        <v>69</v>
      </c>
      <c r="Q34" s="389"/>
      <c r="R34" s="389"/>
      <c r="S34" s="389"/>
      <c r="T34" s="389"/>
      <c r="U34" s="389"/>
      <c r="V34" s="390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6"/>
      <c r="P35" s="388" t="s">
        <v>69</v>
      </c>
      <c r="Q35" s="389"/>
      <c r="R35" s="389"/>
      <c r="S35" s="389"/>
      <c r="T35" s="389"/>
      <c r="U35" s="389"/>
      <c r="V35" s="390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391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77"/>
      <c r="AB36" s="377"/>
      <c r="AC36" s="377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3">
        <v>4607091388503</v>
      </c>
      <c r="E37" s="394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8"/>
      <c r="R37" s="398"/>
      <c r="S37" s="398"/>
      <c r="T37" s="399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6"/>
      <c r="P38" s="388" t="s">
        <v>69</v>
      </c>
      <c r="Q38" s="389"/>
      <c r="R38" s="389"/>
      <c r="S38" s="389"/>
      <c r="T38" s="389"/>
      <c r="U38" s="389"/>
      <c r="V38" s="390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6"/>
      <c r="P39" s="388" t="s">
        <v>69</v>
      </c>
      <c r="Q39" s="389"/>
      <c r="R39" s="389"/>
      <c r="S39" s="389"/>
      <c r="T39" s="389"/>
      <c r="U39" s="389"/>
      <c r="V39" s="390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391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77"/>
      <c r="AB40" s="377"/>
      <c r="AC40" s="377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3">
        <v>4607091388282</v>
      </c>
      <c r="E41" s="394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8"/>
      <c r="R41" s="398"/>
      <c r="S41" s="398"/>
      <c r="T41" s="399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6"/>
      <c r="P42" s="388" t="s">
        <v>69</v>
      </c>
      <c r="Q42" s="389"/>
      <c r="R42" s="389"/>
      <c r="S42" s="389"/>
      <c r="T42" s="389"/>
      <c r="U42" s="389"/>
      <c r="V42" s="390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6"/>
      <c r="P43" s="388" t="s">
        <v>69</v>
      </c>
      <c r="Q43" s="389"/>
      <c r="R43" s="389"/>
      <c r="S43" s="389"/>
      <c r="T43" s="389"/>
      <c r="U43" s="389"/>
      <c r="V43" s="390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391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77"/>
      <c r="AB44" s="377"/>
      <c r="AC44" s="377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3">
        <v>4607091389111</v>
      </c>
      <c r="E45" s="394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8"/>
      <c r="R45" s="398"/>
      <c r="S45" s="398"/>
      <c r="T45" s="399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6"/>
      <c r="P46" s="388" t="s">
        <v>69</v>
      </c>
      <c r="Q46" s="389"/>
      <c r="R46" s="389"/>
      <c r="S46" s="389"/>
      <c r="T46" s="389"/>
      <c r="U46" s="389"/>
      <c r="V46" s="390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6"/>
      <c r="P47" s="388" t="s">
        <v>69</v>
      </c>
      <c r="Q47" s="389"/>
      <c r="R47" s="389"/>
      <c r="S47" s="389"/>
      <c r="T47" s="389"/>
      <c r="U47" s="389"/>
      <c r="V47" s="390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13" t="s">
        <v>102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48"/>
      <c r="AB48" s="48"/>
      <c r="AC48" s="48"/>
    </row>
    <row r="49" spans="1:68" ht="16.5" hidden="1" customHeight="1" x14ac:dyDescent="0.25">
      <c r="A49" s="402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8"/>
      <c r="AB49" s="378"/>
      <c r="AC49" s="378"/>
    </row>
    <row r="50" spans="1:68" ht="14.25" hidden="1" customHeight="1" x14ac:dyDescent="0.25">
      <c r="A50" s="391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77"/>
      <c r="AB50" s="377"/>
      <c r="AC50" s="377"/>
    </row>
    <row r="51" spans="1:68" ht="27" hidden="1" customHeight="1" x14ac:dyDescent="0.25">
      <c r="A51" s="54" t="s">
        <v>105</v>
      </c>
      <c r="B51" s="54" t="s">
        <v>106</v>
      </c>
      <c r="C51" s="31">
        <v>4301011380</v>
      </c>
      <c r="D51" s="393">
        <v>4607091385670</v>
      </c>
      <c r="E51" s="394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8"/>
      <c r="R51" s="398"/>
      <c r="S51" s="398"/>
      <c r="T51" s="399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4301011540</v>
      </c>
      <c r="D52" s="393">
        <v>4607091385670</v>
      </c>
      <c r="E52" s="394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8"/>
      <c r="R52" s="398"/>
      <c r="S52" s="398"/>
      <c r="T52" s="399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3">
        <v>4680115883956</v>
      </c>
      <c r="E53" s="394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8"/>
      <c r="R53" s="398"/>
      <c r="S53" s="398"/>
      <c r="T53" s="399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4301011382</v>
      </c>
      <c r="D54" s="393">
        <v>4607091385687</v>
      </c>
      <c r="E54" s="394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8"/>
      <c r="R54" s="398"/>
      <c r="S54" s="398"/>
      <c r="T54" s="399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4301011565</v>
      </c>
      <c r="D55" s="393">
        <v>4680115882539</v>
      </c>
      <c r="E55" s="394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8"/>
      <c r="R55" s="398"/>
      <c r="S55" s="398"/>
      <c r="T55" s="399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3">
        <v>4680115883949</v>
      </c>
      <c r="E56" s="394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8"/>
      <c r="R56" s="398"/>
      <c r="S56" s="398"/>
      <c r="T56" s="399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5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6"/>
      <c r="P57" s="388" t="s">
        <v>69</v>
      </c>
      <c r="Q57" s="389"/>
      <c r="R57" s="389"/>
      <c r="S57" s="389"/>
      <c r="T57" s="389"/>
      <c r="U57" s="389"/>
      <c r="V57" s="390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6"/>
      <c r="P58" s="388" t="s">
        <v>69</v>
      </c>
      <c r="Q58" s="389"/>
      <c r="R58" s="389"/>
      <c r="S58" s="389"/>
      <c r="T58" s="389"/>
      <c r="U58" s="389"/>
      <c r="V58" s="390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391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77"/>
      <c r="AB59" s="377"/>
      <c r="AC59" s="377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3">
        <v>4680115885233</v>
      </c>
      <c r="E60" s="394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71" t="s">
        <v>121</v>
      </c>
      <c r="Q60" s="398"/>
      <c r="R60" s="398"/>
      <c r="S60" s="398"/>
      <c r="T60" s="399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3">
        <v>4680115884915</v>
      </c>
      <c r="E61" s="394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93" t="s">
        <v>124</v>
      </c>
      <c r="Q61" s="398"/>
      <c r="R61" s="398"/>
      <c r="S61" s="398"/>
      <c r="T61" s="399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5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6"/>
      <c r="P62" s="388" t="s">
        <v>69</v>
      </c>
      <c r="Q62" s="389"/>
      <c r="R62" s="389"/>
      <c r="S62" s="389"/>
      <c r="T62" s="389"/>
      <c r="U62" s="389"/>
      <c r="V62" s="390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6"/>
      <c r="P63" s="388" t="s">
        <v>69</v>
      </c>
      <c r="Q63" s="389"/>
      <c r="R63" s="389"/>
      <c r="S63" s="389"/>
      <c r="T63" s="389"/>
      <c r="U63" s="389"/>
      <c r="V63" s="390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2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8"/>
      <c r="AB64" s="378"/>
      <c r="AC64" s="378"/>
    </row>
    <row r="65" spans="1:68" ht="14.25" hidden="1" customHeight="1" x14ac:dyDescent="0.25">
      <c r="A65" s="391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77"/>
      <c r="AB65" s="377"/>
      <c r="AC65" s="377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3">
        <v>4680115881426</v>
      </c>
      <c r="E66" s="394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8"/>
      <c r="R66" s="398"/>
      <c r="S66" s="398"/>
      <c r="T66" s="399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3">
        <v>4680115881426</v>
      </c>
      <c r="E67" s="394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8"/>
      <c r="R67" s="398"/>
      <c r="S67" s="398"/>
      <c r="T67" s="399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3">
        <v>4680115880283</v>
      </c>
      <c r="E68" s="394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8"/>
      <c r="R68" s="398"/>
      <c r="S68" s="398"/>
      <c r="T68" s="399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3">
        <v>4680115881419</v>
      </c>
      <c r="E69" s="394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8"/>
      <c r="R69" s="398"/>
      <c r="S69" s="398"/>
      <c r="T69" s="399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3">
        <v>4680115882720</v>
      </c>
      <c r="E70" s="394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8"/>
      <c r="R70" s="398"/>
      <c r="S70" s="398"/>
      <c r="T70" s="399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3">
        <v>4680115881525</v>
      </c>
      <c r="E71" s="394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58" t="s">
        <v>139</v>
      </c>
      <c r="Q71" s="398"/>
      <c r="R71" s="398"/>
      <c r="S71" s="398"/>
      <c r="T71" s="399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5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6"/>
      <c r="P72" s="388" t="s">
        <v>69</v>
      </c>
      <c r="Q72" s="389"/>
      <c r="R72" s="389"/>
      <c r="S72" s="389"/>
      <c r="T72" s="389"/>
      <c r="U72" s="389"/>
      <c r="V72" s="390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6"/>
      <c r="P73" s="388" t="s">
        <v>69</v>
      </c>
      <c r="Q73" s="389"/>
      <c r="R73" s="389"/>
      <c r="S73" s="389"/>
      <c r="T73" s="389"/>
      <c r="U73" s="389"/>
      <c r="V73" s="390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391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77"/>
      <c r="AB74" s="377"/>
      <c r="AC74" s="377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3">
        <v>4680115881440</v>
      </c>
      <c r="E75" s="394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8"/>
      <c r="R75" s="398"/>
      <c r="S75" s="398"/>
      <c r="T75" s="399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3">
        <v>4680115881433</v>
      </c>
      <c r="E76" s="394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8"/>
      <c r="R76" s="398"/>
      <c r="S76" s="398"/>
      <c r="T76" s="399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5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6"/>
      <c r="P77" s="388" t="s">
        <v>69</v>
      </c>
      <c r="Q77" s="389"/>
      <c r="R77" s="389"/>
      <c r="S77" s="389"/>
      <c r="T77" s="389"/>
      <c r="U77" s="389"/>
      <c r="V77" s="390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6"/>
      <c r="P78" s="388" t="s">
        <v>69</v>
      </c>
      <c r="Q78" s="389"/>
      <c r="R78" s="389"/>
      <c r="S78" s="389"/>
      <c r="T78" s="389"/>
      <c r="U78" s="389"/>
      <c r="V78" s="390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391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77"/>
      <c r="AB79" s="377"/>
      <c r="AC79" s="377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3">
        <v>4680115885066</v>
      </c>
      <c r="E80" s="394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72" t="s">
        <v>147</v>
      </c>
      <c r="Q80" s="398"/>
      <c r="R80" s="398"/>
      <c r="S80" s="398"/>
      <c r="T80" s="399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3">
        <v>4680115885073</v>
      </c>
      <c r="E81" s="394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446" t="s">
        <v>151</v>
      </c>
      <c r="Q81" s="398"/>
      <c r="R81" s="398"/>
      <c r="S81" s="398"/>
      <c r="T81" s="399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3">
        <v>4680115885042</v>
      </c>
      <c r="E82" s="394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4" t="s">
        <v>154</v>
      </c>
      <c r="Q82" s="398"/>
      <c r="R82" s="398"/>
      <c r="S82" s="398"/>
      <c r="T82" s="399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3">
        <v>4680115885059</v>
      </c>
      <c r="E83" s="394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51" t="s">
        <v>157</v>
      </c>
      <c r="Q83" s="398"/>
      <c r="R83" s="398"/>
      <c r="S83" s="398"/>
      <c r="T83" s="399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3">
        <v>4680115885080</v>
      </c>
      <c r="E84" s="394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">
        <v>160</v>
      </c>
      <c r="Q84" s="398"/>
      <c r="R84" s="398"/>
      <c r="S84" s="398"/>
      <c r="T84" s="399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3">
        <v>4680115885097</v>
      </c>
      <c r="E85" s="394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4" t="s">
        <v>163</v>
      </c>
      <c r="Q85" s="398"/>
      <c r="R85" s="398"/>
      <c r="S85" s="398"/>
      <c r="T85" s="399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6"/>
      <c r="P86" s="388" t="s">
        <v>69</v>
      </c>
      <c r="Q86" s="389"/>
      <c r="R86" s="389"/>
      <c r="S86" s="389"/>
      <c r="T86" s="389"/>
      <c r="U86" s="389"/>
      <c r="V86" s="390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6"/>
      <c r="P87" s="388" t="s">
        <v>69</v>
      </c>
      <c r="Q87" s="389"/>
      <c r="R87" s="389"/>
      <c r="S87" s="389"/>
      <c r="T87" s="389"/>
      <c r="U87" s="389"/>
      <c r="V87" s="390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391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77"/>
      <c r="AB88" s="377"/>
      <c r="AC88" s="377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3">
        <v>4680115884311</v>
      </c>
      <c r="E89" s="394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599" t="s">
        <v>166</v>
      </c>
      <c r="Q89" s="398"/>
      <c r="R89" s="398"/>
      <c r="S89" s="398"/>
      <c r="T89" s="399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3">
        <v>4680115884403</v>
      </c>
      <c r="E90" s="394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8"/>
      <c r="R90" s="398"/>
      <c r="S90" s="398"/>
      <c r="T90" s="399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5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6"/>
      <c r="P91" s="388" t="s">
        <v>69</v>
      </c>
      <c r="Q91" s="389"/>
      <c r="R91" s="389"/>
      <c r="S91" s="389"/>
      <c r="T91" s="389"/>
      <c r="U91" s="389"/>
      <c r="V91" s="390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6"/>
      <c r="P92" s="388" t="s">
        <v>69</v>
      </c>
      <c r="Q92" s="389"/>
      <c r="R92" s="389"/>
      <c r="S92" s="389"/>
      <c r="T92" s="389"/>
      <c r="U92" s="389"/>
      <c r="V92" s="390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391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77"/>
      <c r="AB93" s="377"/>
      <c r="AC93" s="377"/>
    </row>
    <row r="94" spans="1:68" ht="27" hidden="1" customHeight="1" x14ac:dyDescent="0.25">
      <c r="A94" s="54" t="s">
        <v>171</v>
      </c>
      <c r="B94" s="54" t="s">
        <v>172</v>
      </c>
      <c r="C94" s="31">
        <v>4301060366</v>
      </c>
      <c r="D94" s="393">
        <v>4680115881532</v>
      </c>
      <c r="E94" s="394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8"/>
      <c r="R94" s="398"/>
      <c r="S94" s="398"/>
      <c r="T94" s="399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4301060371</v>
      </c>
      <c r="D95" s="393">
        <v>4680115881532</v>
      </c>
      <c r="E95" s="394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8"/>
      <c r="R95" s="398"/>
      <c r="S95" s="398"/>
      <c r="T95" s="399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3">
        <v>4680115881464</v>
      </c>
      <c r="E96" s="394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8"/>
      <c r="R96" s="398"/>
      <c r="S96" s="398"/>
      <c r="T96" s="399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5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6"/>
      <c r="P97" s="388" t="s">
        <v>69</v>
      </c>
      <c r="Q97" s="389"/>
      <c r="R97" s="389"/>
      <c r="S97" s="389"/>
      <c r="T97" s="389"/>
      <c r="U97" s="389"/>
      <c r="V97" s="390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6"/>
      <c r="P98" s="388" t="s">
        <v>69</v>
      </c>
      <c r="Q98" s="389"/>
      <c r="R98" s="389"/>
      <c r="S98" s="389"/>
      <c r="T98" s="389"/>
      <c r="U98" s="389"/>
      <c r="V98" s="390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2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8"/>
      <c r="AB99" s="378"/>
      <c r="AC99" s="378"/>
    </row>
    <row r="100" spans="1:68" ht="14.25" hidden="1" customHeight="1" x14ac:dyDescent="0.25">
      <c r="A100" s="391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77"/>
      <c r="AB100" s="377"/>
      <c r="AC100" s="377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3">
        <v>4680115881327</v>
      </c>
      <c r="E101" s="394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8"/>
      <c r="R101" s="398"/>
      <c r="S101" s="398"/>
      <c r="T101" s="399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3">
        <v>4680115881518</v>
      </c>
      <c r="E102" s="394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8"/>
      <c r="R102" s="398"/>
      <c r="S102" s="398"/>
      <c r="T102" s="399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3">
        <v>4680115881303</v>
      </c>
      <c r="E103" s="394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95" t="s">
        <v>183</v>
      </c>
      <c r="Q103" s="398"/>
      <c r="R103" s="398"/>
      <c r="S103" s="398"/>
      <c r="T103" s="399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5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6"/>
      <c r="P104" s="388" t="s">
        <v>69</v>
      </c>
      <c r="Q104" s="389"/>
      <c r="R104" s="389"/>
      <c r="S104" s="389"/>
      <c r="T104" s="389"/>
      <c r="U104" s="389"/>
      <c r="V104" s="390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6"/>
      <c r="P105" s="388" t="s">
        <v>69</v>
      </c>
      <c r="Q105" s="389"/>
      <c r="R105" s="389"/>
      <c r="S105" s="389"/>
      <c r="T105" s="389"/>
      <c r="U105" s="389"/>
      <c r="V105" s="390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391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77"/>
      <c r="AB106" s="377"/>
      <c r="AC106" s="377"/>
    </row>
    <row r="107" spans="1:68" ht="27" hidden="1" customHeight="1" x14ac:dyDescent="0.25">
      <c r="A107" s="54" t="s">
        <v>184</v>
      </c>
      <c r="B107" s="54" t="s">
        <v>185</v>
      </c>
      <c r="C107" s="31">
        <v>4301051437</v>
      </c>
      <c r="D107" s="393">
        <v>4607091386967</v>
      </c>
      <c r="E107" s="394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8"/>
      <c r="R107" s="398"/>
      <c r="S107" s="398"/>
      <c r="T107" s="399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4301051543</v>
      </c>
      <c r="D108" s="393">
        <v>4607091386967</v>
      </c>
      <c r="E108" s="394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8"/>
      <c r="R108" s="398"/>
      <c r="S108" s="398"/>
      <c r="T108" s="399"/>
      <c r="U108" s="34"/>
      <c r="V108" s="34"/>
      <c r="W108" s="35" t="s">
        <v>68</v>
      </c>
      <c r="X108" s="384">
        <v>400</v>
      </c>
      <c r="Y108" s="385">
        <f>IFERROR(IF(X108="",0,CEILING((X108/$H108),1)*$H108),"")</f>
        <v>403.20000000000005</v>
      </c>
      <c r="Z108" s="36">
        <f>IFERROR(IF(Y108=0,"",ROUNDUP(Y108/H108,0)*0.02175),"")</f>
        <v>1.044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426.85714285714289</v>
      </c>
      <c r="BN108" s="64">
        <f>IFERROR(Y108*I108/H108,"0")</f>
        <v>430.27200000000005</v>
      </c>
      <c r="BO108" s="64">
        <f>IFERROR(1/J108*(X108/H108),"0")</f>
        <v>0.85034013605442171</v>
      </c>
      <c r="BP108" s="64">
        <f>IFERROR(1/J108*(Y108/H108),"0")</f>
        <v>0.8571428571428571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3">
        <v>4607091385731</v>
      </c>
      <c r="E109" s="394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8"/>
      <c r="R109" s="398"/>
      <c r="S109" s="398"/>
      <c r="T109" s="399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3">
        <v>4680115880894</v>
      </c>
      <c r="E110" s="394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8"/>
      <c r="R110" s="398"/>
      <c r="S110" s="398"/>
      <c r="T110" s="399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3">
        <v>4680115880214</v>
      </c>
      <c r="E111" s="394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8"/>
      <c r="R111" s="398"/>
      <c r="S111" s="398"/>
      <c r="T111" s="399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5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6"/>
      <c r="P112" s="388" t="s">
        <v>69</v>
      </c>
      <c r="Q112" s="389"/>
      <c r="R112" s="389"/>
      <c r="S112" s="389"/>
      <c r="T112" s="389"/>
      <c r="U112" s="389"/>
      <c r="V112" s="390"/>
      <c r="W112" s="37" t="s">
        <v>70</v>
      </c>
      <c r="X112" s="386">
        <f>IFERROR(X107/H107,"0")+IFERROR(X108/H108,"0")+IFERROR(X109/H109,"0")+IFERROR(X110/H110,"0")+IFERROR(X111/H111,"0")</f>
        <v>47.61904761904762</v>
      </c>
      <c r="Y112" s="386">
        <f>IFERROR(Y107/H107,"0")+IFERROR(Y108/H108,"0")+IFERROR(Y109/H109,"0")+IFERROR(Y110/H110,"0")+IFERROR(Y111/H111,"0")</f>
        <v>48</v>
      </c>
      <c r="Z112" s="386">
        <f>IFERROR(IF(Z107="",0,Z107),"0")+IFERROR(IF(Z108="",0,Z108),"0")+IFERROR(IF(Z109="",0,Z109),"0")+IFERROR(IF(Z110="",0,Z110),"0")+IFERROR(IF(Z111="",0,Z111),"0")</f>
        <v>1.044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6"/>
      <c r="P113" s="388" t="s">
        <v>69</v>
      </c>
      <c r="Q113" s="389"/>
      <c r="R113" s="389"/>
      <c r="S113" s="389"/>
      <c r="T113" s="389"/>
      <c r="U113" s="389"/>
      <c r="V113" s="390"/>
      <c r="W113" s="37" t="s">
        <v>68</v>
      </c>
      <c r="X113" s="386">
        <f>IFERROR(SUM(X107:X111),"0")</f>
        <v>400</v>
      </c>
      <c r="Y113" s="386">
        <f>IFERROR(SUM(Y107:Y111),"0")</f>
        <v>403.20000000000005</v>
      </c>
      <c r="Z113" s="37"/>
      <c r="AA113" s="387"/>
      <c r="AB113" s="387"/>
      <c r="AC113" s="387"/>
    </row>
    <row r="114" spans="1:68" ht="16.5" hidden="1" customHeight="1" x14ac:dyDescent="0.25">
      <c r="A114" s="402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8"/>
      <c r="AB114" s="378"/>
      <c r="AC114" s="378"/>
    </row>
    <row r="115" spans="1:68" ht="14.25" hidden="1" customHeight="1" x14ac:dyDescent="0.25">
      <c r="A115" s="391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77"/>
      <c r="AB115" s="377"/>
      <c r="AC115" s="377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3">
        <v>4680115882133</v>
      </c>
      <c r="E116" s="394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8"/>
      <c r="R116" s="398"/>
      <c r="S116" s="398"/>
      <c r="T116" s="399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3">
        <v>4680115882133</v>
      </c>
      <c r="E117" s="394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8"/>
      <c r="R117" s="398"/>
      <c r="S117" s="398"/>
      <c r="T117" s="399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3">
        <v>4680115880269</v>
      </c>
      <c r="E118" s="394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8"/>
      <c r="R118" s="398"/>
      <c r="S118" s="398"/>
      <c r="T118" s="399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3">
        <v>4680115880429</v>
      </c>
      <c r="E119" s="394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404" t="s">
        <v>201</v>
      </c>
      <c r="Q119" s="398"/>
      <c r="R119" s="398"/>
      <c r="S119" s="398"/>
      <c r="T119" s="399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3">
        <v>4680115881457</v>
      </c>
      <c r="E120" s="394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8"/>
      <c r="R120" s="398"/>
      <c r="S120" s="398"/>
      <c r="T120" s="399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5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6"/>
      <c r="P121" s="388" t="s">
        <v>69</v>
      </c>
      <c r="Q121" s="389"/>
      <c r="R121" s="389"/>
      <c r="S121" s="389"/>
      <c r="T121" s="389"/>
      <c r="U121" s="389"/>
      <c r="V121" s="390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6"/>
      <c r="P122" s="388" t="s">
        <v>69</v>
      </c>
      <c r="Q122" s="389"/>
      <c r="R122" s="389"/>
      <c r="S122" s="389"/>
      <c r="T122" s="389"/>
      <c r="U122" s="389"/>
      <c r="V122" s="390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391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77"/>
      <c r="AB123" s="377"/>
      <c r="AC123" s="377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3">
        <v>4680115881488</v>
      </c>
      <c r="E124" s="394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8"/>
      <c r="R124" s="398"/>
      <c r="S124" s="398"/>
      <c r="T124" s="399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3">
        <v>4680115882775</v>
      </c>
      <c r="E125" s="394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7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8"/>
      <c r="R125" s="398"/>
      <c r="S125" s="398"/>
      <c r="T125" s="399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3">
        <v>4680115880658</v>
      </c>
      <c r="E126" s="394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8"/>
      <c r="R126" s="398"/>
      <c r="S126" s="398"/>
      <c r="T126" s="399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6"/>
      <c r="P127" s="388" t="s">
        <v>69</v>
      </c>
      <c r="Q127" s="389"/>
      <c r="R127" s="389"/>
      <c r="S127" s="389"/>
      <c r="T127" s="389"/>
      <c r="U127" s="389"/>
      <c r="V127" s="390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6"/>
      <c r="P128" s="388" t="s">
        <v>69</v>
      </c>
      <c r="Q128" s="389"/>
      <c r="R128" s="389"/>
      <c r="S128" s="389"/>
      <c r="T128" s="389"/>
      <c r="U128" s="389"/>
      <c r="V128" s="390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391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77"/>
      <c r="AB129" s="377"/>
      <c r="AC129" s="377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3">
        <v>4607091385168</v>
      </c>
      <c r="E130" s="394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8"/>
      <c r="R130" s="398"/>
      <c r="S130" s="398"/>
      <c r="T130" s="399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3">
        <v>4607091385168</v>
      </c>
      <c r="E131" s="394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8"/>
      <c r="R131" s="398"/>
      <c r="S131" s="398"/>
      <c r="T131" s="399"/>
      <c r="U131" s="34"/>
      <c r="V131" s="34"/>
      <c r="W131" s="35" t="s">
        <v>68</v>
      </c>
      <c r="X131" s="384">
        <v>1800</v>
      </c>
      <c r="Y131" s="385">
        <f t="shared" si="21"/>
        <v>1806</v>
      </c>
      <c r="Z131" s="36">
        <f>IFERROR(IF(Y131=0,"",ROUNDUP(Y131/H131,0)*0.02175),"")</f>
        <v>4.6762499999999996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1919.5714285714284</v>
      </c>
      <c r="BN131" s="64">
        <f t="shared" si="23"/>
        <v>1925.97</v>
      </c>
      <c r="BO131" s="64">
        <f t="shared" si="24"/>
        <v>3.8265306122448974</v>
      </c>
      <c r="BP131" s="64">
        <f t="shared" si="25"/>
        <v>3.839285714285714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3">
        <v>4607091383256</v>
      </c>
      <c r="E132" s="394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8"/>
      <c r="R132" s="398"/>
      <c r="S132" s="398"/>
      <c r="T132" s="399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3">
        <v>4607091385748</v>
      </c>
      <c r="E133" s="394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8"/>
      <c r="R133" s="398"/>
      <c r="S133" s="398"/>
      <c r="T133" s="399"/>
      <c r="U133" s="34"/>
      <c r="V133" s="34"/>
      <c r="W133" s="35" t="s">
        <v>68</v>
      </c>
      <c r="X133" s="384">
        <v>225</v>
      </c>
      <c r="Y133" s="385">
        <f t="shared" si="21"/>
        <v>226.8</v>
      </c>
      <c r="Z133" s="36">
        <f>IFERROR(IF(Y133=0,"",ROUNDUP(Y133/H133,0)*0.00753),"")</f>
        <v>0.63251999999999997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247.66666666666666</v>
      </c>
      <c r="BN133" s="64">
        <f t="shared" si="23"/>
        <v>249.648</v>
      </c>
      <c r="BO133" s="64">
        <f t="shared" si="24"/>
        <v>0.53418803418803418</v>
      </c>
      <c r="BP133" s="64">
        <f t="shared" si="25"/>
        <v>0.53846153846153844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3">
        <v>4680115884533</v>
      </c>
      <c r="E134" s="394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8"/>
      <c r="R134" s="398"/>
      <c r="S134" s="398"/>
      <c r="T134" s="399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3">
        <v>4680115882645</v>
      </c>
      <c r="E135" s="394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8"/>
      <c r="R135" s="398"/>
      <c r="S135" s="398"/>
      <c r="T135" s="399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5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6"/>
      <c r="P136" s="388" t="s">
        <v>69</v>
      </c>
      <c r="Q136" s="389"/>
      <c r="R136" s="389"/>
      <c r="S136" s="389"/>
      <c r="T136" s="389"/>
      <c r="U136" s="389"/>
      <c r="V136" s="390"/>
      <c r="W136" s="37" t="s">
        <v>70</v>
      </c>
      <c r="X136" s="386">
        <f>IFERROR(X130/H130,"0")+IFERROR(X131/H131,"0")+IFERROR(X132/H132,"0")+IFERROR(X133/H133,"0")+IFERROR(X134/H134,"0")+IFERROR(X135/H135,"0")</f>
        <v>297.61904761904759</v>
      </c>
      <c r="Y136" s="386">
        <f>IFERROR(Y130/H130,"0")+IFERROR(Y131/H131,"0")+IFERROR(Y132/H132,"0")+IFERROR(Y133/H133,"0")+IFERROR(Y134/H134,"0")+IFERROR(Y135/H135,"0")</f>
        <v>299</v>
      </c>
      <c r="Z136" s="386">
        <f>IFERROR(IF(Z130="",0,Z130),"0")+IFERROR(IF(Z131="",0,Z131),"0")+IFERROR(IF(Z132="",0,Z132),"0")+IFERROR(IF(Z133="",0,Z133),"0")+IFERROR(IF(Z134="",0,Z134),"0")+IFERROR(IF(Z135="",0,Z135),"0")</f>
        <v>5.3087699999999991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6"/>
      <c r="P137" s="388" t="s">
        <v>69</v>
      </c>
      <c r="Q137" s="389"/>
      <c r="R137" s="389"/>
      <c r="S137" s="389"/>
      <c r="T137" s="389"/>
      <c r="U137" s="389"/>
      <c r="V137" s="390"/>
      <c r="W137" s="37" t="s">
        <v>68</v>
      </c>
      <c r="X137" s="386">
        <f>IFERROR(SUM(X130:X135),"0")</f>
        <v>2025</v>
      </c>
      <c r="Y137" s="386">
        <f>IFERROR(SUM(Y130:Y135),"0")</f>
        <v>2032.8</v>
      </c>
      <c r="Z137" s="37"/>
      <c r="AA137" s="387"/>
      <c r="AB137" s="387"/>
      <c r="AC137" s="387"/>
    </row>
    <row r="138" spans="1:68" ht="14.25" hidden="1" customHeight="1" x14ac:dyDescent="0.25">
      <c r="A138" s="391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77"/>
      <c r="AB138" s="377"/>
      <c r="AC138" s="377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3">
        <v>4680115882652</v>
      </c>
      <c r="E139" s="394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8"/>
      <c r="R139" s="398"/>
      <c r="S139" s="398"/>
      <c r="T139" s="399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3">
        <v>4680115880238</v>
      </c>
      <c r="E140" s="394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8"/>
      <c r="R140" s="398"/>
      <c r="S140" s="398"/>
      <c r="T140" s="399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5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6"/>
      <c r="P141" s="388" t="s">
        <v>69</v>
      </c>
      <c r="Q141" s="389"/>
      <c r="R141" s="389"/>
      <c r="S141" s="389"/>
      <c r="T141" s="389"/>
      <c r="U141" s="389"/>
      <c r="V141" s="390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6"/>
      <c r="P142" s="388" t="s">
        <v>69</v>
      </c>
      <c r="Q142" s="389"/>
      <c r="R142" s="389"/>
      <c r="S142" s="389"/>
      <c r="T142" s="389"/>
      <c r="U142" s="389"/>
      <c r="V142" s="390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2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8"/>
      <c r="AB143" s="378"/>
      <c r="AC143" s="378"/>
    </row>
    <row r="144" spans="1:68" ht="14.25" hidden="1" customHeight="1" x14ac:dyDescent="0.25">
      <c r="A144" s="391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77"/>
      <c r="AB144" s="377"/>
      <c r="AC144" s="377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3">
        <v>4680115882577</v>
      </c>
      <c r="E145" s="394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8"/>
      <c r="R145" s="398"/>
      <c r="S145" s="398"/>
      <c r="T145" s="399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3">
        <v>4680115882577</v>
      </c>
      <c r="E146" s="394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8"/>
      <c r="R146" s="398"/>
      <c r="S146" s="398"/>
      <c r="T146" s="399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6"/>
      <c r="P147" s="388" t="s">
        <v>69</v>
      </c>
      <c r="Q147" s="389"/>
      <c r="R147" s="389"/>
      <c r="S147" s="389"/>
      <c r="T147" s="389"/>
      <c r="U147" s="389"/>
      <c r="V147" s="390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6"/>
      <c r="P148" s="388" t="s">
        <v>69</v>
      </c>
      <c r="Q148" s="389"/>
      <c r="R148" s="389"/>
      <c r="S148" s="389"/>
      <c r="T148" s="389"/>
      <c r="U148" s="389"/>
      <c r="V148" s="390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391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7"/>
      <c r="AB149" s="377"/>
      <c r="AC149" s="377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3">
        <v>4680115883444</v>
      </c>
      <c r="E150" s="394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8"/>
      <c r="R150" s="398"/>
      <c r="S150" s="398"/>
      <c r="T150" s="399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3">
        <v>4680115883444</v>
      </c>
      <c r="E151" s="394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8"/>
      <c r="R151" s="398"/>
      <c r="S151" s="398"/>
      <c r="T151" s="399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5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6"/>
      <c r="P152" s="388" t="s">
        <v>69</v>
      </c>
      <c r="Q152" s="389"/>
      <c r="R152" s="389"/>
      <c r="S152" s="389"/>
      <c r="T152" s="389"/>
      <c r="U152" s="389"/>
      <c r="V152" s="390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6"/>
      <c r="P153" s="388" t="s">
        <v>69</v>
      </c>
      <c r="Q153" s="389"/>
      <c r="R153" s="389"/>
      <c r="S153" s="389"/>
      <c r="T153" s="389"/>
      <c r="U153" s="389"/>
      <c r="V153" s="390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391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7"/>
      <c r="AB154" s="377"/>
      <c r="AC154" s="377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3">
        <v>4680115882584</v>
      </c>
      <c r="E155" s="394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8"/>
      <c r="R155" s="398"/>
      <c r="S155" s="398"/>
      <c r="T155" s="399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3">
        <v>4680115882584</v>
      </c>
      <c r="E156" s="394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8"/>
      <c r="R156" s="398"/>
      <c r="S156" s="398"/>
      <c r="T156" s="399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5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6"/>
      <c r="P157" s="388" t="s">
        <v>69</v>
      </c>
      <c r="Q157" s="389"/>
      <c r="R157" s="389"/>
      <c r="S157" s="389"/>
      <c r="T157" s="389"/>
      <c r="U157" s="389"/>
      <c r="V157" s="390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6"/>
      <c r="P158" s="388" t="s">
        <v>69</v>
      </c>
      <c r="Q158" s="389"/>
      <c r="R158" s="389"/>
      <c r="S158" s="389"/>
      <c r="T158" s="389"/>
      <c r="U158" s="389"/>
      <c r="V158" s="390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2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8"/>
      <c r="AB159" s="378"/>
      <c r="AC159" s="378"/>
    </row>
    <row r="160" spans="1:68" ht="14.25" hidden="1" customHeight="1" x14ac:dyDescent="0.25">
      <c r="A160" s="391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77"/>
      <c r="AB160" s="377"/>
      <c r="AC160" s="377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3">
        <v>4607091382945</v>
      </c>
      <c r="E161" s="394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8"/>
      <c r="R161" s="398"/>
      <c r="S161" s="398"/>
      <c r="T161" s="399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3">
        <v>4607091382952</v>
      </c>
      <c r="E162" s="394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8"/>
      <c r="R162" s="398"/>
      <c r="S162" s="398"/>
      <c r="T162" s="399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3">
        <v>4607091384604</v>
      </c>
      <c r="E163" s="394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8"/>
      <c r="R163" s="398"/>
      <c r="S163" s="398"/>
      <c r="T163" s="399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5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6"/>
      <c r="P164" s="388" t="s">
        <v>69</v>
      </c>
      <c r="Q164" s="389"/>
      <c r="R164" s="389"/>
      <c r="S164" s="389"/>
      <c r="T164" s="389"/>
      <c r="U164" s="389"/>
      <c r="V164" s="390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6"/>
      <c r="P165" s="388" t="s">
        <v>69</v>
      </c>
      <c r="Q165" s="389"/>
      <c r="R165" s="389"/>
      <c r="S165" s="389"/>
      <c r="T165" s="389"/>
      <c r="U165" s="389"/>
      <c r="V165" s="390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391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77"/>
      <c r="AB166" s="377"/>
      <c r="AC166" s="377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3">
        <v>4607091387667</v>
      </c>
      <c r="E167" s="394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8"/>
      <c r="R167" s="398"/>
      <c r="S167" s="398"/>
      <c r="T167" s="399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3">
        <v>4607091387636</v>
      </c>
      <c r="E168" s="394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8"/>
      <c r="R168" s="398"/>
      <c r="S168" s="398"/>
      <c r="T168" s="399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3">
        <v>4607091382426</v>
      </c>
      <c r="E169" s="394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8"/>
      <c r="R169" s="398"/>
      <c r="S169" s="398"/>
      <c r="T169" s="399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3">
        <v>4607091386547</v>
      </c>
      <c r="E170" s="394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8"/>
      <c r="R170" s="398"/>
      <c r="S170" s="398"/>
      <c r="T170" s="399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3">
        <v>4607091382464</v>
      </c>
      <c r="E171" s="394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8"/>
      <c r="R171" s="398"/>
      <c r="S171" s="398"/>
      <c r="T171" s="399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5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6"/>
      <c r="P172" s="388" t="s">
        <v>69</v>
      </c>
      <c r="Q172" s="389"/>
      <c r="R172" s="389"/>
      <c r="S172" s="389"/>
      <c r="T172" s="389"/>
      <c r="U172" s="389"/>
      <c r="V172" s="390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6"/>
      <c r="P173" s="388" t="s">
        <v>69</v>
      </c>
      <c r="Q173" s="389"/>
      <c r="R173" s="389"/>
      <c r="S173" s="389"/>
      <c r="T173" s="389"/>
      <c r="U173" s="389"/>
      <c r="V173" s="390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391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77"/>
      <c r="AB174" s="377"/>
      <c r="AC174" s="377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3">
        <v>4607091385304</v>
      </c>
      <c r="E175" s="394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8"/>
      <c r="R175" s="398"/>
      <c r="S175" s="398"/>
      <c r="T175" s="399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3">
        <v>4607091386264</v>
      </c>
      <c r="E176" s="394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8"/>
      <c r="R176" s="398"/>
      <c r="S176" s="398"/>
      <c r="T176" s="399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3">
        <v>4607091385427</v>
      </c>
      <c r="E177" s="394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8"/>
      <c r="R177" s="398"/>
      <c r="S177" s="398"/>
      <c r="T177" s="399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6"/>
      <c r="P178" s="388" t="s">
        <v>69</v>
      </c>
      <c r="Q178" s="389"/>
      <c r="R178" s="389"/>
      <c r="S178" s="389"/>
      <c r="T178" s="389"/>
      <c r="U178" s="389"/>
      <c r="V178" s="390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6"/>
      <c r="P179" s="388" t="s">
        <v>69</v>
      </c>
      <c r="Q179" s="389"/>
      <c r="R179" s="389"/>
      <c r="S179" s="389"/>
      <c r="T179" s="389"/>
      <c r="U179" s="389"/>
      <c r="V179" s="390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13" t="s">
        <v>257</v>
      </c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 s="414"/>
      <c r="AA180" s="48"/>
      <c r="AB180" s="48"/>
      <c r="AC180" s="48"/>
    </row>
    <row r="181" spans="1:68" ht="16.5" hidden="1" customHeight="1" x14ac:dyDescent="0.25">
      <c r="A181" s="402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8"/>
      <c r="AB181" s="378"/>
      <c r="AC181" s="378"/>
    </row>
    <row r="182" spans="1:68" ht="14.25" hidden="1" customHeight="1" x14ac:dyDescent="0.25">
      <c r="A182" s="391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77"/>
      <c r="AB182" s="377"/>
      <c r="AC182" s="377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3">
        <v>4680115880993</v>
      </c>
      <c r="E183" s="394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8"/>
      <c r="R183" s="398"/>
      <c r="S183" s="398"/>
      <c r="T183" s="399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3">
        <v>4680115881761</v>
      </c>
      <c r="E184" s="394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8"/>
      <c r="R184" s="398"/>
      <c r="S184" s="398"/>
      <c r="T184" s="399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3">
        <v>4680115881563</v>
      </c>
      <c r="E185" s="394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8"/>
      <c r="R185" s="398"/>
      <c r="S185" s="398"/>
      <c r="T185" s="399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3">
        <v>4680115880986</v>
      </c>
      <c r="E186" s="394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8"/>
      <c r="R186" s="398"/>
      <c r="S186" s="398"/>
      <c r="T186" s="399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3">
        <v>4680115881785</v>
      </c>
      <c r="E187" s="394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8"/>
      <c r="R187" s="398"/>
      <c r="S187" s="398"/>
      <c r="T187" s="399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3">
        <v>4680115881679</v>
      </c>
      <c r="E188" s="394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8"/>
      <c r="R188" s="398"/>
      <c r="S188" s="398"/>
      <c r="T188" s="399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3">
        <v>4680115880191</v>
      </c>
      <c r="E189" s="394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8"/>
      <c r="R189" s="398"/>
      <c r="S189" s="398"/>
      <c r="T189" s="399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3">
        <v>4680115883963</v>
      </c>
      <c r="E190" s="394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8"/>
      <c r="R190" s="398"/>
      <c r="S190" s="398"/>
      <c r="T190" s="399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5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6"/>
      <c r="P191" s="388" t="s">
        <v>69</v>
      </c>
      <c r="Q191" s="389"/>
      <c r="R191" s="389"/>
      <c r="S191" s="389"/>
      <c r="T191" s="389"/>
      <c r="U191" s="389"/>
      <c r="V191" s="390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6"/>
      <c r="P192" s="388" t="s">
        <v>69</v>
      </c>
      <c r="Q192" s="389"/>
      <c r="R192" s="389"/>
      <c r="S192" s="389"/>
      <c r="T192" s="389"/>
      <c r="U192" s="389"/>
      <c r="V192" s="390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2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8"/>
      <c r="AB193" s="378"/>
      <c r="AC193" s="378"/>
    </row>
    <row r="194" spans="1:68" ht="14.25" hidden="1" customHeight="1" x14ac:dyDescent="0.25">
      <c r="A194" s="391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77"/>
      <c r="AB194" s="377"/>
      <c r="AC194" s="377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3">
        <v>4680115881402</v>
      </c>
      <c r="E195" s="394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8"/>
      <c r="R195" s="398"/>
      <c r="S195" s="398"/>
      <c r="T195" s="399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3">
        <v>4680115881396</v>
      </c>
      <c r="E196" s="394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8"/>
      <c r="R196" s="398"/>
      <c r="S196" s="398"/>
      <c r="T196" s="399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5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6"/>
      <c r="P197" s="388" t="s">
        <v>69</v>
      </c>
      <c r="Q197" s="389"/>
      <c r="R197" s="389"/>
      <c r="S197" s="389"/>
      <c r="T197" s="389"/>
      <c r="U197" s="389"/>
      <c r="V197" s="390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6"/>
      <c r="P198" s="388" t="s">
        <v>69</v>
      </c>
      <c r="Q198" s="389"/>
      <c r="R198" s="389"/>
      <c r="S198" s="389"/>
      <c r="T198" s="389"/>
      <c r="U198" s="389"/>
      <c r="V198" s="390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391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7"/>
      <c r="AB199" s="377"/>
      <c r="AC199" s="377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3">
        <v>4680115882935</v>
      </c>
      <c r="E200" s="394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8"/>
      <c r="R200" s="398"/>
      <c r="S200" s="398"/>
      <c r="T200" s="399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3">
        <v>4680115880764</v>
      </c>
      <c r="E201" s="394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8"/>
      <c r="R201" s="398"/>
      <c r="S201" s="398"/>
      <c r="T201" s="399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5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6"/>
      <c r="P202" s="388" t="s">
        <v>69</v>
      </c>
      <c r="Q202" s="389"/>
      <c r="R202" s="389"/>
      <c r="S202" s="389"/>
      <c r="T202" s="389"/>
      <c r="U202" s="389"/>
      <c r="V202" s="390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6"/>
      <c r="P203" s="388" t="s">
        <v>69</v>
      </c>
      <c r="Q203" s="389"/>
      <c r="R203" s="389"/>
      <c r="S203" s="389"/>
      <c r="T203" s="389"/>
      <c r="U203" s="389"/>
      <c r="V203" s="390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391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7"/>
      <c r="AB204" s="377"/>
      <c r="AC204" s="377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3">
        <v>4680115882683</v>
      </c>
      <c r="E205" s="394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8"/>
      <c r="R205" s="398"/>
      <c r="S205" s="398"/>
      <c r="T205" s="399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3">
        <v>4680115882690</v>
      </c>
      <c r="E206" s="394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8"/>
      <c r="R206" s="398"/>
      <c r="S206" s="398"/>
      <c r="T206" s="399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3">
        <v>4680115882669</v>
      </c>
      <c r="E207" s="394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8"/>
      <c r="R207" s="398"/>
      <c r="S207" s="398"/>
      <c r="T207" s="399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3">
        <v>4680115882676</v>
      </c>
      <c r="E208" s="394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8"/>
      <c r="R208" s="398"/>
      <c r="S208" s="398"/>
      <c r="T208" s="399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3">
        <v>4680115884014</v>
      </c>
      <c r="E209" s="394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8"/>
      <c r="R209" s="398"/>
      <c r="S209" s="398"/>
      <c r="T209" s="399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3">
        <v>4680115884007</v>
      </c>
      <c r="E210" s="394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8"/>
      <c r="R210" s="398"/>
      <c r="S210" s="398"/>
      <c r="T210" s="399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3">
        <v>4680115884038</v>
      </c>
      <c r="E211" s="394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8"/>
      <c r="R211" s="398"/>
      <c r="S211" s="398"/>
      <c r="T211" s="399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3">
        <v>4680115884021</v>
      </c>
      <c r="E212" s="394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8"/>
      <c r="R212" s="398"/>
      <c r="S212" s="398"/>
      <c r="T212" s="399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5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6"/>
      <c r="P213" s="388" t="s">
        <v>69</v>
      </c>
      <c r="Q213" s="389"/>
      <c r="R213" s="389"/>
      <c r="S213" s="389"/>
      <c r="T213" s="389"/>
      <c r="U213" s="389"/>
      <c r="V213" s="390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6"/>
      <c r="P214" s="388" t="s">
        <v>69</v>
      </c>
      <c r="Q214" s="389"/>
      <c r="R214" s="389"/>
      <c r="S214" s="389"/>
      <c r="T214" s="389"/>
      <c r="U214" s="389"/>
      <c r="V214" s="390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391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77"/>
      <c r="AB215" s="377"/>
      <c r="AC215" s="377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3">
        <v>4680115881594</v>
      </c>
      <c r="E216" s="394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8"/>
      <c r="R216" s="398"/>
      <c r="S216" s="398"/>
      <c r="T216" s="399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3">
        <v>4680115880962</v>
      </c>
      <c r="E217" s="394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8"/>
      <c r="R217" s="398"/>
      <c r="S217" s="398"/>
      <c r="T217" s="399"/>
      <c r="U217" s="34"/>
      <c r="V217" s="34"/>
      <c r="W217" s="35" t="s">
        <v>68</v>
      </c>
      <c r="X217" s="384">
        <v>200</v>
      </c>
      <c r="Y217" s="385">
        <f t="shared" si="36"/>
        <v>202.79999999999998</v>
      </c>
      <c r="Z217" s="36">
        <f>IFERROR(IF(Y217=0,"",ROUNDUP(Y217/H217,0)*0.02175),"")</f>
        <v>0.5655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214.46153846153848</v>
      </c>
      <c r="BN217" s="64">
        <f t="shared" si="38"/>
        <v>217.464</v>
      </c>
      <c r="BO217" s="64">
        <f t="shared" si="39"/>
        <v>0.45787545787545786</v>
      </c>
      <c r="BP217" s="64">
        <f t="shared" si="40"/>
        <v>0.46428571428571425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3">
        <v>4680115881617</v>
      </c>
      <c r="E218" s="394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8"/>
      <c r="R218" s="398"/>
      <c r="S218" s="398"/>
      <c r="T218" s="399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3">
        <v>4680115880573</v>
      </c>
      <c r="E219" s="394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2" t="s">
        <v>309</v>
      </c>
      <c r="Q219" s="398"/>
      <c r="R219" s="398"/>
      <c r="S219" s="398"/>
      <c r="T219" s="399"/>
      <c r="U219" s="34"/>
      <c r="V219" s="34"/>
      <c r="W219" s="35" t="s">
        <v>68</v>
      </c>
      <c r="X219" s="384">
        <v>250</v>
      </c>
      <c r="Y219" s="385">
        <f t="shared" si="36"/>
        <v>252.29999999999998</v>
      </c>
      <c r="Z219" s="36">
        <f>IFERROR(IF(Y219=0,"",ROUNDUP(Y219/H219,0)*0.02175),"")</f>
        <v>0.63074999999999992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266.20689655172418</v>
      </c>
      <c r="BN219" s="64">
        <f t="shared" si="38"/>
        <v>268.65600000000001</v>
      </c>
      <c r="BO219" s="64">
        <f t="shared" si="39"/>
        <v>0.51313628899835795</v>
      </c>
      <c r="BP219" s="64">
        <f t="shared" si="40"/>
        <v>0.51785714285714279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3">
        <v>4680115882195</v>
      </c>
      <c r="E220" s="394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8"/>
      <c r="R220" s="398"/>
      <c r="S220" s="398"/>
      <c r="T220" s="399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3">
        <v>4680115882607</v>
      </c>
      <c r="E221" s="394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30" t="s">
        <v>314</v>
      </c>
      <c r="Q221" s="398"/>
      <c r="R221" s="398"/>
      <c r="S221" s="398"/>
      <c r="T221" s="399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3">
        <v>4680115880092</v>
      </c>
      <c r="E222" s="394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7" t="s">
        <v>317</v>
      </c>
      <c r="Q222" s="398"/>
      <c r="R222" s="398"/>
      <c r="S222" s="398"/>
      <c r="T222" s="399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3">
        <v>4680115880221</v>
      </c>
      <c r="E223" s="394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2" t="s">
        <v>320</v>
      </c>
      <c r="Q223" s="398"/>
      <c r="R223" s="398"/>
      <c r="S223" s="398"/>
      <c r="T223" s="399"/>
      <c r="U223" s="34"/>
      <c r="V223" s="34"/>
      <c r="W223" s="35" t="s">
        <v>68</v>
      </c>
      <c r="X223" s="384">
        <v>600</v>
      </c>
      <c r="Y223" s="385">
        <f t="shared" si="36"/>
        <v>600</v>
      </c>
      <c r="Z223" s="36">
        <f t="shared" si="41"/>
        <v>1.8825000000000001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668</v>
      </c>
      <c r="BN223" s="64">
        <f t="shared" si="38"/>
        <v>668</v>
      </c>
      <c r="BO223" s="64">
        <f t="shared" si="39"/>
        <v>1.6025641025641024</v>
      </c>
      <c r="BP223" s="64">
        <f t="shared" si="40"/>
        <v>1.6025641025641024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3">
        <v>4680115882942</v>
      </c>
      <c r="E224" s="394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98" t="s">
        <v>323</v>
      </c>
      <c r="Q224" s="398"/>
      <c r="R224" s="398"/>
      <c r="S224" s="398"/>
      <c r="T224" s="399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3">
        <v>4680115880504</v>
      </c>
      <c r="E225" s="394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5" t="s">
        <v>326</v>
      </c>
      <c r="Q225" s="398"/>
      <c r="R225" s="398"/>
      <c r="S225" s="398"/>
      <c r="T225" s="399"/>
      <c r="U225" s="34"/>
      <c r="V225" s="34"/>
      <c r="W225" s="35" t="s">
        <v>68</v>
      </c>
      <c r="X225" s="384">
        <v>40</v>
      </c>
      <c r="Y225" s="385">
        <f t="shared" si="36"/>
        <v>40.799999999999997</v>
      </c>
      <c r="Z225" s="36">
        <f t="shared" si="41"/>
        <v>0.12801000000000001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44.533333333333339</v>
      </c>
      <c r="BN225" s="64">
        <f t="shared" si="38"/>
        <v>45.423999999999999</v>
      </c>
      <c r="BO225" s="64">
        <f t="shared" si="39"/>
        <v>0.10683760683760685</v>
      </c>
      <c r="BP225" s="64">
        <f t="shared" si="40"/>
        <v>0.10897435897435898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3">
        <v>4680115882164</v>
      </c>
      <c r="E226" s="394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8"/>
      <c r="R226" s="398"/>
      <c r="S226" s="398"/>
      <c r="T226" s="399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5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6"/>
      <c r="P227" s="388" t="s">
        <v>69</v>
      </c>
      <c r="Q227" s="389"/>
      <c r="R227" s="389"/>
      <c r="S227" s="389"/>
      <c r="T227" s="389"/>
      <c r="U227" s="389"/>
      <c r="V227" s="390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321.04332449160034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322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3.2067600000000005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6"/>
      <c r="P228" s="388" t="s">
        <v>69</v>
      </c>
      <c r="Q228" s="389"/>
      <c r="R228" s="389"/>
      <c r="S228" s="389"/>
      <c r="T228" s="389"/>
      <c r="U228" s="389"/>
      <c r="V228" s="390"/>
      <c r="W228" s="37" t="s">
        <v>68</v>
      </c>
      <c r="X228" s="386">
        <f>IFERROR(SUM(X216:X226),"0")</f>
        <v>1090</v>
      </c>
      <c r="Y228" s="386">
        <f>IFERROR(SUM(Y216:Y226),"0")</f>
        <v>1095.8999999999999</v>
      </c>
      <c r="Z228" s="37"/>
      <c r="AA228" s="387"/>
      <c r="AB228" s="387"/>
      <c r="AC228" s="387"/>
    </row>
    <row r="229" spans="1:68" ht="14.25" hidden="1" customHeight="1" x14ac:dyDescent="0.25">
      <c r="A229" s="391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77"/>
      <c r="AB229" s="377"/>
      <c r="AC229" s="377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3">
        <v>4680115882874</v>
      </c>
      <c r="E230" s="394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8"/>
      <c r="R230" s="398"/>
      <c r="S230" s="398"/>
      <c r="T230" s="399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3">
        <v>4680115882874</v>
      </c>
      <c r="E231" s="394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0" t="s">
        <v>332</v>
      </c>
      <c r="Q231" s="398"/>
      <c r="R231" s="398"/>
      <c r="S231" s="398"/>
      <c r="T231" s="399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3">
        <v>4680115884434</v>
      </c>
      <c r="E232" s="394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8"/>
      <c r="R232" s="398"/>
      <c r="S232" s="398"/>
      <c r="T232" s="399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3">
        <v>4680115880818</v>
      </c>
      <c r="E233" s="394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8"/>
      <c r="R233" s="398"/>
      <c r="S233" s="398"/>
      <c r="T233" s="399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3">
        <v>4680115880801</v>
      </c>
      <c r="E234" s="394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57" t="s">
        <v>340</v>
      </c>
      <c r="Q234" s="398"/>
      <c r="R234" s="398"/>
      <c r="S234" s="398"/>
      <c r="T234" s="399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395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6"/>
      <c r="P235" s="388" t="s">
        <v>69</v>
      </c>
      <c r="Q235" s="389"/>
      <c r="R235" s="389"/>
      <c r="S235" s="389"/>
      <c r="T235" s="389"/>
      <c r="U235" s="389"/>
      <c r="V235" s="390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6"/>
      <c r="P236" s="388" t="s">
        <v>69</v>
      </c>
      <c r="Q236" s="389"/>
      <c r="R236" s="389"/>
      <c r="S236" s="389"/>
      <c r="T236" s="389"/>
      <c r="U236" s="389"/>
      <c r="V236" s="390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02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8"/>
      <c r="AB237" s="378"/>
      <c r="AC237" s="378"/>
    </row>
    <row r="238" spans="1:68" ht="14.25" hidden="1" customHeight="1" x14ac:dyDescent="0.25">
      <c r="A238" s="391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77"/>
      <c r="AB238" s="377"/>
      <c r="AC238" s="377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3">
        <v>4680115884274</v>
      </c>
      <c r="E239" s="394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8"/>
      <c r="R239" s="398"/>
      <c r="S239" s="398"/>
      <c r="T239" s="399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3">
        <v>4680115884274</v>
      </c>
      <c r="E240" s="394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1" t="s">
        <v>345</v>
      </c>
      <c r="Q240" s="398"/>
      <c r="R240" s="398"/>
      <c r="S240" s="398"/>
      <c r="T240" s="399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3">
        <v>4680115884298</v>
      </c>
      <c r="E241" s="394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70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8"/>
      <c r="R241" s="398"/>
      <c r="S241" s="398"/>
      <c r="T241" s="399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3">
        <v>4680115884250</v>
      </c>
      <c r="E242" s="394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8"/>
      <c r="R242" s="398"/>
      <c r="S242" s="398"/>
      <c r="T242" s="399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3">
        <v>4680115884250</v>
      </c>
      <c r="E243" s="394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5" t="s">
        <v>351</v>
      </c>
      <c r="Q243" s="398"/>
      <c r="R243" s="398"/>
      <c r="S243" s="398"/>
      <c r="T243" s="399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3">
        <v>4680115884281</v>
      </c>
      <c r="E244" s="394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5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8"/>
      <c r="R244" s="398"/>
      <c r="S244" s="398"/>
      <c r="T244" s="399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3">
        <v>4680115884199</v>
      </c>
      <c r="E245" s="394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8"/>
      <c r="R245" s="398"/>
      <c r="S245" s="398"/>
      <c r="T245" s="399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3">
        <v>4680115884267</v>
      </c>
      <c r="E246" s="394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8"/>
      <c r="R246" s="398"/>
      <c r="S246" s="398"/>
      <c r="T246" s="399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5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6"/>
      <c r="P247" s="388" t="s">
        <v>69</v>
      </c>
      <c r="Q247" s="389"/>
      <c r="R247" s="389"/>
      <c r="S247" s="389"/>
      <c r="T247" s="389"/>
      <c r="U247" s="389"/>
      <c r="V247" s="390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6"/>
      <c r="P248" s="388" t="s">
        <v>69</v>
      </c>
      <c r="Q248" s="389"/>
      <c r="R248" s="389"/>
      <c r="S248" s="389"/>
      <c r="T248" s="389"/>
      <c r="U248" s="389"/>
      <c r="V248" s="390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2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8"/>
      <c r="AB249" s="378"/>
      <c r="AC249" s="378"/>
    </row>
    <row r="250" spans="1:68" ht="14.25" hidden="1" customHeight="1" x14ac:dyDescent="0.25">
      <c r="A250" s="391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77"/>
      <c r="AB250" s="377"/>
      <c r="AC250" s="377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3">
        <v>4680115884137</v>
      </c>
      <c r="E251" s="394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8"/>
      <c r="R251" s="398"/>
      <c r="S251" s="398"/>
      <c r="T251" s="399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3">
        <v>4680115884137</v>
      </c>
      <c r="E252" s="394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48" t="s">
        <v>362</v>
      </c>
      <c r="Q252" s="398"/>
      <c r="R252" s="398"/>
      <c r="S252" s="398"/>
      <c r="T252" s="399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3">
        <v>4680115884236</v>
      </c>
      <c r="E253" s="394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8"/>
      <c r="R253" s="398"/>
      <c r="S253" s="398"/>
      <c r="T253" s="399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3">
        <v>4680115884175</v>
      </c>
      <c r="E254" s="394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8"/>
      <c r="R254" s="398"/>
      <c r="S254" s="398"/>
      <c r="T254" s="399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3">
        <v>4680115884144</v>
      </c>
      <c r="E255" s="394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4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8"/>
      <c r="R255" s="398"/>
      <c r="S255" s="398"/>
      <c r="T255" s="399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3">
        <v>4680115885288</v>
      </c>
      <c r="E256" s="394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63" t="s">
        <v>371</v>
      </c>
      <c r="Q256" s="398"/>
      <c r="R256" s="398"/>
      <c r="S256" s="398"/>
      <c r="T256" s="399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3">
        <v>4680115884182</v>
      </c>
      <c r="E257" s="394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8"/>
      <c r="R257" s="398"/>
      <c r="S257" s="398"/>
      <c r="T257" s="399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3">
        <v>4680115884205</v>
      </c>
      <c r="E258" s="394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8"/>
      <c r="R258" s="398"/>
      <c r="S258" s="398"/>
      <c r="T258" s="399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6"/>
      <c r="P259" s="388" t="s">
        <v>69</v>
      </c>
      <c r="Q259" s="389"/>
      <c r="R259" s="389"/>
      <c r="S259" s="389"/>
      <c r="T259" s="389"/>
      <c r="U259" s="389"/>
      <c r="V259" s="390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6"/>
      <c r="P260" s="388" t="s">
        <v>69</v>
      </c>
      <c r="Q260" s="389"/>
      <c r="R260" s="389"/>
      <c r="S260" s="389"/>
      <c r="T260" s="389"/>
      <c r="U260" s="389"/>
      <c r="V260" s="390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2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8"/>
      <c r="AB261" s="378"/>
      <c r="AC261" s="378"/>
    </row>
    <row r="262" spans="1:68" ht="14.25" hidden="1" customHeight="1" x14ac:dyDescent="0.25">
      <c r="A262" s="391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77"/>
      <c r="AB262" s="377"/>
      <c r="AC262" s="377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3">
        <v>4680115885806</v>
      </c>
      <c r="E263" s="394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46" t="s">
        <v>379</v>
      </c>
      <c r="Q263" s="398"/>
      <c r="R263" s="398"/>
      <c r="S263" s="398"/>
      <c r="T263" s="399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3">
        <v>4680115885837</v>
      </c>
      <c r="E264" s="394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50" t="s">
        <v>382</v>
      </c>
      <c r="Q264" s="398"/>
      <c r="R264" s="398"/>
      <c r="S264" s="398"/>
      <c r="T264" s="399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3">
        <v>4680115885851</v>
      </c>
      <c r="E265" s="394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403" t="s">
        <v>385</v>
      </c>
      <c r="Q265" s="398"/>
      <c r="R265" s="398"/>
      <c r="S265" s="398"/>
      <c r="T265" s="399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3">
        <v>4680115885820</v>
      </c>
      <c r="E266" s="394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5" t="s">
        <v>388</v>
      </c>
      <c r="Q266" s="398"/>
      <c r="R266" s="398"/>
      <c r="S266" s="398"/>
      <c r="T266" s="399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3">
        <v>4680115885844</v>
      </c>
      <c r="E267" s="394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87" t="s">
        <v>391</v>
      </c>
      <c r="Q267" s="398"/>
      <c r="R267" s="398"/>
      <c r="S267" s="398"/>
      <c r="T267" s="399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5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6"/>
      <c r="P268" s="388" t="s">
        <v>69</v>
      </c>
      <c r="Q268" s="389"/>
      <c r="R268" s="389"/>
      <c r="S268" s="389"/>
      <c r="T268" s="389"/>
      <c r="U268" s="389"/>
      <c r="V268" s="390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6"/>
      <c r="P269" s="388" t="s">
        <v>69</v>
      </c>
      <c r="Q269" s="389"/>
      <c r="R269" s="389"/>
      <c r="S269" s="389"/>
      <c r="T269" s="389"/>
      <c r="U269" s="389"/>
      <c r="V269" s="390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2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8"/>
      <c r="AB270" s="378"/>
      <c r="AC270" s="378"/>
    </row>
    <row r="271" spans="1:68" ht="14.25" hidden="1" customHeight="1" x14ac:dyDescent="0.25">
      <c r="A271" s="391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77"/>
      <c r="AB271" s="377"/>
      <c r="AC271" s="377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3">
        <v>4680115885707</v>
      </c>
      <c r="E272" s="394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63" t="s">
        <v>395</v>
      </c>
      <c r="Q272" s="398"/>
      <c r="R272" s="398"/>
      <c r="S272" s="398"/>
      <c r="T272" s="399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6"/>
      <c r="P273" s="388" t="s">
        <v>69</v>
      </c>
      <c r="Q273" s="389"/>
      <c r="R273" s="389"/>
      <c r="S273" s="389"/>
      <c r="T273" s="389"/>
      <c r="U273" s="389"/>
      <c r="V273" s="390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6"/>
      <c r="P274" s="388" t="s">
        <v>69</v>
      </c>
      <c r="Q274" s="389"/>
      <c r="R274" s="389"/>
      <c r="S274" s="389"/>
      <c r="T274" s="389"/>
      <c r="U274" s="389"/>
      <c r="V274" s="390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2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8"/>
      <c r="AB275" s="378"/>
      <c r="AC275" s="378"/>
    </row>
    <row r="276" spans="1:68" ht="14.25" hidden="1" customHeight="1" x14ac:dyDescent="0.25">
      <c r="A276" s="391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7"/>
      <c r="AB276" s="377"/>
      <c r="AC276" s="377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3">
        <v>4607091383423</v>
      </c>
      <c r="E277" s="394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8"/>
      <c r="R277" s="398"/>
      <c r="S277" s="398"/>
      <c r="T277" s="399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3">
        <v>4680115885660</v>
      </c>
      <c r="E278" s="394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8"/>
      <c r="R278" s="398"/>
      <c r="S278" s="398"/>
      <c r="T278" s="399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3">
        <v>4680115885691</v>
      </c>
      <c r="E279" s="394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6" t="s">
        <v>404</v>
      </c>
      <c r="Q279" s="398"/>
      <c r="R279" s="398"/>
      <c r="S279" s="398"/>
      <c r="T279" s="399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5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6"/>
      <c r="P280" s="388" t="s">
        <v>69</v>
      </c>
      <c r="Q280" s="389"/>
      <c r="R280" s="389"/>
      <c r="S280" s="389"/>
      <c r="T280" s="389"/>
      <c r="U280" s="389"/>
      <c r="V280" s="390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6"/>
      <c r="P281" s="388" t="s">
        <v>69</v>
      </c>
      <c r="Q281" s="389"/>
      <c r="R281" s="389"/>
      <c r="S281" s="389"/>
      <c r="T281" s="389"/>
      <c r="U281" s="389"/>
      <c r="V281" s="390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2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8"/>
      <c r="AB282" s="378"/>
      <c r="AC282" s="378"/>
    </row>
    <row r="283" spans="1:68" ht="14.25" hidden="1" customHeight="1" x14ac:dyDescent="0.25">
      <c r="A283" s="391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77"/>
      <c r="AB283" s="377"/>
      <c r="AC283" s="377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3">
        <v>4680115881556</v>
      </c>
      <c r="E284" s="394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8"/>
      <c r="R284" s="398"/>
      <c r="S284" s="398"/>
      <c r="T284" s="399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3">
        <v>4680115881228</v>
      </c>
      <c r="E285" s="394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8"/>
      <c r="R285" s="398"/>
      <c r="S285" s="398"/>
      <c r="T285" s="399"/>
      <c r="U285" s="34"/>
      <c r="V285" s="34"/>
      <c r="W285" s="35" t="s">
        <v>68</v>
      </c>
      <c r="X285" s="384">
        <v>60</v>
      </c>
      <c r="Y285" s="385">
        <f>IFERROR(IF(X285="",0,CEILING((X285/$H285),1)*$H285),"")</f>
        <v>60</v>
      </c>
      <c r="Z285" s="36">
        <f>IFERROR(IF(Y285=0,"",ROUNDUP(Y285/H285,0)*0.00753),"")</f>
        <v>0.18825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66.800000000000011</v>
      </c>
      <c r="BN285" s="64">
        <f>IFERROR(Y285*I285/H285,"0")</f>
        <v>66.800000000000011</v>
      </c>
      <c r="BO285" s="64">
        <f>IFERROR(1/J285*(X285/H285),"0")</f>
        <v>0.16025641025641024</v>
      </c>
      <c r="BP285" s="64">
        <f>IFERROR(1/J285*(Y285/H285),"0")</f>
        <v>0.16025641025641024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3">
        <v>4680115881037</v>
      </c>
      <c r="E286" s="394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8"/>
      <c r="R286" s="398"/>
      <c r="S286" s="398"/>
      <c r="T286" s="399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3">
        <v>4680115881211</v>
      </c>
      <c r="E287" s="394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8"/>
      <c r="R287" s="398"/>
      <c r="S287" s="398"/>
      <c r="T287" s="399"/>
      <c r="U287" s="34"/>
      <c r="V287" s="34"/>
      <c r="W287" s="35" t="s">
        <v>68</v>
      </c>
      <c r="X287" s="384">
        <v>60</v>
      </c>
      <c r="Y287" s="385">
        <f>IFERROR(IF(X287="",0,CEILING((X287/$H287),1)*$H287),"")</f>
        <v>60</v>
      </c>
      <c r="Z287" s="36">
        <f>IFERROR(IF(Y287=0,"",ROUNDUP(Y287/H287,0)*0.00753),"")</f>
        <v>0.18825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65</v>
      </c>
      <c r="BN287" s="64">
        <f>IFERROR(Y287*I287/H287,"0")</f>
        <v>65</v>
      </c>
      <c r="BO287" s="64">
        <f>IFERROR(1/J287*(X287/H287),"0")</f>
        <v>0.16025641025641024</v>
      </c>
      <c r="BP287" s="64">
        <f>IFERROR(1/J287*(Y287/H287),"0")</f>
        <v>0.16025641025641024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3">
        <v>4680115881020</v>
      </c>
      <c r="E288" s="394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8"/>
      <c r="R288" s="398"/>
      <c r="S288" s="398"/>
      <c r="T288" s="399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6"/>
      <c r="P289" s="388" t="s">
        <v>69</v>
      </c>
      <c r="Q289" s="389"/>
      <c r="R289" s="389"/>
      <c r="S289" s="389"/>
      <c r="T289" s="389"/>
      <c r="U289" s="389"/>
      <c r="V289" s="390"/>
      <c r="W289" s="37" t="s">
        <v>70</v>
      </c>
      <c r="X289" s="386">
        <f>IFERROR(X284/H284,"0")+IFERROR(X285/H285,"0")+IFERROR(X286/H286,"0")+IFERROR(X287/H287,"0")+IFERROR(X288/H288,"0")</f>
        <v>50</v>
      </c>
      <c r="Y289" s="386">
        <f>IFERROR(Y284/H284,"0")+IFERROR(Y285/H285,"0")+IFERROR(Y286/H286,"0")+IFERROR(Y287/H287,"0")+IFERROR(Y288/H288,"0")</f>
        <v>50</v>
      </c>
      <c r="Z289" s="386">
        <f>IFERROR(IF(Z284="",0,Z284),"0")+IFERROR(IF(Z285="",0,Z285),"0")+IFERROR(IF(Z286="",0,Z286),"0")+IFERROR(IF(Z287="",0,Z287),"0")+IFERROR(IF(Z288="",0,Z288),"0")</f>
        <v>0.3765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6"/>
      <c r="P290" s="388" t="s">
        <v>69</v>
      </c>
      <c r="Q290" s="389"/>
      <c r="R290" s="389"/>
      <c r="S290" s="389"/>
      <c r="T290" s="389"/>
      <c r="U290" s="389"/>
      <c r="V290" s="390"/>
      <c r="W290" s="37" t="s">
        <v>68</v>
      </c>
      <c r="X290" s="386">
        <f>IFERROR(SUM(X284:X288),"0")</f>
        <v>120</v>
      </c>
      <c r="Y290" s="386">
        <f>IFERROR(SUM(Y284:Y288),"0")</f>
        <v>120</v>
      </c>
      <c r="Z290" s="37"/>
      <c r="AA290" s="387"/>
      <c r="AB290" s="387"/>
      <c r="AC290" s="387"/>
    </row>
    <row r="291" spans="1:68" ht="16.5" hidden="1" customHeight="1" x14ac:dyDescent="0.25">
      <c r="A291" s="402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8"/>
      <c r="AB291" s="378"/>
      <c r="AC291" s="378"/>
    </row>
    <row r="292" spans="1:68" ht="14.25" hidden="1" customHeight="1" x14ac:dyDescent="0.25">
      <c r="A292" s="391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77"/>
      <c r="AB292" s="377"/>
      <c r="AC292" s="377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3">
        <v>4680115884618</v>
      </c>
      <c r="E293" s="394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8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8"/>
      <c r="R293" s="398"/>
      <c r="S293" s="398"/>
      <c r="T293" s="399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5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6"/>
      <c r="P294" s="388" t="s">
        <v>69</v>
      </c>
      <c r="Q294" s="389"/>
      <c r="R294" s="389"/>
      <c r="S294" s="389"/>
      <c r="T294" s="389"/>
      <c r="U294" s="389"/>
      <c r="V294" s="390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6"/>
      <c r="P295" s="388" t="s">
        <v>69</v>
      </c>
      <c r="Q295" s="389"/>
      <c r="R295" s="389"/>
      <c r="S295" s="389"/>
      <c r="T295" s="389"/>
      <c r="U295" s="389"/>
      <c r="V295" s="390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2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8"/>
      <c r="AB296" s="378"/>
      <c r="AC296" s="378"/>
    </row>
    <row r="297" spans="1:68" ht="14.25" hidden="1" customHeight="1" x14ac:dyDescent="0.25">
      <c r="A297" s="391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7"/>
      <c r="AB297" s="377"/>
      <c r="AC297" s="377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3">
        <v>4680115882973</v>
      </c>
      <c r="E298" s="394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8"/>
      <c r="R298" s="398"/>
      <c r="S298" s="398"/>
      <c r="T298" s="399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5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6"/>
      <c r="P299" s="388" t="s">
        <v>69</v>
      </c>
      <c r="Q299" s="389"/>
      <c r="R299" s="389"/>
      <c r="S299" s="389"/>
      <c r="T299" s="389"/>
      <c r="U299" s="389"/>
      <c r="V299" s="390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6"/>
      <c r="P300" s="388" t="s">
        <v>69</v>
      </c>
      <c r="Q300" s="389"/>
      <c r="R300" s="389"/>
      <c r="S300" s="389"/>
      <c r="T300" s="389"/>
      <c r="U300" s="389"/>
      <c r="V300" s="390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391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77"/>
      <c r="AB301" s="377"/>
      <c r="AC301" s="377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3">
        <v>4607091389845</v>
      </c>
      <c r="E302" s="394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8"/>
      <c r="R302" s="398"/>
      <c r="S302" s="398"/>
      <c r="T302" s="399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3">
        <v>4680115882881</v>
      </c>
      <c r="E303" s="394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8"/>
      <c r="R303" s="398"/>
      <c r="S303" s="398"/>
      <c r="T303" s="399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5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6"/>
      <c r="P304" s="388" t="s">
        <v>69</v>
      </c>
      <c r="Q304" s="389"/>
      <c r="R304" s="389"/>
      <c r="S304" s="389"/>
      <c r="T304" s="389"/>
      <c r="U304" s="389"/>
      <c r="V304" s="390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6"/>
      <c r="P305" s="388" t="s">
        <v>69</v>
      </c>
      <c r="Q305" s="389"/>
      <c r="R305" s="389"/>
      <c r="S305" s="389"/>
      <c r="T305" s="389"/>
      <c r="U305" s="389"/>
      <c r="V305" s="390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2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8"/>
      <c r="AB306" s="378"/>
      <c r="AC306" s="378"/>
    </row>
    <row r="307" spans="1:68" ht="14.25" hidden="1" customHeight="1" x14ac:dyDescent="0.25">
      <c r="A307" s="391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7"/>
      <c r="AB307" s="377"/>
      <c r="AC307" s="377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3">
        <v>4680115885554</v>
      </c>
      <c r="E308" s="394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65" t="s">
        <v>429</v>
      </c>
      <c r="Q308" s="398"/>
      <c r="R308" s="398"/>
      <c r="S308" s="398"/>
      <c r="T308" s="399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3">
        <v>4680115885615</v>
      </c>
      <c r="E309" s="394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601" t="s">
        <v>432</v>
      </c>
      <c r="Q309" s="398"/>
      <c r="R309" s="398"/>
      <c r="S309" s="398"/>
      <c r="T309" s="399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3">
        <v>4680115885646</v>
      </c>
      <c r="E310" s="394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75" t="s">
        <v>435</v>
      </c>
      <c r="Q310" s="398"/>
      <c r="R310" s="398"/>
      <c r="S310" s="398"/>
      <c r="T310" s="399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3">
        <v>4680115885608</v>
      </c>
      <c r="E311" s="394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86" t="s">
        <v>438</v>
      </c>
      <c r="Q311" s="398"/>
      <c r="R311" s="398"/>
      <c r="S311" s="398"/>
      <c r="T311" s="399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3">
        <v>4680115885622</v>
      </c>
      <c r="E312" s="394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521" t="s">
        <v>441</v>
      </c>
      <c r="Q312" s="398"/>
      <c r="R312" s="398"/>
      <c r="S312" s="398"/>
      <c r="T312" s="399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3">
        <v>4680115881938</v>
      </c>
      <c r="E313" s="394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8"/>
      <c r="R313" s="398"/>
      <c r="S313" s="398"/>
      <c r="T313" s="399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3">
        <v>4607091387346</v>
      </c>
      <c r="E314" s="394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8"/>
      <c r="R314" s="398"/>
      <c r="S314" s="398"/>
      <c r="T314" s="399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5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6"/>
      <c r="P315" s="388" t="s">
        <v>69</v>
      </c>
      <c r="Q315" s="389"/>
      <c r="R315" s="389"/>
      <c r="S315" s="389"/>
      <c r="T315" s="389"/>
      <c r="U315" s="389"/>
      <c r="V315" s="390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6"/>
      <c r="P316" s="388" t="s">
        <v>69</v>
      </c>
      <c r="Q316" s="389"/>
      <c r="R316" s="389"/>
      <c r="S316" s="389"/>
      <c r="T316" s="389"/>
      <c r="U316" s="389"/>
      <c r="V316" s="390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391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77"/>
      <c r="AB317" s="377"/>
      <c r="AC317" s="377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3">
        <v>4607091387193</v>
      </c>
      <c r="E318" s="394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8"/>
      <c r="R318" s="398"/>
      <c r="S318" s="398"/>
      <c r="T318" s="399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93">
        <v>4607091387230</v>
      </c>
      <c r="E319" s="394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8"/>
      <c r="R319" s="398"/>
      <c r="S319" s="398"/>
      <c r="T319" s="399"/>
      <c r="U319" s="34"/>
      <c r="V319" s="34"/>
      <c r="W319" s="35" t="s">
        <v>68</v>
      </c>
      <c r="X319" s="384">
        <v>50</v>
      </c>
      <c r="Y319" s="385">
        <f>IFERROR(IF(X319="",0,CEILING((X319/$H319),1)*$H319),"")</f>
        <v>50.400000000000006</v>
      </c>
      <c r="Z319" s="36">
        <f>IFERROR(IF(Y319=0,"",ROUNDUP(Y319/H319,0)*0.00753),"")</f>
        <v>9.0359999999999996E-2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53.095238095238095</v>
      </c>
      <c r="BN319" s="64">
        <f>IFERROR(Y319*I319/H319,"0")</f>
        <v>53.52</v>
      </c>
      <c r="BO319" s="64">
        <f>IFERROR(1/J319*(X319/H319),"0")</f>
        <v>7.6312576312576319E-2</v>
      </c>
      <c r="BP319" s="64">
        <f>IFERROR(1/J319*(Y319/H319),"0")</f>
        <v>7.6923076923076927E-2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3">
        <v>4607091387292</v>
      </c>
      <c r="E320" s="394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8"/>
      <c r="R320" s="398"/>
      <c r="S320" s="398"/>
      <c r="T320" s="399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93">
        <v>4607091387285</v>
      </c>
      <c r="E321" s="394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8"/>
      <c r="R321" s="398"/>
      <c r="S321" s="398"/>
      <c r="T321" s="399"/>
      <c r="U321" s="34"/>
      <c r="V321" s="34"/>
      <c r="W321" s="35" t="s">
        <v>68</v>
      </c>
      <c r="X321" s="384">
        <v>17.5</v>
      </c>
      <c r="Y321" s="385">
        <f>IFERROR(IF(X321="",0,CEILING((X321/$H321),1)*$H321),"")</f>
        <v>18.900000000000002</v>
      </c>
      <c r="Z321" s="36">
        <f>IFERROR(IF(Y321=0,"",ROUNDUP(Y321/H321,0)*0.00502),"")</f>
        <v>4.5179999999999998E-2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18.583333333333332</v>
      </c>
      <c r="BN321" s="64">
        <f>IFERROR(Y321*I321/H321,"0")</f>
        <v>20.07</v>
      </c>
      <c r="BO321" s="64">
        <f>IFERROR(1/J321*(X321/H321),"0")</f>
        <v>3.5612535612535613E-2</v>
      </c>
      <c r="BP321" s="64">
        <f>IFERROR(1/J321*(Y321/H321),"0")</f>
        <v>3.8461538461538464E-2</v>
      </c>
    </row>
    <row r="322" spans="1:68" x14ac:dyDescent="0.2">
      <c r="A322" s="395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6"/>
      <c r="P322" s="388" t="s">
        <v>69</v>
      </c>
      <c r="Q322" s="389"/>
      <c r="R322" s="389"/>
      <c r="S322" s="389"/>
      <c r="T322" s="389"/>
      <c r="U322" s="389"/>
      <c r="V322" s="390"/>
      <c r="W322" s="37" t="s">
        <v>70</v>
      </c>
      <c r="X322" s="386">
        <f>IFERROR(X318/H318,"0")+IFERROR(X319/H319,"0")+IFERROR(X320/H320,"0")+IFERROR(X321/H321,"0")</f>
        <v>20.238095238095237</v>
      </c>
      <c r="Y322" s="386">
        <f>IFERROR(Y318/H318,"0")+IFERROR(Y319/H319,"0")+IFERROR(Y320/H320,"0")+IFERROR(Y321/H321,"0")</f>
        <v>21</v>
      </c>
      <c r="Z322" s="386">
        <f>IFERROR(IF(Z318="",0,Z318),"0")+IFERROR(IF(Z319="",0,Z319),"0")+IFERROR(IF(Z320="",0,Z320),"0")+IFERROR(IF(Z321="",0,Z321),"0")</f>
        <v>0.13553999999999999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6"/>
      <c r="P323" s="388" t="s">
        <v>69</v>
      </c>
      <c r="Q323" s="389"/>
      <c r="R323" s="389"/>
      <c r="S323" s="389"/>
      <c r="T323" s="389"/>
      <c r="U323" s="389"/>
      <c r="V323" s="390"/>
      <c r="W323" s="37" t="s">
        <v>68</v>
      </c>
      <c r="X323" s="386">
        <f>IFERROR(SUM(X318:X321),"0")</f>
        <v>67.5</v>
      </c>
      <c r="Y323" s="386">
        <f>IFERROR(SUM(Y318:Y321),"0")</f>
        <v>69.300000000000011</v>
      </c>
      <c r="Z323" s="37"/>
      <c r="AA323" s="387"/>
      <c r="AB323" s="387"/>
      <c r="AC323" s="387"/>
    </row>
    <row r="324" spans="1:68" ht="14.25" hidden="1" customHeight="1" x14ac:dyDescent="0.25">
      <c r="A324" s="391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7"/>
      <c r="AB324" s="377"/>
      <c r="AC324" s="377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93">
        <v>4607091387766</v>
      </c>
      <c r="E325" s="394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8"/>
      <c r="R325" s="398"/>
      <c r="S325" s="398"/>
      <c r="T325" s="399"/>
      <c r="U325" s="34"/>
      <c r="V325" s="34"/>
      <c r="W325" s="35" t="s">
        <v>68</v>
      </c>
      <c r="X325" s="384">
        <v>50</v>
      </c>
      <c r="Y325" s="385">
        <f t="shared" ref="Y325:Y330" si="57">IFERROR(IF(X325="",0,CEILING((X325/$H325),1)*$H325),"")</f>
        <v>54.6</v>
      </c>
      <c r="Z325" s="36">
        <f>IFERROR(IF(Y325=0,"",ROUNDUP(Y325/H325,0)*0.02175),"")</f>
        <v>0.15225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53.57692307692308</v>
      </c>
      <c r="BN325" s="64">
        <f t="shared" ref="BN325:BN330" si="59">IFERROR(Y325*I325/H325,"0")</f>
        <v>58.506000000000007</v>
      </c>
      <c r="BO325" s="64">
        <f t="shared" ref="BO325:BO330" si="60">IFERROR(1/J325*(X325/H325),"0")</f>
        <v>0.11446886446886446</v>
      </c>
      <c r="BP325" s="64">
        <f t="shared" ref="BP325:BP330" si="61">IFERROR(1/J325*(Y325/H325),"0")</f>
        <v>0.125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3">
        <v>4607091387957</v>
      </c>
      <c r="E326" s="394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8"/>
      <c r="R326" s="398"/>
      <c r="S326" s="398"/>
      <c r="T326" s="399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3">
        <v>4607091387964</v>
      </c>
      <c r="E327" s="394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8"/>
      <c r="R327" s="398"/>
      <c r="S327" s="398"/>
      <c r="T327" s="399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3">
        <v>4680115884588</v>
      </c>
      <c r="E328" s="394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8"/>
      <c r="R328" s="398"/>
      <c r="S328" s="398"/>
      <c r="T328" s="399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3">
        <v>4607091387537</v>
      </c>
      <c r="E329" s="394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8"/>
      <c r="R329" s="398"/>
      <c r="S329" s="398"/>
      <c r="T329" s="399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3">
        <v>4607091387513</v>
      </c>
      <c r="E330" s="394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8"/>
      <c r="R330" s="398"/>
      <c r="S330" s="398"/>
      <c r="T330" s="399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5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6"/>
      <c r="P331" s="388" t="s">
        <v>69</v>
      </c>
      <c r="Q331" s="389"/>
      <c r="R331" s="389"/>
      <c r="S331" s="389"/>
      <c r="T331" s="389"/>
      <c r="U331" s="389"/>
      <c r="V331" s="390"/>
      <c r="W331" s="37" t="s">
        <v>70</v>
      </c>
      <c r="X331" s="386">
        <f>IFERROR(X325/H325,"0")+IFERROR(X326/H326,"0")+IFERROR(X327/H327,"0")+IFERROR(X328/H328,"0")+IFERROR(X329/H329,"0")+IFERROR(X330/H330,"0")</f>
        <v>6.4102564102564106</v>
      </c>
      <c r="Y331" s="386">
        <f>IFERROR(Y325/H325,"0")+IFERROR(Y326/H326,"0")+IFERROR(Y327/H327,"0")+IFERROR(Y328/H328,"0")+IFERROR(Y329/H329,"0")+IFERROR(Y330/H330,"0")</f>
        <v>7</v>
      </c>
      <c r="Z331" s="386">
        <f>IFERROR(IF(Z325="",0,Z325),"0")+IFERROR(IF(Z326="",0,Z326),"0")+IFERROR(IF(Z327="",0,Z327),"0")+IFERROR(IF(Z328="",0,Z328),"0")+IFERROR(IF(Z329="",0,Z329),"0")+IFERROR(IF(Z330="",0,Z330),"0")</f>
        <v>0.15225</v>
      </c>
      <c r="AA331" s="387"/>
      <c r="AB331" s="387"/>
      <c r="AC331" s="387"/>
    </row>
    <row r="332" spans="1:68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6"/>
      <c r="P332" s="388" t="s">
        <v>69</v>
      </c>
      <c r="Q332" s="389"/>
      <c r="R332" s="389"/>
      <c r="S332" s="389"/>
      <c r="T332" s="389"/>
      <c r="U332" s="389"/>
      <c r="V332" s="390"/>
      <c r="W332" s="37" t="s">
        <v>68</v>
      </c>
      <c r="X332" s="386">
        <f>IFERROR(SUM(X325:X330),"0")</f>
        <v>50</v>
      </c>
      <c r="Y332" s="386">
        <f>IFERROR(SUM(Y325:Y330),"0")</f>
        <v>54.6</v>
      </c>
      <c r="Z332" s="37"/>
      <c r="AA332" s="387"/>
      <c r="AB332" s="387"/>
      <c r="AC332" s="387"/>
    </row>
    <row r="333" spans="1:68" ht="14.25" hidden="1" customHeight="1" x14ac:dyDescent="0.25">
      <c r="A333" s="391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77"/>
      <c r="AB333" s="377"/>
      <c r="AC333" s="377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3">
        <v>4607091380880</v>
      </c>
      <c r="E334" s="394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58" t="s">
        <v>468</v>
      </c>
      <c r="Q334" s="398"/>
      <c r="R334" s="398"/>
      <c r="S334" s="398"/>
      <c r="T334" s="399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3">
        <v>4607091384482</v>
      </c>
      <c r="E335" s="394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8"/>
      <c r="R335" s="398"/>
      <c r="S335" s="398"/>
      <c r="T335" s="399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3">
        <v>4607091380897</v>
      </c>
      <c r="E336" s="394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8"/>
      <c r="R336" s="398"/>
      <c r="S336" s="398"/>
      <c r="T336" s="399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395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6"/>
      <c r="P337" s="388" t="s">
        <v>69</v>
      </c>
      <c r="Q337" s="389"/>
      <c r="R337" s="389"/>
      <c r="S337" s="389"/>
      <c r="T337" s="389"/>
      <c r="U337" s="389"/>
      <c r="V337" s="390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hidden="1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6"/>
      <c r="P338" s="388" t="s">
        <v>69</v>
      </c>
      <c r="Q338" s="389"/>
      <c r="R338" s="389"/>
      <c r="S338" s="389"/>
      <c r="T338" s="389"/>
      <c r="U338" s="389"/>
      <c r="V338" s="390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hidden="1" customHeight="1" x14ac:dyDescent="0.25">
      <c r="A339" s="391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77"/>
      <c r="AB339" s="377"/>
      <c r="AC339" s="377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3">
        <v>4607091388374</v>
      </c>
      <c r="E340" s="394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8" t="s">
        <v>475</v>
      </c>
      <c r="Q340" s="398"/>
      <c r="R340" s="398"/>
      <c r="S340" s="398"/>
      <c r="T340" s="399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3">
        <v>4607091388381</v>
      </c>
      <c r="E341" s="394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5" t="s">
        <v>478</v>
      </c>
      <c r="Q341" s="398"/>
      <c r="R341" s="398"/>
      <c r="S341" s="398"/>
      <c r="T341" s="399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3">
        <v>4607091383102</v>
      </c>
      <c r="E342" s="394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8"/>
      <c r="R342" s="398"/>
      <c r="S342" s="398"/>
      <c r="T342" s="399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93">
        <v>4607091388404</v>
      </c>
      <c r="E343" s="394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8"/>
      <c r="R343" s="398"/>
      <c r="S343" s="398"/>
      <c r="T343" s="399"/>
      <c r="U343" s="34"/>
      <c r="V343" s="34"/>
      <c r="W343" s="35" t="s">
        <v>68</v>
      </c>
      <c r="X343" s="384">
        <v>42.5</v>
      </c>
      <c r="Y343" s="385">
        <f>IFERROR(IF(X343="",0,CEILING((X343/$H343),1)*$H343),"")</f>
        <v>43.349999999999994</v>
      </c>
      <c r="Z343" s="36">
        <f>IFERROR(IF(Y343=0,"",ROUNDUP(Y343/H343,0)*0.00753),"")</f>
        <v>0.12801000000000001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48.333333333333336</v>
      </c>
      <c r="BN343" s="64">
        <f>IFERROR(Y343*I343/H343,"0")</f>
        <v>49.3</v>
      </c>
      <c r="BO343" s="64">
        <f>IFERROR(1/J343*(X343/H343),"0")</f>
        <v>0.10683760683760685</v>
      </c>
      <c r="BP343" s="64">
        <f>IFERROR(1/J343*(Y343/H343),"0")</f>
        <v>0.10897435897435898</v>
      </c>
    </row>
    <row r="344" spans="1:68" x14ac:dyDescent="0.2">
      <c r="A344" s="395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6"/>
      <c r="P344" s="388" t="s">
        <v>69</v>
      </c>
      <c r="Q344" s="389"/>
      <c r="R344" s="389"/>
      <c r="S344" s="389"/>
      <c r="T344" s="389"/>
      <c r="U344" s="389"/>
      <c r="V344" s="390"/>
      <c r="W344" s="37" t="s">
        <v>70</v>
      </c>
      <c r="X344" s="386">
        <f>IFERROR(X340/H340,"0")+IFERROR(X341/H341,"0")+IFERROR(X342/H342,"0")+IFERROR(X343/H343,"0")</f>
        <v>16.666666666666668</v>
      </c>
      <c r="Y344" s="386">
        <f>IFERROR(Y340/H340,"0")+IFERROR(Y341/H341,"0")+IFERROR(Y342/H342,"0")+IFERROR(Y343/H343,"0")</f>
        <v>17</v>
      </c>
      <c r="Z344" s="386">
        <f>IFERROR(IF(Z340="",0,Z340),"0")+IFERROR(IF(Z341="",0,Z341),"0")+IFERROR(IF(Z342="",0,Z342),"0")+IFERROR(IF(Z343="",0,Z343),"0")</f>
        <v>0.12801000000000001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6"/>
      <c r="P345" s="388" t="s">
        <v>69</v>
      </c>
      <c r="Q345" s="389"/>
      <c r="R345" s="389"/>
      <c r="S345" s="389"/>
      <c r="T345" s="389"/>
      <c r="U345" s="389"/>
      <c r="V345" s="390"/>
      <c r="W345" s="37" t="s">
        <v>68</v>
      </c>
      <c r="X345" s="386">
        <f>IFERROR(SUM(X340:X343),"0")</f>
        <v>42.5</v>
      </c>
      <c r="Y345" s="386">
        <f>IFERROR(SUM(Y340:Y343),"0")</f>
        <v>43.349999999999994</v>
      </c>
      <c r="Z345" s="37"/>
      <c r="AA345" s="387"/>
      <c r="AB345" s="387"/>
      <c r="AC345" s="387"/>
    </row>
    <row r="346" spans="1:68" ht="14.25" hidden="1" customHeight="1" x14ac:dyDescent="0.25">
      <c r="A346" s="391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7"/>
      <c r="AB346" s="377"/>
      <c r="AC346" s="377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3">
        <v>4680115881808</v>
      </c>
      <c r="E347" s="394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8"/>
      <c r="R347" s="398"/>
      <c r="S347" s="398"/>
      <c r="T347" s="399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3">
        <v>4680115881822</v>
      </c>
      <c r="E348" s="394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8"/>
      <c r="R348" s="398"/>
      <c r="S348" s="398"/>
      <c r="T348" s="399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3">
        <v>4680115880016</v>
      </c>
      <c r="E349" s="394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8"/>
      <c r="R349" s="398"/>
      <c r="S349" s="398"/>
      <c r="T349" s="399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5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6"/>
      <c r="P350" s="388" t="s">
        <v>69</v>
      </c>
      <c r="Q350" s="389"/>
      <c r="R350" s="389"/>
      <c r="S350" s="389"/>
      <c r="T350" s="389"/>
      <c r="U350" s="389"/>
      <c r="V350" s="390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6"/>
      <c r="P351" s="388" t="s">
        <v>69</v>
      </c>
      <c r="Q351" s="389"/>
      <c r="R351" s="389"/>
      <c r="S351" s="389"/>
      <c r="T351" s="389"/>
      <c r="U351" s="389"/>
      <c r="V351" s="390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2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8"/>
      <c r="AB352" s="378"/>
      <c r="AC352" s="378"/>
    </row>
    <row r="353" spans="1:68" ht="14.25" hidden="1" customHeight="1" x14ac:dyDescent="0.25">
      <c r="A353" s="391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7"/>
      <c r="AB353" s="377"/>
      <c r="AC353" s="377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3">
        <v>4607091383836</v>
      </c>
      <c r="E354" s="394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8"/>
      <c r="R354" s="398"/>
      <c r="S354" s="398"/>
      <c r="T354" s="399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5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6"/>
      <c r="P355" s="388" t="s">
        <v>69</v>
      </c>
      <c r="Q355" s="389"/>
      <c r="R355" s="389"/>
      <c r="S355" s="389"/>
      <c r="T355" s="389"/>
      <c r="U355" s="389"/>
      <c r="V355" s="390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6"/>
      <c r="P356" s="388" t="s">
        <v>69</v>
      </c>
      <c r="Q356" s="389"/>
      <c r="R356" s="389"/>
      <c r="S356" s="389"/>
      <c r="T356" s="389"/>
      <c r="U356" s="389"/>
      <c r="V356" s="390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391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77"/>
      <c r="AB357" s="377"/>
      <c r="AC357" s="377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3">
        <v>4607091387919</v>
      </c>
      <c r="E358" s="394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8"/>
      <c r="R358" s="398"/>
      <c r="S358" s="398"/>
      <c r="T358" s="399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93">
        <v>4680115883604</v>
      </c>
      <c r="E359" s="394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8"/>
      <c r="R359" s="398"/>
      <c r="S359" s="398"/>
      <c r="T359" s="399"/>
      <c r="U359" s="34"/>
      <c r="V359" s="34"/>
      <c r="W359" s="35" t="s">
        <v>68</v>
      </c>
      <c r="X359" s="384">
        <v>420</v>
      </c>
      <c r="Y359" s="385">
        <f>IFERROR(IF(X359="",0,CEILING((X359/$H359),1)*$H359),"")</f>
        <v>420</v>
      </c>
      <c r="Z359" s="36">
        <f>IFERROR(IF(Y359=0,"",ROUNDUP(Y359/H359,0)*0.00753),"")</f>
        <v>1.506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474.4</v>
      </c>
      <c r="BN359" s="64">
        <f>IFERROR(Y359*I359/H359,"0")</f>
        <v>474.4</v>
      </c>
      <c r="BO359" s="64">
        <f>IFERROR(1/J359*(X359/H359),"0")</f>
        <v>1.2820512820512819</v>
      </c>
      <c r="BP359" s="64">
        <f>IFERROR(1/J359*(Y359/H359),"0")</f>
        <v>1.2820512820512819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93">
        <v>4680115883567</v>
      </c>
      <c r="E360" s="394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8"/>
      <c r="R360" s="398"/>
      <c r="S360" s="398"/>
      <c r="T360" s="399"/>
      <c r="U360" s="34"/>
      <c r="V360" s="34"/>
      <c r="W360" s="35" t="s">
        <v>68</v>
      </c>
      <c r="X360" s="384">
        <v>210</v>
      </c>
      <c r="Y360" s="385">
        <f>IFERROR(IF(X360="",0,CEILING((X360/$H360),1)*$H360),"")</f>
        <v>210</v>
      </c>
      <c r="Z360" s="36">
        <f>IFERROR(IF(Y360=0,"",ROUNDUP(Y360/H360,0)*0.00753),"")</f>
        <v>0.753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235.99999999999997</v>
      </c>
      <c r="BN360" s="64">
        <f>IFERROR(Y360*I360/H360,"0")</f>
        <v>235.99999999999997</v>
      </c>
      <c r="BO360" s="64">
        <f>IFERROR(1/J360*(X360/H360),"0")</f>
        <v>0.64102564102564097</v>
      </c>
      <c r="BP360" s="64">
        <f>IFERROR(1/J360*(Y360/H360),"0")</f>
        <v>0.64102564102564097</v>
      </c>
    </row>
    <row r="361" spans="1:68" x14ac:dyDescent="0.2">
      <c r="A361" s="395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6"/>
      <c r="P361" s="388" t="s">
        <v>69</v>
      </c>
      <c r="Q361" s="389"/>
      <c r="R361" s="389"/>
      <c r="S361" s="389"/>
      <c r="T361" s="389"/>
      <c r="U361" s="389"/>
      <c r="V361" s="390"/>
      <c r="W361" s="37" t="s">
        <v>70</v>
      </c>
      <c r="X361" s="386">
        <f>IFERROR(X358/H358,"0")+IFERROR(X359/H359,"0")+IFERROR(X360/H360,"0")</f>
        <v>300</v>
      </c>
      <c r="Y361" s="386">
        <f>IFERROR(Y358/H358,"0")+IFERROR(Y359/H359,"0")+IFERROR(Y360/H360,"0")</f>
        <v>300</v>
      </c>
      <c r="Z361" s="386">
        <f>IFERROR(IF(Z358="",0,Z358),"0")+IFERROR(IF(Z359="",0,Z359),"0")+IFERROR(IF(Z360="",0,Z360),"0")</f>
        <v>2.2589999999999999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6"/>
      <c r="P362" s="388" t="s">
        <v>69</v>
      </c>
      <c r="Q362" s="389"/>
      <c r="R362" s="389"/>
      <c r="S362" s="389"/>
      <c r="T362" s="389"/>
      <c r="U362" s="389"/>
      <c r="V362" s="390"/>
      <c r="W362" s="37" t="s">
        <v>68</v>
      </c>
      <c r="X362" s="386">
        <f>IFERROR(SUM(X358:X360),"0")</f>
        <v>630</v>
      </c>
      <c r="Y362" s="386">
        <f>IFERROR(SUM(Y358:Y360),"0")</f>
        <v>630</v>
      </c>
      <c r="Z362" s="37"/>
      <c r="AA362" s="387"/>
      <c r="AB362" s="387"/>
      <c r="AC362" s="387"/>
    </row>
    <row r="363" spans="1:68" ht="27.75" hidden="1" customHeight="1" x14ac:dyDescent="0.2">
      <c r="A363" s="413" t="s">
        <v>501</v>
      </c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14"/>
      <c r="V363" s="414"/>
      <c r="W363" s="414"/>
      <c r="X363" s="414"/>
      <c r="Y363" s="414"/>
      <c r="Z363" s="414"/>
      <c r="AA363" s="48"/>
      <c r="AB363" s="48"/>
      <c r="AC363" s="48"/>
    </row>
    <row r="364" spans="1:68" ht="16.5" hidden="1" customHeight="1" x14ac:dyDescent="0.25">
      <c r="A364" s="402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8"/>
      <c r="AB364" s="378"/>
      <c r="AC364" s="378"/>
    </row>
    <row r="365" spans="1:68" ht="14.25" hidden="1" customHeight="1" x14ac:dyDescent="0.25">
      <c r="A365" s="391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77"/>
      <c r="AB365" s="377"/>
      <c r="AC365" s="377"/>
    </row>
    <row r="366" spans="1:68" ht="27" hidden="1" customHeight="1" x14ac:dyDescent="0.25">
      <c r="A366" s="54" t="s">
        <v>503</v>
      </c>
      <c r="B366" s="54" t="s">
        <v>504</v>
      </c>
      <c r="C366" s="31">
        <v>4301011943</v>
      </c>
      <c r="D366" s="393">
        <v>4680115884830</v>
      </c>
      <c r="E366" s="394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8"/>
      <c r="R366" s="398"/>
      <c r="S366" s="398"/>
      <c r="T366" s="399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93">
        <v>4680115884830</v>
      </c>
      <c r="E367" s="394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8"/>
      <c r="R367" s="398"/>
      <c r="S367" s="398"/>
      <c r="T367" s="399"/>
      <c r="U367" s="34"/>
      <c r="V367" s="34"/>
      <c r="W367" s="35" t="s">
        <v>68</v>
      </c>
      <c r="X367" s="384">
        <v>4000</v>
      </c>
      <c r="Y367" s="385">
        <f t="shared" si="62"/>
        <v>4005</v>
      </c>
      <c r="Z367" s="36">
        <f>IFERROR(IF(Y367=0,"",ROUNDUP(Y367/H367,0)*0.02175),"")</f>
        <v>5.8072499999999998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4128</v>
      </c>
      <c r="BN367" s="64">
        <f t="shared" si="64"/>
        <v>4133.16</v>
      </c>
      <c r="BO367" s="64">
        <f t="shared" si="65"/>
        <v>5.5555555555555554</v>
      </c>
      <c r="BP367" s="64">
        <f t="shared" si="66"/>
        <v>5.5625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4301011946</v>
      </c>
      <c r="D368" s="393">
        <v>4680115884847</v>
      </c>
      <c r="E368" s="394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8"/>
      <c r="R368" s="398"/>
      <c r="S368" s="398"/>
      <c r="T368" s="399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4301011869</v>
      </c>
      <c r="D369" s="393">
        <v>4680115884847</v>
      </c>
      <c r="E369" s="394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8"/>
      <c r="R369" s="398"/>
      <c r="S369" s="398"/>
      <c r="T369" s="399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4301011947</v>
      </c>
      <c r="D370" s="393">
        <v>4680115884854</v>
      </c>
      <c r="E370" s="394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8"/>
      <c r="R370" s="398"/>
      <c r="S370" s="398"/>
      <c r="T370" s="399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93">
        <v>4680115884854</v>
      </c>
      <c r="E371" s="394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8"/>
      <c r="R371" s="398"/>
      <c r="S371" s="398"/>
      <c r="T371" s="399"/>
      <c r="U371" s="34"/>
      <c r="V371" s="34"/>
      <c r="W371" s="35" t="s">
        <v>68</v>
      </c>
      <c r="X371" s="384">
        <v>2000</v>
      </c>
      <c r="Y371" s="385">
        <f t="shared" si="62"/>
        <v>2010</v>
      </c>
      <c r="Z371" s="36">
        <f>IFERROR(IF(Y371=0,"",ROUNDUP(Y371/H371,0)*0.02175),"")</f>
        <v>2.9144999999999999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2064</v>
      </c>
      <c r="BN371" s="64">
        <f t="shared" si="64"/>
        <v>2074.3200000000002</v>
      </c>
      <c r="BO371" s="64">
        <f t="shared" si="65"/>
        <v>2.7777777777777777</v>
      </c>
      <c r="BP371" s="64">
        <f t="shared" si="66"/>
        <v>2.7916666666666665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3">
        <v>4680115884861</v>
      </c>
      <c r="E372" s="394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8"/>
      <c r="R372" s="398"/>
      <c r="S372" s="398"/>
      <c r="T372" s="399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3">
        <v>4680115884922</v>
      </c>
      <c r="E373" s="394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8"/>
      <c r="R373" s="398"/>
      <c r="S373" s="398"/>
      <c r="T373" s="399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3">
        <v>4680115882638</v>
      </c>
      <c r="E374" s="394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8"/>
      <c r="R374" s="398"/>
      <c r="S374" s="398"/>
      <c r="T374" s="399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5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6"/>
      <c r="P375" s="388" t="s">
        <v>69</v>
      </c>
      <c r="Q375" s="389"/>
      <c r="R375" s="389"/>
      <c r="S375" s="389"/>
      <c r="T375" s="389"/>
      <c r="U375" s="389"/>
      <c r="V375" s="390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400</v>
      </c>
      <c r="Y375" s="386">
        <f>IFERROR(Y366/H366,"0")+IFERROR(Y367/H367,"0")+IFERROR(Y368/H368,"0")+IFERROR(Y369/H369,"0")+IFERROR(Y370/H370,"0")+IFERROR(Y371/H371,"0")+IFERROR(Y372/H372,"0")+IFERROR(Y373/H373,"0")+IFERROR(Y374/H374,"0")</f>
        <v>401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8.7217500000000001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6"/>
      <c r="P376" s="388" t="s">
        <v>69</v>
      </c>
      <c r="Q376" s="389"/>
      <c r="R376" s="389"/>
      <c r="S376" s="389"/>
      <c r="T376" s="389"/>
      <c r="U376" s="389"/>
      <c r="V376" s="390"/>
      <c r="W376" s="37" t="s">
        <v>68</v>
      </c>
      <c r="X376" s="386">
        <f>IFERROR(SUM(X366:X374),"0")</f>
        <v>6000</v>
      </c>
      <c r="Y376" s="386">
        <f>IFERROR(SUM(Y366:Y374),"0")</f>
        <v>6015</v>
      </c>
      <c r="Z376" s="37"/>
      <c r="AA376" s="387"/>
      <c r="AB376" s="387"/>
      <c r="AC376" s="387"/>
    </row>
    <row r="377" spans="1:68" ht="14.25" hidden="1" customHeight="1" x14ac:dyDescent="0.25">
      <c r="A377" s="391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77"/>
      <c r="AB377" s="377"/>
      <c r="AC377" s="377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3">
        <v>4607091383980</v>
      </c>
      <c r="E378" s="394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8"/>
      <c r="R378" s="398"/>
      <c r="S378" s="398"/>
      <c r="T378" s="399"/>
      <c r="U378" s="34"/>
      <c r="V378" s="34"/>
      <c r="W378" s="35" t="s">
        <v>68</v>
      </c>
      <c r="X378" s="384">
        <v>5000</v>
      </c>
      <c r="Y378" s="385">
        <f>IFERROR(IF(X378="",0,CEILING((X378/$H378),1)*$H378),"")</f>
        <v>5010</v>
      </c>
      <c r="Z378" s="36">
        <f>IFERROR(IF(Y378=0,"",ROUNDUP(Y378/H378,0)*0.02175),"")</f>
        <v>7.2644999999999991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5160</v>
      </c>
      <c r="BN378" s="64">
        <f>IFERROR(Y378*I378/H378,"0")</f>
        <v>5170.3200000000006</v>
      </c>
      <c r="BO378" s="64">
        <f>IFERROR(1/J378*(X378/H378),"0")</f>
        <v>6.9444444444444438</v>
      </c>
      <c r="BP378" s="64">
        <f>IFERROR(1/J378*(Y378/H378),"0")</f>
        <v>6.958333333333333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3">
        <v>4607091384178</v>
      </c>
      <c r="E379" s="394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8"/>
      <c r="R379" s="398"/>
      <c r="S379" s="398"/>
      <c r="T379" s="399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5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6"/>
      <c r="P380" s="388" t="s">
        <v>69</v>
      </c>
      <c r="Q380" s="389"/>
      <c r="R380" s="389"/>
      <c r="S380" s="389"/>
      <c r="T380" s="389"/>
      <c r="U380" s="389"/>
      <c r="V380" s="390"/>
      <c r="W380" s="37" t="s">
        <v>70</v>
      </c>
      <c r="X380" s="386">
        <f>IFERROR(X378/H378,"0")+IFERROR(X379/H379,"0")</f>
        <v>333.33333333333331</v>
      </c>
      <c r="Y380" s="386">
        <f>IFERROR(Y378/H378,"0")+IFERROR(Y379/H379,"0")</f>
        <v>334</v>
      </c>
      <c r="Z380" s="386">
        <f>IFERROR(IF(Z378="",0,Z378),"0")+IFERROR(IF(Z379="",0,Z379),"0")</f>
        <v>7.2644999999999991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6"/>
      <c r="P381" s="388" t="s">
        <v>69</v>
      </c>
      <c r="Q381" s="389"/>
      <c r="R381" s="389"/>
      <c r="S381" s="389"/>
      <c r="T381" s="389"/>
      <c r="U381" s="389"/>
      <c r="V381" s="390"/>
      <c r="W381" s="37" t="s">
        <v>68</v>
      </c>
      <c r="X381" s="386">
        <f>IFERROR(SUM(X378:X379),"0")</f>
        <v>5000</v>
      </c>
      <c r="Y381" s="386">
        <f>IFERROR(SUM(Y378:Y379),"0")</f>
        <v>5010</v>
      </c>
      <c r="Z381" s="37"/>
      <c r="AA381" s="387"/>
      <c r="AB381" s="387"/>
      <c r="AC381" s="387"/>
    </row>
    <row r="382" spans="1:68" ht="14.25" hidden="1" customHeight="1" x14ac:dyDescent="0.25">
      <c r="A382" s="391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77"/>
      <c r="AB382" s="377"/>
      <c r="AC382" s="377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3">
        <v>4607091383928</v>
      </c>
      <c r="E383" s="394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8"/>
      <c r="R383" s="398"/>
      <c r="S383" s="398"/>
      <c r="T383" s="399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3">
        <v>4607091383928</v>
      </c>
      <c r="E384" s="394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2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8"/>
      <c r="R384" s="398"/>
      <c r="S384" s="398"/>
      <c r="T384" s="399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3">
        <v>4607091384260</v>
      </c>
      <c r="E385" s="394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8"/>
      <c r="R385" s="398"/>
      <c r="S385" s="398"/>
      <c r="T385" s="399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5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6"/>
      <c r="P386" s="388" t="s">
        <v>69</v>
      </c>
      <c r="Q386" s="389"/>
      <c r="R386" s="389"/>
      <c r="S386" s="389"/>
      <c r="T386" s="389"/>
      <c r="U386" s="389"/>
      <c r="V386" s="390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6"/>
      <c r="P387" s="388" t="s">
        <v>69</v>
      </c>
      <c r="Q387" s="389"/>
      <c r="R387" s="389"/>
      <c r="S387" s="389"/>
      <c r="T387" s="389"/>
      <c r="U387" s="389"/>
      <c r="V387" s="390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391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77"/>
      <c r="AB388" s="377"/>
      <c r="AC388" s="377"/>
    </row>
    <row r="389" spans="1:68" ht="16.5" hidden="1" customHeight="1" x14ac:dyDescent="0.25">
      <c r="A389" s="54" t="s">
        <v>527</v>
      </c>
      <c r="B389" s="54" t="s">
        <v>528</v>
      </c>
      <c r="C389" s="31">
        <v>4301060314</v>
      </c>
      <c r="D389" s="393">
        <v>4607091384673</v>
      </c>
      <c r="E389" s="394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8"/>
      <c r="R389" s="398"/>
      <c r="S389" s="398"/>
      <c r="T389" s="399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4301060345</v>
      </c>
      <c r="D390" s="393">
        <v>4607091384673</v>
      </c>
      <c r="E390" s="394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8"/>
      <c r="R390" s="398"/>
      <c r="S390" s="398"/>
      <c r="T390" s="399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5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6"/>
      <c r="P391" s="388" t="s">
        <v>69</v>
      </c>
      <c r="Q391" s="389"/>
      <c r="R391" s="389"/>
      <c r="S391" s="389"/>
      <c r="T391" s="389"/>
      <c r="U391" s="389"/>
      <c r="V391" s="390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6"/>
      <c r="P392" s="388" t="s">
        <v>69</v>
      </c>
      <c r="Q392" s="389"/>
      <c r="R392" s="389"/>
      <c r="S392" s="389"/>
      <c r="T392" s="389"/>
      <c r="U392" s="389"/>
      <c r="V392" s="390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2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8"/>
      <c r="AB393" s="378"/>
      <c r="AC393" s="378"/>
    </row>
    <row r="394" spans="1:68" ht="14.25" hidden="1" customHeight="1" x14ac:dyDescent="0.25">
      <c r="A394" s="391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77"/>
      <c r="AB394" s="377"/>
      <c r="AC394" s="377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3">
        <v>4680115884885</v>
      </c>
      <c r="E395" s="394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8"/>
      <c r="R395" s="398"/>
      <c r="S395" s="398"/>
      <c r="T395" s="399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3">
        <v>4680115884892</v>
      </c>
      <c r="E396" s="394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8"/>
      <c r="R396" s="398"/>
      <c r="S396" s="398"/>
      <c r="T396" s="399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3">
        <v>4680115881907</v>
      </c>
      <c r="E397" s="394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3" t="s">
        <v>537</v>
      </c>
      <c r="Q397" s="398"/>
      <c r="R397" s="398"/>
      <c r="S397" s="398"/>
      <c r="T397" s="399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3">
        <v>4680115884908</v>
      </c>
      <c r="E398" s="394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8"/>
      <c r="R398" s="398"/>
      <c r="S398" s="398"/>
      <c r="T398" s="399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5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6"/>
      <c r="P399" s="388" t="s">
        <v>69</v>
      </c>
      <c r="Q399" s="389"/>
      <c r="R399" s="389"/>
      <c r="S399" s="389"/>
      <c r="T399" s="389"/>
      <c r="U399" s="389"/>
      <c r="V399" s="390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6"/>
      <c r="P400" s="388" t="s">
        <v>69</v>
      </c>
      <c r="Q400" s="389"/>
      <c r="R400" s="389"/>
      <c r="S400" s="389"/>
      <c r="T400" s="389"/>
      <c r="U400" s="389"/>
      <c r="V400" s="390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391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7"/>
      <c r="AB401" s="377"/>
      <c r="AC401" s="377"/>
    </row>
    <row r="402" spans="1:68" ht="27" hidden="1" customHeight="1" x14ac:dyDescent="0.25">
      <c r="A402" s="54" t="s">
        <v>540</v>
      </c>
      <c r="B402" s="54" t="s">
        <v>541</v>
      </c>
      <c r="C402" s="31">
        <v>4301031139</v>
      </c>
      <c r="D402" s="393">
        <v>4607091384802</v>
      </c>
      <c r="E402" s="394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8"/>
      <c r="R402" s="398"/>
      <c r="S402" s="398"/>
      <c r="T402" s="399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4301031303</v>
      </c>
      <c r="D403" s="393">
        <v>4607091384802</v>
      </c>
      <c r="E403" s="394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8"/>
      <c r="R403" s="398"/>
      <c r="S403" s="398"/>
      <c r="T403" s="399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3">
        <v>4607091384826</v>
      </c>
      <c r="E404" s="394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8"/>
      <c r="R404" s="398"/>
      <c r="S404" s="398"/>
      <c r="T404" s="399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5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6"/>
      <c r="P405" s="388" t="s">
        <v>69</v>
      </c>
      <c r="Q405" s="389"/>
      <c r="R405" s="389"/>
      <c r="S405" s="389"/>
      <c r="T405" s="389"/>
      <c r="U405" s="389"/>
      <c r="V405" s="390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6"/>
      <c r="P406" s="388" t="s">
        <v>69</v>
      </c>
      <c r="Q406" s="389"/>
      <c r="R406" s="389"/>
      <c r="S406" s="389"/>
      <c r="T406" s="389"/>
      <c r="U406" s="389"/>
      <c r="V406" s="390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391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77"/>
      <c r="AB407" s="377"/>
      <c r="AC407" s="377"/>
    </row>
    <row r="408" spans="1:68" ht="27" hidden="1" customHeight="1" x14ac:dyDescent="0.25">
      <c r="A408" s="54" t="s">
        <v>545</v>
      </c>
      <c r="B408" s="54" t="s">
        <v>546</v>
      </c>
      <c r="C408" s="31">
        <v>4301051635</v>
      </c>
      <c r="D408" s="393">
        <v>4607091384246</v>
      </c>
      <c r="E408" s="394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8"/>
      <c r="R408" s="398"/>
      <c r="S408" s="398"/>
      <c r="T408" s="399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3">
        <v>4680115881976</v>
      </c>
      <c r="E409" s="394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8"/>
      <c r="R409" s="398"/>
      <c r="S409" s="398"/>
      <c r="T409" s="399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4301051297</v>
      </c>
      <c r="D410" s="393">
        <v>4607091384253</v>
      </c>
      <c r="E410" s="394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8"/>
      <c r="R410" s="398"/>
      <c r="S410" s="398"/>
      <c r="T410" s="399"/>
      <c r="U410" s="34"/>
      <c r="V410" s="34"/>
      <c r="W410" s="35" t="s">
        <v>68</v>
      </c>
      <c r="X410" s="384">
        <v>220</v>
      </c>
      <c r="Y410" s="385">
        <f>IFERROR(IF(X410="",0,CEILING((X410/$H410),1)*$H410),"")</f>
        <v>220.79999999999998</v>
      </c>
      <c r="Z410" s="36">
        <f>IFERROR(IF(Y410=0,"",ROUNDUP(Y410/H410,0)*0.00753),"")</f>
        <v>0.69276000000000004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246.03333333333336</v>
      </c>
      <c r="BN410" s="64">
        <f>IFERROR(Y410*I410/H410,"0")</f>
        <v>246.92800000000003</v>
      </c>
      <c r="BO410" s="64">
        <f>IFERROR(1/J410*(X410/H410),"0")</f>
        <v>0.58760683760683763</v>
      </c>
      <c r="BP410" s="64">
        <f>IFERROR(1/J410*(Y410/H410),"0")</f>
        <v>0.58974358974358976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4301051634</v>
      </c>
      <c r="D411" s="393">
        <v>4607091384253</v>
      </c>
      <c r="E411" s="394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8"/>
      <c r="R411" s="398"/>
      <c r="S411" s="398"/>
      <c r="T411" s="399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3">
        <v>4680115881969</v>
      </c>
      <c r="E412" s="394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8"/>
      <c r="R412" s="398"/>
      <c r="S412" s="398"/>
      <c r="T412" s="399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5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6"/>
      <c r="P413" s="388" t="s">
        <v>69</v>
      </c>
      <c r="Q413" s="389"/>
      <c r="R413" s="389"/>
      <c r="S413" s="389"/>
      <c r="T413" s="389"/>
      <c r="U413" s="389"/>
      <c r="V413" s="390"/>
      <c r="W413" s="37" t="s">
        <v>70</v>
      </c>
      <c r="X413" s="386">
        <f>IFERROR(X408/H408,"0")+IFERROR(X409/H409,"0")+IFERROR(X410/H410,"0")+IFERROR(X411/H411,"0")+IFERROR(X412/H412,"0")</f>
        <v>91.666666666666671</v>
      </c>
      <c r="Y413" s="386">
        <f>IFERROR(Y408/H408,"0")+IFERROR(Y409/H409,"0")+IFERROR(Y410/H410,"0")+IFERROR(Y411/H411,"0")+IFERROR(Y412/H412,"0")</f>
        <v>92</v>
      </c>
      <c r="Z413" s="386">
        <f>IFERROR(IF(Z408="",0,Z408),"0")+IFERROR(IF(Z409="",0,Z409),"0")+IFERROR(IF(Z410="",0,Z410),"0")+IFERROR(IF(Z411="",0,Z411),"0")+IFERROR(IF(Z412="",0,Z412),"0")</f>
        <v>0.69276000000000004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6"/>
      <c r="P414" s="388" t="s">
        <v>69</v>
      </c>
      <c r="Q414" s="389"/>
      <c r="R414" s="389"/>
      <c r="S414" s="389"/>
      <c r="T414" s="389"/>
      <c r="U414" s="389"/>
      <c r="V414" s="390"/>
      <c r="W414" s="37" t="s">
        <v>68</v>
      </c>
      <c r="X414" s="386">
        <f>IFERROR(SUM(X408:X412),"0")</f>
        <v>220</v>
      </c>
      <c r="Y414" s="386">
        <f>IFERROR(SUM(Y408:Y412),"0")</f>
        <v>220.79999999999998</v>
      </c>
      <c r="Z414" s="37"/>
      <c r="AA414" s="387"/>
      <c r="AB414" s="387"/>
      <c r="AC414" s="387"/>
    </row>
    <row r="415" spans="1:68" ht="14.25" hidden="1" customHeight="1" x14ac:dyDescent="0.25">
      <c r="A415" s="391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77"/>
      <c r="AB415" s="377"/>
      <c r="AC415" s="377"/>
    </row>
    <row r="416" spans="1:68" ht="27" hidden="1" customHeight="1" x14ac:dyDescent="0.25">
      <c r="A416" s="54" t="s">
        <v>554</v>
      </c>
      <c r="B416" s="54" t="s">
        <v>555</v>
      </c>
      <c r="C416" s="31">
        <v>4301060322</v>
      </c>
      <c r="D416" s="393">
        <v>4607091389357</v>
      </c>
      <c r="E416" s="394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8"/>
      <c r="R416" s="398"/>
      <c r="S416" s="398"/>
      <c r="T416" s="399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4301060377</v>
      </c>
      <c r="D417" s="393">
        <v>4607091389357</v>
      </c>
      <c r="E417" s="394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8"/>
      <c r="R417" s="398"/>
      <c r="S417" s="398"/>
      <c r="T417" s="399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5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6"/>
      <c r="P418" s="388" t="s">
        <v>69</v>
      </c>
      <c r="Q418" s="389"/>
      <c r="R418" s="389"/>
      <c r="S418" s="389"/>
      <c r="T418" s="389"/>
      <c r="U418" s="389"/>
      <c r="V418" s="390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6"/>
      <c r="P419" s="388" t="s">
        <v>69</v>
      </c>
      <c r="Q419" s="389"/>
      <c r="R419" s="389"/>
      <c r="S419" s="389"/>
      <c r="T419" s="389"/>
      <c r="U419" s="389"/>
      <c r="V419" s="390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13" t="s">
        <v>557</v>
      </c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4"/>
      <c r="N420" s="414"/>
      <c r="O420" s="414"/>
      <c r="P420" s="414"/>
      <c r="Q420" s="414"/>
      <c r="R420" s="414"/>
      <c r="S420" s="414"/>
      <c r="T420" s="414"/>
      <c r="U420" s="414"/>
      <c r="V420" s="414"/>
      <c r="W420" s="414"/>
      <c r="X420" s="414"/>
      <c r="Y420" s="414"/>
      <c r="Z420" s="414"/>
      <c r="AA420" s="48"/>
      <c r="AB420" s="48"/>
      <c r="AC420" s="48"/>
    </row>
    <row r="421" spans="1:68" ht="16.5" hidden="1" customHeight="1" x14ac:dyDescent="0.25">
      <c r="A421" s="402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8"/>
      <c r="AB421" s="378"/>
      <c r="AC421" s="378"/>
    </row>
    <row r="422" spans="1:68" ht="14.25" hidden="1" customHeight="1" x14ac:dyDescent="0.25">
      <c r="A422" s="391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77"/>
      <c r="AB422" s="377"/>
      <c r="AC422" s="377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3">
        <v>4607091389708</v>
      </c>
      <c r="E423" s="394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8"/>
      <c r="R423" s="398"/>
      <c r="S423" s="398"/>
      <c r="T423" s="399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5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6"/>
      <c r="P424" s="388" t="s">
        <v>69</v>
      </c>
      <c r="Q424" s="389"/>
      <c r="R424" s="389"/>
      <c r="S424" s="389"/>
      <c r="T424" s="389"/>
      <c r="U424" s="389"/>
      <c r="V424" s="390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6"/>
      <c r="P425" s="388" t="s">
        <v>69</v>
      </c>
      <c r="Q425" s="389"/>
      <c r="R425" s="389"/>
      <c r="S425" s="389"/>
      <c r="T425" s="389"/>
      <c r="U425" s="389"/>
      <c r="V425" s="390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391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7"/>
      <c r="AB426" s="377"/>
      <c r="AC426" s="377"/>
    </row>
    <row r="427" spans="1:68" ht="27" hidden="1" customHeight="1" x14ac:dyDescent="0.25">
      <c r="A427" s="54" t="s">
        <v>561</v>
      </c>
      <c r="B427" s="54" t="s">
        <v>562</v>
      </c>
      <c r="C427" s="31">
        <v>4301031177</v>
      </c>
      <c r="D427" s="393">
        <v>4607091389753</v>
      </c>
      <c r="E427" s="394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8"/>
      <c r="R427" s="398"/>
      <c r="S427" s="398"/>
      <c r="T427" s="399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563</v>
      </c>
      <c r="C428" s="31">
        <v>4301031355</v>
      </c>
      <c r="D428" s="393">
        <v>4607091389753</v>
      </c>
      <c r="E428" s="394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87" t="s">
        <v>564</v>
      </c>
      <c r="Q428" s="398"/>
      <c r="R428" s="398"/>
      <c r="S428" s="398"/>
      <c r="T428" s="399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565</v>
      </c>
      <c r="C429" s="31">
        <v>4301031322</v>
      </c>
      <c r="D429" s="393">
        <v>4607091389753</v>
      </c>
      <c r="E429" s="394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6" t="s">
        <v>566</v>
      </c>
      <c r="Q429" s="398"/>
      <c r="R429" s="398"/>
      <c r="S429" s="398"/>
      <c r="T429" s="399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4301031174</v>
      </c>
      <c r="D430" s="393">
        <v>4607091389760</v>
      </c>
      <c r="E430" s="394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8"/>
      <c r="R430" s="398"/>
      <c r="S430" s="398"/>
      <c r="T430" s="399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569</v>
      </c>
      <c r="C431" s="31">
        <v>4301031323</v>
      </c>
      <c r="D431" s="393">
        <v>4607091389760</v>
      </c>
      <c r="E431" s="394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2" t="s">
        <v>570</v>
      </c>
      <c r="Q431" s="398"/>
      <c r="R431" s="398"/>
      <c r="S431" s="398"/>
      <c r="T431" s="399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3">
        <v>4607091389746</v>
      </c>
      <c r="E432" s="394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2" t="s">
        <v>573</v>
      </c>
      <c r="Q432" s="398"/>
      <c r="R432" s="398"/>
      <c r="S432" s="398"/>
      <c r="T432" s="399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3">
        <v>4607091389746</v>
      </c>
      <c r="E433" s="394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67" t="s">
        <v>573</v>
      </c>
      <c r="Q433" s="398"/>
      <c r="R433" s="398"/>
      <c r="S433" s="398"/>
      <c r="T433" s="399"/>
      <c r="U433" s="34"/>
      <c r="V433" s="34"/>
      <c r="W433" s="35" t="s">
        <v>68</v>
      </c>
      <c r="X433" s="384">
        <v>150</v>
      </c>
      <c r="Y433" s="385">
        <f t="shared" si="67"/>
        <v>151.20000000000002</v>
      </c>
      <c r="Z433" s="36">
        <f t="shared" si="68"/>
        <v>0.27107999999999999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158.21428571428569</v>
      </c>
      <c r="BN433" s="64">
        <f t="shared" si="70"/>
        <v>159.47999999999999</v>
      </c>
      <c r="BO433" s="64">
        <f t="shared" si="71"/>
        <v>0.22893772893772893</v>
      </c>
      <c r="BP433" s="64">
        <f t="shared" si="72"/>
        <v>0.23076923076923075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3">
        <v>4680115882928</v>
      </c>
      <c r="E434" s="394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8"/>
      <c r="R434" s="398"/>
      <c r="S434" s="398"/>
      <c r="T434" s="399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3">
        <v>4680115883147</v>
      </c>
      <c r="E435" s="394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8"/>
      <c r="R435" s="398"/>
      <c r="S435" s="398"/>
      <c r="T435" s="399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3">
        <v>4680115883147</v>
      </c>
      <c r="E436" s="394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6" t="s">
        <v>580</v>
      </c>
      <c r="Q436" s="398"/>
      <c r="R436" s="398"/>
      <c r="S436" s="398"/>
      <c r="T436" s="399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4301031178</v>
      </c>
      <c r="D437" s="393">
        <v>4607091384338</v>
      </c>
      <c r="E437" s="394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8"/>
      <c r="R437" s="398"/>
      <c r="S437" s="398"/>
      <c r="T437" s="399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583</v>
      </c>
      <c r="C438" s="31">
        <v>4301031330</v>
      </c>
      <c r="D438" s="393">
        <v>4607091384338</v>
      </c>
      <c r="E438" s="394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584</v>
      </c>
      <c r="Q438" s="398"/>
      <c r="R438" s="398"/>
      <c r="S438" s="398"/>
      <c r="T438" s="399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3">
        <v>4680115883154</v>
      </c>
      <c r="E439" s="394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8"/>
      <c r="R439" s="398"/>
      <c r="S439" s="398"/>
      <c r="T439" s="399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3">
        <v>4680115883154</v>
      </c>
      <c r="E440" s="394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588</v>
      </c>
      <c r="Q440" s="398"/>
      <c r="R440" s="398"/>
      <c r="S440" s="398"/>
      <c r="T440" s="399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4301031171</v>
      </c>
      <c r="D441" s="393">
        <v>4607091389524</v>
      </c>
      <c r="E441" s="394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8"/>
      <c r="R441" s="398"/>
      <c r="S441" s="398"/>
      <c r="T441" s="399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591</v>
      </c>
      <c r="C442" s="31">
        <v>4301031331</v>
      </c>
      <c r="D442" s="393">
        <v>4607091389524</v>
      </c>
      <c r="E442" s="394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7" t="s">
        <v>592</v>
      </c>
      <c r="Q442" s="398"/>
      <c r="R442" s="398"/>
      <c r="S442" s="398"/>
      <c r="T442" s="399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3">
        <v>4680115883161</v>
      </c>
      <c r="E443" s="394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5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8"/>
      <c r="R443" s="398"/>
      <c r="S443" s="398"/>
      <c r="T443" s="399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3">
        <v>4680115883161</v>
      </c>
      <c r="E444" s="394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1" t="s">
        <v>596</v>
      </c>
      <c r="Q444" s="398"/>
      <c r="R444" s="398"/>
      <c r="S444" s="398"/>
      <c r="T444" s="399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3">
        <v>4607091384345</v>
      </c>
      <c r="E445" s="394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6" t="s">
        <v>599</v>
      </c>
      <c r="Q445" s="398"/>
      <c r="R445" s="398"/>
      <c r="S445" s="398"/>
      <c r="T445" s="399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4301031172</v>
      </c>
      <c r="D446" s="393">
        <v>4607091389531</v>
      </c>
      <c r="E446" s="394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8"/>
      <c r="R446" s="398"/>
      <c r="S446" s="398"/>
      <c r="T446" s="399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602</v>
      </c>
      <c r="C447" s="31">
        <v>4301031358</v>
      </c>
      <c r="D447" s="393">
        <v>4607091389531</v>
      </c>
      <c r="E447" s="394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9" t="s">
        <v>603</v>
      </c>
      <c r="Q447" s="398"/>
      <c r="R447" s="398"/>
      <c r="S447" s="398"/>
      <c r="T447" s="399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4301031333</v>
      </c>
      <c r="D448" s="393">
        <v>4607091389531</v>
      </c>
      <c r="E448" s="394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">
        <v>603</v>
      </c>
      <c r="Q448" s="398"/>
      <c r="R448" s="398"/>
      <c r="S448" s="398"/>
      <c r="T448" s="399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3">
        <v>4680115883185</v>
      </c>
      <c r="E449" s="394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8"/>
      <c r="R449" s="398"/>
      <c r="S449" s="398"/>
      <c r="T449" s="399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3">
        <v>4680115883185</v>
      </c>
      <c r="E450" s="394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9" t="s">
        <v>608</v>
      </c>
      <c r="Q450" s="398"/>
      <c r="R450" s="398"/>
      <c r="S450" s="398"/>
      <c r="T450" s="399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5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6"/>
      <c r="P451" s="388" t="s">
        <v>69</v>
      </c>
      <c r="Q451" s="389"/>
      <c r="R451" s="389"/>
      <c r="S451" s="389"/>
      <c r="T451" s="389"/>
      <c r="U451" s="389"/>
      <c r="V451" s="390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35.714285714285715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36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0.27107999999999999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6"/>
      <c r="P452" s="388" t="s">
        <v>69</v>
      </c>
      <c r="Q452" s="389"/>
      <c r="R452" s="389"/>
      <c r="S452" s="389"/>
      <c r="T452" s="389"/>
      <c r="U452" s="389"/>
      <c r="V452" s="390"/>
      <c r="W452" s="37" t="s">
        <v>68</v>
      </c>
      <c r="X452" s="386">
        <f>IFERROR(SUM(X427:X450),"0")</f>
        <v>150</v>
      </c>
      <c r="Y452" s="386">
        <f>IFERROR(SUM(Y427:Y450),"0")</f>
        <v>151.20000000000002</v>
      </c>
      <c r="Z452" s="37"/>
      <c r="AA452" s="387"/>
      <c r="AB452" s="387"/>
      <c r="AC452" s="387"/>
    </row>
    <row r="453" spans="1:68" ht="14.25" hidden="1" customHeight="1" x14ac:dyDescent="0.25">
      <c r="A453" s="391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77"/>
      <c r="AB453" s="377"/>
      <c r="AC453" s="377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3">
        <v>4607091389654</v>
      </c>
      <c r="E454" s="394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8"/>
      <c r="R454" s="398"/>
      <c r="S454" s="398"/>
      <c r="T454" s="399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3">
        <v>4607091384352</v>
      </c>
      <c r="E455" s="394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8"/>
      <c r="R455" s="398"/>
      <c r="S455" s="398"/>
      <c r="T455" s="399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5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6"/>
      <c r="P456" s="388" t="s">
        <v>69</v>
      </c>
      <c r="Q456" s="389"/>
      <c r="R456" s="389"/>
      <c r="S456" s="389"/>
      <c r="T456" s="389"/>
      <c r="U456" s="389"/>
      <c r="V456" s="390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6"/>
      <c r="P457" s="388" t="s">
        <v>69</v>
      </c>
      <c r="Q457" s="389"/>
      <c r="R457" s="389"/>
      <c r="S457" s="389"/>
      <c r="T457" s="389"/>
      <c r="U457" s="389"/>
      <c r="V457" s="390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391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77"/>
      <c r="AB458" s="377"/>
      <c r="AC458" s="377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3">
        <v>4680115884335</v>
      </c>
      <c r="E459" s="394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8"/>
      <c r="R459" s="398"/>
      <c r="S459" s="398"/>
      <c r="T459" s="399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3">
        <v>4680115884342</v>
      </c>
      <c r="E460" s="394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8"/>
      <c r="R460" s="398"/>
      <c r="S460" s="398"/>
      <c r="T460" s="399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3">
        <v>4680115884113</v>
      </c>
      <c r="E461" s="394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8"/>
      <c r="R461" s="398"/>
      <c r="S461" s="398"/>
      <c r="T461" s="399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5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6"/>
      <c r="P462" s="388" t="s">
        <v>69</v>
      </c>
      <c r="Q462" s="389"/>
      <c r="R462" s="389"/>
      <c r="S462" s="389"/>
      <c r="T462" s="389"/>
      <c r="U462" s="389"/>
      <c r="V462" s="390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6"/>
      <c r="P463" s="388" t="s">
        <v>69</v>
      </c>
      <c r="Q463" s="389"/>
      <c r="R463" s="389"/>
      <c r="S463" s="389"/>
      <c r="T463" s="389"/>
      <c r="U463" s="389"/>
      <c r="V463" s="390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2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8"/>
      <c r="AB464" s="378"/>
      <c r="AC464" s="378"/>
    </row>
    <row r="465" spans="1:68" ht="14.25" hidden="1" customHeight="1" x14ac:dyDescent="0.25">
      <c r="A465" s="391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7"/>
      <c r="AB465" s="377"/>
      <c r="AC465" s="377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3">
        <v>4607091389364</v>
      </c>
      <c r="E466" s="394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5" t="s">
        <v>624</v>
      </c>
      <c r="Q466" s="398"/>
      <c r="R466" s="398"/>
      <c r="S466" s="398"/>
      <c r="T466" s="399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6"/>
      <c r="P467" s="388" t="s">
        <v>69</v>
      </c>
      <c r="Q467" s="389"/>
      <c r="R467" s="389"/>
      <c r="S467" s="389"/>
      <c r="T467" s="389"/>
      <c r="U467" s="389"/>
      <c r="V467" s="390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6"/>
      <c r="P468" s="388" t="s">
        <v>69</v>
      </c>
      <c r="Q468" s="389"/>
      <c r="R468" s="389"/>
      <c r="S468" s="389"/>
      <c r="T468" s="389"/>
      <c r="U468" s="389"/>
      <c r="V468" s="390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391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7"/>
      <c r="AB469" s="377"/>
      <c r="AC469" s="377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3">
        <v>4607091389739</v>
      </c>
      <c r="E470" s="394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8"/>
      <c r="R470" s="398"/>
      <c r="S470" s="398"/>
      <c r="T470" s="399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3">
        <v>4607091389739</v>
      </c>
      <c r="E471" s="394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">
        <v>628</v>
      </c>
      <c r="Q471" s="398"/>
      <c r="R471" s="398"/>
      <c r="S471" s="398"/>
      <c r="T471" s="399"/>
      <c r="U471" s="34"/>
      <c r="V471" s="34"/>
      <c r="W471" s="35" t="s">
        <v>68</v>
      </c>
      <c r="X471" s="384">
        <v>50</v>
      </c>
      <c r="Y471" s="385">
        <f t="shared" si="74"/>
        <v>50.400000000000006</v>
      </c>
      <c r="Z471" s="36">
        <f>IFERROR(IF(Y471=0,"",ROUNDUP(Y471/H471,0)*0.00753),"")</f>
        <v>9.0359999999999996E-2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52.738095238095234</v>
      </c>
      <c r="BN471" s="64">
        <f t="shared" si="76"/>
        <v>53.160000000000004</v>
      </c>
      <c r="BO471" s="64">
        <f t="shared" si="77"/>
        <v>7.6312576312576319E-2</v>
      </c>
      <c r="BP471" s="64">
        <f t="shared" si="78"/>
        <v>7.6923076923076927E-2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3">
        <v>4607091389425</v>
      </c>
      <c r="E472" s="394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">
        <v>631</v>
      </c>
      <c r="Q472" s="398"/>
      <c r="R472" s="398"/>
      <c r="S472" s="398"/>
      <c r="T472" s="399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4301031167</v>
      </c>
      <c r="D473" s="393">
        <v>4680115880771</v>
      </c>
      <c r="E473" s="394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8"/>
      <c r="R473" s="398"/>
      <c r="S473" s="398"/>
      <c r="T473" s="399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634</v>
      </c>
      <c r="C474" s="31">
        <v>4301031334</v>
      </c>
      <c r="D474" s="393">
        <v>4680115880771</v>
      </c>
      <c r="E474" s="394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6" t="s">
        <v>635</v>
      </c>
      <c r="Q474" s="398"/>
      <c r="R474" s="398"/>
      <c r="S474" s="398"/>
      <c r="T474" s="399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4301031173</v>
      </c>
      <c r="D475" s="393">
        <v>4607091389500</v>
      </c>
      <c r="E475" s="394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8"/>
      <c r="R475" s="398"/>
      <c r="S475" s="398"/>
      <c r="T475" s="399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638</v>
      </c>
      <c r="C476" s="31">
        <v>4301031327</v>
      </c>
      <c r="D476" s="393">
        <v>4607091389500</v>
      </c>
      <c r="E476" s="394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6" t="s">
        <v>639</v>
      </c>
      <c r="Q476" s="398"/>
      <c r="R476" s="398"/>
      <c r="S476" s="398"/>
      <c r="T476" s="399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5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6"/>
      <c r="P477" s="388" t="s">
        <v>69</v>
      </c>
      <c r="Q477" s="389"/>
      <c r="R477" s="389"/>
      <c r="S477" s="389"/>
      <c r="T477" s="389"/>
      <c r="U477" s="389"/>
      <c r="V477" s="390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11.904761904761905</v>
      </c>
      <c r="Y477" s="386">
        <f>IFERROR(Y470/H470,"0")+IFERROR(Y471/H471,"0")+IFERROR(Y472/H472,"0")+IFERROR(Y473/H473,"0")+IFERROR(Y474/H474,"0")+IFERROR(Y475/H475,"0")+IFERROR(Y476/H476,"0")</f>
        <v>12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9.0359999999999996E-2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6"/>
      <c r="P478" s="388" t="s">
        <v>69</v>
      </c>
      <c r="Q478" s="389"/>
      <c r="R478" s="389"/>
      <c r="S478" s="389"/>
      <c r="T478" s="389"/>
      <c r="U478" s="389"/>
      <c r="V478" s="390"/>
      <c r="W478" s="37" t="s">
        <v>68</v>
      </c>
      <c r="X478" s="386">
        <f>IFERROR(SUM(X470:X476),"0")</f>
        <v>50</v>
      </c>
      <c r="Y478" s="386">
        <f>IFERROR(SUM(Y470:Y476),"0")</f>
        <v>50.400000000000006</v>
      </c>
      <c r="Z478" s="37"/>
      <c r="AA478" s="387"/>
      <c r="AB478" s="387"/>
      <c r="AC478" s="387"/>
    </row>
    <row r="479" spans="1:68" ht="14.25" hidden="1" customHeight="1" x14ac:dyDescent="0.25">
      <c r="A479" s="391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77"/>
      <c r="AB479" s="377"/>
      <c r="AC479" s="377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3">
        <v>4680115884359</v>
      </c>
      <c r="E480" s="394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8"/>
      <c r="R480" s="398"/>
      <c r="S480" s="398"/>
      <c r="T480" s="399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3">
        <v>4680115884571</v>
      </c>
      <c r="E481" s="394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8"/>
      <c r="R481" s="398"/>
      <c r="S481" s="398"/>
      <c r="T481" s="399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5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6"/>
      <c r="P482" s="388" t="s">
        <v>69</v>
      </c>
      <c r="Q482" s="389"/>
      <c r="R482" s="389"/>
      <c r="S482" s="389"/>
      <c r="T482" s="389"/>
      <c r="U482" s="389"/>
      <c r="V482" s="390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6"/>
      <c r="P483" s="388" t="s">
        <v>69</v>
      </c>
      <c r="Q483" s="389"/>
      <c r="R483" s="389"/>
      <c r="S483" s="389"/>
      <c r="T483" s="389"/>
      <c r="U483" s="389"/>
      <c r="V483" s="390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391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77"/>
      <c r="AB484" s="377"/>
      <c r="AC484" s="377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3">
        <v>4680115884090</v>
      </c>
      <c r="E485" s="394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8"/>
      <c r="R485" s="398"/>
      <c r="S485" s="398"/>
      <c r="T485" s="399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5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6"/>
      <c r="P486" s="388" t="s">
        <v>69</v>
      </c>
      <c r="Q486" s="389"/>
      <c r="R486" s="389"/>
      <c r="S486" s="389"/>
      <c r="T486" s="389"/>
      <c r="U486" s="389"/>
      <c r="V486" s="390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6"/>
      <c r="P487" s="388" t="s">
        <v>69</v>
      </c>
      <c r="Q487" s="389"/>
      <c r="R487" s="389"/>
      <c r="S487" s="389"/>
      <c r="T487" s="389"/>
      <c r="U487" s="389"/>
      <c r="V487" s="390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391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77"/>
      <c r="AB488" s="377"/>
      <c r="AC488" s="377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3">
        <v>4680115884564</v>
      </c>
      <c r="E489" s="394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8"/>
      <c r="R489" s="398"/>
      <c r="S489" s="398"/>
      <c r="T489" s="399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5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6"/>
      <c r="P490" s="388" t="s">
        <v>69</v>
      </c>
      <c r="Q490" s="389"/>
      <c r="R490" s="389"/>
      <c r="S490" s="389"/>
      <c r="T490" s="389"/>
      <c r="U490" s="389"/>
      <c r="V490" s="390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6"/>
      <c r="P491" s="388" t="s">
        <v>69</v>
      </c>
      <c r="Q491" s="389"/>
      <c r="R491" s="389"/>
      <c r="S491" s="389"/>
      <c r="T491" s="389"/>
      <c r="U491" s="389"/>
      <c r="V491" s="390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2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8"/>
      <c r="AB492" s="378"/>
      <c r="AC492" s="378"/>
    </row>
    <row r="493" spans="1:68" ht="14.25" hidden="1" customHeight="1" x14ac:dyDescent="0.25">
      <c r="A493" s="391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77"/>
      <c r="AB493" s="377"/>
      <c r="AC493" s="377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3">
        <v>4680115885189</v>
      </c>
      <c r="E494" s="394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8"/>
      <c r="R494" s="398"/>
      <c r="S494" s="398"/>
      <c r="T494" s="399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3">
        <v>4680115885172</v>
      </c>
      <c r="E495" s="394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8"/>
      <c r="R495" s="398"/>
      <c r="S495" s="398"/>
      <c r="T495" s="399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3">
        <v>4680115885110</v>
      </c>
      <c r="E496" s="394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8"/>
      <c r="R496" s="398"/>
      <c r="S496" s="398"/>
      <c r="T496" s="399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5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6"/>
      <c r="P497" s="388" t="s">
        <v>69</v>
      </c>
      <c r="Q497" s="389"/>
      <c r="R497" s="389"/>
      <c r="S497" s="389"/>
      <c r="T497" s="389"/>
      <c r="U497" s="389"/>
      <c r="V497" s="390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6"/>
      <c r="P498" s="388" t="s">
        <v>69</v>
      </c>
      <c r="Q498" s="389"/>
      <c r="R498" s="389"/>
      <c r="S498" s="389"/>
      <c r="T498" s="389"/>
      <c r="U498" s="389"/>
      <c r="V498" s="390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2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8"/>
      <c r="AB499" s="378"/>
      <c r="AC499" s="378"/>
    </row>
    <row r="500" spans="1:68" ht="14.25" hidden="1" customHeight="1" x14ac:dyDescent="0.25">
      <c r="A500" s="391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77"/>
      <c r="AB500" s="377"/>
      <c r="AC500" s="377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3">
        <v>4680115885738</v>
      </c>
      <c r="E501" s="394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2" t="s">
        <v>659</v>
      </c>
      <c r="Q501" s="398"/>
      <c r="R501" s="398"/>
      <c r="S501" s="398"/>
      <c r="T501" s="399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3">
        <v>4680115885103</v>
      </c>
      <c r="E502" s="394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8"/>
      <c r="R502" s="398"/>
      <c r="S502" s="398"/>
      <c r="T502" s="399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5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6"/>
      <c r="P503" s="388" t="s">
        <v>69</v>
      </c>
      <c r="Q503" s="389"/>
      <c r="R503" s="389"/>
      <c r="S503" s="389"/>
      <c r="T503" s="389"/>
      <c r="U503" s="389"/>
      <c r="V503" s="390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6"/>
      <c r="P504" s="388" t="s">
        <v>69</v>
      </c>
      <c r="Q504" s="389"/>
      <c r="R504" s="389"/>
      <c r="S504" s="389"/>
      <c r="T504" s="389"/>
      <c r="U504" s="389"/>
      <c r="V504" s="390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391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77"/>
      <c r="AB505" s="377"/>
      <c r="AC505" s="377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3">
        <v>4680115885509</v>
      </c>
      <c r="E506" s="394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98"/>
      <c r="R506" s="398"/>
      <c r="S506" s="398"/>
      <c r="T506" s="399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6"/>
      <c r="P507" s="388" t="s">
        <v>69</v>
      </c>
      <c r="Q507" s="389"/>
      <c r="R507" s="389"/>
      <c r="S507" s="389"/>
      <c r="T507" s="389"/>
      <c r="U507" s="389"/>
      <c r="V507" s="390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6"/>
      <c r="P508" s="388" t="s">
        <v>69</v>
      </c>
      <c r="Q508" s="389"/>
      <c r="R508" s="389"/>
      <c r="S508" s="389"/>
      <c r="T508" s="389"/>
      <c r="U508" s="389"/>
      <c r="V508" s="390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13" t="s">
        <v>665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414"/>
      <c r="AA509" s="48"/>
      <c r="AB509" s="48"/>
      <c r="AC509" s="48"/>
    </row>
    <row r="510" spans="1:68" ht="16.5" hidden="1" customHeight="1" x14ac:dyDescent="0.25">
      <c r="A510" s="402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8"/>
      <c r="AB510" s="378"/>
      <c r="AC510" s="378"/>
    </row>
    <row r="511" spans="1:68" ht="14.25" hidden="1" customHeight="1" x14ac:dyDescent="0.25">
      <c r="A511" s="391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77"/>
      <c r="AB511" s="377"/>
      <c r="AC511" s="377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93">
        <v>4607091389067</v>
      </c>
      <c r="E512" s="394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8"/>
      <c r="R512" s="398"/>
      <c r="S512" s="398"/>
      <c r="T512" s="399"/>
      <c r="U512" s="34"/>
      <c r="V512" s="34"/>
      <c r="W512" s="35" t="s">
        <v>68</v>
      </c>
      <c r="X512" s="384">
        <v>200</v>
      </c>
      <c r="Y512" s="385">
        <f t="shared" ref="Y512:Y520" si="79">IFERROR(IF(X512="",0,CEILING((X512/$H512),1)*$H512),"")</f>
        <v>200.64000000000001</v>
      </c>
      <c r="Z512" s="36">
        <f t="shared" ref="Z512:Z517" si="80">IFERROR(IF(Y512=0,"",ROUNDUP(Y512/H512,0)*0.01196),"")</f>
        <v>0.45448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213.63636363636363</v>
      </c>
      <c r="BN512" s="64">
        <f t="shared" ref="BN512:BN520" si="82">IFERROR(Y512*I512/H512,"0")</f>
        <v>214.32</v>
      </c>
      <c r="BO512" s="64">
        <f t="shared" ref="BO512:BO520" si="83">IFERROR(1/J512*(X512/H512),"0")</f>
        <v>0.36421911421911418</v>
      </c>
      <c r="BP512" s="64">
        <f t="shared" ref="BP512:BP520" si="84">IFERROR(1/J512*(Y512/H512),"0")</f>
        <v>0.36538461538461542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3">
        <v>4680115885226</v>
      </c>
      <c r="E513" s="394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8"/>
      <c r="R513" s="398"/>
      <c r="S513" s="398"/>
      <c r="T513" s="399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3">
        <v>4680115885271</v>
      </c>
      <c r="E514" s="394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4" t="s">
        <v>672</v>
      </c>
      <c r="Q514" s="398"/>
      <c r="R514" s="398"/>
      <c r="S514" s="398"/>
      <c r="T514" s="399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3">
        <v>4680115884502</v>
      </c>
      <c r="E515" s="394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8"/>
      <c r="R515" s="398"/>
      <c r="S515" s="398"/>
      <c r="T515" s="399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3">
        <v>4607091389104</v>
      </c>
      <c r="E516" s="394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8"/>
      <c r="R516" s="398"/>
      <c r="S516" s="398"/>
      <c r="T516" s="399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3">
        <v>4680115884519</v>
      </c>
      <c r="E517" s="394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8"/>
      <c r="R517" s="398"/>
      <c r="S517" s="398"/>
      <c r="T517" s="399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3">
        <v>4680115880603</v>
      </c>
      <c r="E518" s="394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8"/>
      <c r="R518" s="398"/>
      <c r="S518" s="398"/>
      <c r="T518" s="399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3">
        <v>4607091389098</v>
      </c>
      <c r="E519" s="394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8"/>
      <c r="R519" s="398"/>
      <c r="S519" s="398"/>
      <c r="T519" s="399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3">
        <v>4607091389982</v>
      </c>
      <c r="E520" s="394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8"/>
      <c r="R520" s="398"/>
      <c r="S520" s="398"/>
      <c r="T520" s="399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5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6"/>
      <c r="P521" s="388" t="s">
        <v>69</v>
      </c>
      <c r="Q521" s="389"/>
      <c r="R521" s="389"/>
      <c r="S521" s="389"/>
      <c r="T521" s="389"/>
      <c r="U521" s="389"/>
      <c r="V521" s="390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37.878787878787875</v>
      </c>
      <c r="Y521" s="386">
        <f>IFERROR(Y512/H512,"0")+IFERROR(Y513/H513,"0")+IFERROR(Y514/H514,"0")+IFERROR(Y515/H515,"0")+IFERROR(Y516/H516,"0")+IFERROR(Y517/H517,"0")+IFERROR(Y518/H518,"0")+IFERROR(Y519/H519,"0")+IFERROR(Y520/H520,"0")</f>
        <v>38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0.45448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6"/>
      <c r="P522" s="388" t="s">
        <v>69</v>
      </c>
      <c r="Q522" s="389"/>
      <c r="R522" s="389"/>
      <c r="S522" s="389"/>
      <c r="T522" s="389"/>
      <c r="U522" s="389"/>
      <c r="V522" s="390"/>
      <c r="W522" s="37" t="s">
        <v>68</v>
      </c>
      <c r="X522" s="386">
        <f>IFERROR(SUM(X512:X520),"0")</f>
        <v>200</v>
      </c>
      <c r="Y522" s="386">
        <f>IFERROR(SUM(Y512:Y520),"0")</f>
        <v>200.64000000000001</v>
      </c>
      <c r="Z522" s="37"/>
      <c r="AA522" s="387"/>
      <c r="AB522" s="387"/>
      <c r="AC522" s="387"/>
    </row>
    <row r="523" spans="1:68" ht="14.25" hidden="1" customHeight="1" x14ac:dyDescent="0.25">
      <c r="A523" s="391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77"/>
      <c r="AB523" s="377"/>
      <c r="AC523" s="377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3">
        <v>4607091388930</v>
      </c>
      <c r="E524" s="394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8"/>
      <c r="R524" s="398"/>
      <c r="S524" s="398"/>
      <c r="T524" s="399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3">
        <v>4680115880054</v>
      </c>
      <c r="E525" s="394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8"/>
      <c r="R525" s="398"/>
      <c r="S525" s="398"/>
      <c r="T525" s="399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5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6"/>
      <c r="P526" s="388" t="s">
        <v>69</v>
      </c>
      <c r="Q526" s="389"/>
      <c r="R526" s="389"/>
      <c r="S526" s="389"/>
      <c r="T526" s="389"/>
      <c r="U526" s="389"/>
      <c r="V526" s="390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6"/>
      <c r="P527" s="388" t="s">
        <v>69</v>
      </c>
      <c r="Q527" s="389"/>
      <c r="R527" s="389"/>
      <c r="S527" s="389"/>
      <c r="T527" s="389"/>
      <c r="U527" s="389"/>
      <c r="V527" s="390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391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77"/>
      <c r="AB528" s="377"/>
      <c r="AC528" s="377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3">
        <v>4680115883116</v>
      </c>
      <c r="E529" s="394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8"/>
      <c r="R529" s="398"/>
      <c r="S529" s="398"/>
      <c r="T529" s="399"/>
      <c r="U529" s="34"/>
      <c r="V529" s="34"/>
      <c r="W529" s="35" t="s">
        <v>68</v>
      </c>
      <c r="X529" s="384">
        <v>500</v>
      </c>
      <c r="Y529" s="385">
        <f t="shared" ref="Y529:Y534" si="85">IFERROR(IF(X529="",0,CEILING((X529/$H529),1)*$H529),"")</f>
        <v>501.6</v>
      </c>
      <c r="Z529" s="36">
        <f>IFERROR(IF(Y529=0,"",ROUNDUP(Y529/H529,0)*0.01196),"")</f>
        <v>1.1362000000000001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534.09090909090912</v>
      </c>
      <c r="BN529" s="64">
        <f t="shared" ref="BN529:BN534" si="87">IFERROR(Y529*I529/H529,"0")</f>
        <v>535.79999999999995</v>
      </c>
      <c r="BO529" s="64">
        <f t="shared" ref="BO529:BO534" si="88">IFERROR(1/J529*(X529/H529),"0")</f>
        <v>0.91054778554778548</v>
      </c>
      <c r="BP529" s="64">
        <f t="shared" ref="BP529:BP534" si="89">IFERROR(1/J529*(Y529/H529),"0")</f>
        <v>0.91346153846153855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3">
        <v>4680115883093</v>
      </c>
      <c r="E530" s="394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8"/>
      <c r="R530" s="398"/>
      <c r="S530" s="398"/>
      <c r="T530" s="399"/>
      <c r="U530" s="34"/>
      <c r="V530" s="34"/>
      <c r="W530" s="35" t="s">
        <v>68</v>
      </c>
      <c r="X530" s="384">
        <v>500</v>
      </c>
      <c r="Y530" s="385">
        <f t="shared" si="85"/>
        <v>501.6</v>
      </c>
      <c r="Z530" s="36">
        <f>IFERROR(IF(Y530=0,"",ROUNDUP(Y530/H530,0)*0.01196),"")</f>
        <v>1.1362000000000001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534.09090909090912</v>
      </c>
      <c r="BN530" s="64">
        <f t="shared" si="87"/>
        <v>535.79999999999995</v>
      </c>
      <c r="BO530" s="64">
        <f t="shared" si="88"/>
        <v>0.91054778554778548</v>
      </c>
      <c r="BP530" s="64">
        <f t="shared" si="89"/>
        <v>0.91346153846153855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3">
        <v>4680115883109</v>
      </c>
      <c r="E531" s="394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8"/>
      <c r="R531" s="398"/>
      <c r="S531" s="398"/>
      <c r="T531" s="399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3">
        <v>4680115882072</v>
      </c>
      <c r="E532" s="394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8"/>
      <c r="R532" s="398"/>
      <c r="S532" s="398"/>
      <c r="T532" s="399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3">
        <v>4680115882102</v>
      </c>
      <c r="E533" s="394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8"/>
      <c r="R533" s="398"/>
      <c r="S533" s="398"/>
      <c r="T533" s="399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3">
        <v>4680115882096</v>
      </c>
      <c r="E534" s="394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8"/>
      <c r="R534" s="398"/>
      <c r="S534" s="398"/>
      <c r="T534" s="399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5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6"/>
      <c r="P535" s="388" t="s">
        <v>69</v>
      </c>
      <c r="Q535" s="389"/>
      <c r="R535" s="389"/>
      <c r="S535" s="389"/>
      <c r="T535" s="389"/>
      <c r="U535" s="389"/>
      <c r="V535" s="390"/>
      <c r="W535" s="37" t="s">
        <v>70</v>
      </c>
      <c r="X535" s="386">
        <f>IFERROR(X529/H529,"0")+IFERROR(X530/H530,"0")+IFERROR(X531/H531,"0")+IFERROR(X532/H532,"0")+IFERROR(X533/H533,"0")+IFERROR(X534/H534,"0")</f>
        <v>189.39393939393938</v>
      </c>
      <c r="Y535" s="386">
        <f>IFERROR(Y529/H529,"0")+IFERROR(Y530/H530,"0")+IFERROR(Y531/H531,"0")+IFERROR(Y532/H532,"0")+IFERROR(Y533/H533,"0")+IFERROR(Y534/H534,"0")</f>
        <v>190</v>
      </c>
      <c r="Z535" s="386">
        <f>IFERROR(IF(Z529="",0,Z529),"0")+IFERROR(IF(Z530="",0,Z530),"0")+IFERROR(IF(Z531="",0,Z531),"0")+IFERROR(IF(Z532="",0,Z532),"0")+IFERROR(IF(Z533="",0,Z533),"0")+IFERROR(IF(Z534="",0,Z534),"0")</f>
        <v>2.2724000000000002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6"/>
      <c r="P536" s="388" t="s">
        <v>69</v>
      </c>
      <c r="Q536" s="389"/>
      <c r="R536" s="389"/>
      <c r="S536" s="389"/>
      <c r="T536" s="389"/>
      <c r="U536" s="389"/>
      <c r="V536" s="390"/>
      <c r="W536" s="37" t="s">
        <v>68</v>
      </c>
      <c r="X536" s="386">
        <f>IFERROR(SUM(X529:X534),"0")</f>
        <v>1000</v>
      </c>
      <c r="Y536" s="386">
        <f>IFERROR(SUM(Y529:Y534),"0")</f>
        <v>1003.2</v>
      </c>
      <c r="Z536" s="37"/>
      <c r="AA536" s="387"/>
      <c r="AB536" s="387"/>
      <c r="AC536" s="387"/>
    </row>
    <row r="537" spans="1:68" ht="14.25" hidden="1" customHeight="1" x14ac:dyDescent="0.25">
      <c r="A537" s="391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77"/>
      <c r="AB537" s="377"/>
      <c r="AC537" s="377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3">
        <v>4607091383409</v>
      </c>
      <c r="E538" s="394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8"/>
      <c r="R538" s="398"/>
      <c r="S538" s="398"/>
      <c r="T538" s="399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3">
        <v>4607091383416</v>
      </c>
      <c r="E539" s="394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8"/>
      <c r="R539" s="398"/>
      <c r="S539" s="398"/>
      <c r="T539" s="399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3">
        <v>4680115883536</v>
      </c>
      <c r="E540" s="394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8"/>
      <c r="R540" s="398"/>
      <c r="S540" s="398"/>
      <c r="T540" s="399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5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6"/>
      <c r="P541" s="388" t="s">
        <v>69</v>
      </c>
      <c r="Q541" s="389"/>
      <c r="R541" s="389"/>
      <c r="S541" s="389"/>
      <c r="T541" s="389"/>
      <c r="U541" s="389"/>
      <c r="V541" s="390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6"/>
      <c r="P542" s="388" t="s">
        <v>69</v>
      </c>
      <c r="Q542" s="389"/>
      <c r="R542" s="389"/>
      <c r="S542" s="389"/>
      <c r="T542" s="389"/>
      <c r="U542" s="389"/>
      <c r="V542" s="390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391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7"/>
      <c r="AB543" s="377"/>
      <c r="AC543" s="377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3">
        <v>4680115885035</v>
      </c>
      <c r="E544" s="394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8"/>
      <c r="R544" s="398"/>
      <c r="S544" s="398"/>
      <c r="T544" s="399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5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6"/>
      <c r="P545" s="388" t="s">
        <v>69</v>
      </c>
      <c r="Q545" s="389"/>
      <c r="R545" s="389"/>
      <c r="S545" s="389"/>
      <c r="T545" s="389"/>
      <c r="U545" s="389"/>
      <c r="V545" s="390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6"/>
      <c r="P546" s="388" t="s">
        <v>69</v>
      </c>
      <c r="Q546" s="389"/>
      <c r="R546" s="389"/>
      <c r="S546" s="389"/>
      <c r="T546" s="389"/>
      <c r="U546" s="389"/>
      <c r="V546" s="390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13" t="s">
        <v>709</v>
      </c>
      <c r="B547" s="414"/>
      <c r="C547" s="414"/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4"/>
      <c r="P547" s="414"/>
      <c r="Q547" s="414"/>
      <c r="R547" s="414"/>
      <c r="S547" s="414"/>
      <c r="T547" s="414"/>
      <c r="U547" s="414"/>
      <c r="V547" s="414"/>
      <c r="W547" s="414"/>
      <c r="X547" s="414"/>
      <c r="Y547" s="414"/>
      <c r="Z547" s="414"/>
      <c r="AA547" s="48"/>
      <c r="AB547" s="48"/>
      <c r="AC547" s="48"/>
    </row>
    <row r="548" spans="1:68" ht="16.5" hidden="1" customHeight="1" x14ac:dyDescent="0.25">
      <c r="A548" s="402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8"/>
      <c r="AB548" s="378"/>
      <c r="AC548" s="378"/>
    </row>
    <row r="549" spans="1:68" ht="14.25" hidden="1" customHeight="1" x14ac:dyDescent="0.25">
      <c r="A549" s="391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77"/>
      <c r="AB549" s="377"/>
      <c r="AC549" s="377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3">
        <v>4640242181011</v>
      </c>
      <c r="E550" s="394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60" t="s">
        <v>712</v>
      </c>
      <c r="Q550" s="398"/>
      <c r="R550" s="398"/>
      <c r="S550" s="398"/>
      <c r="T550" s="399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3">
        <v>4640242180441</v>
      </c>
      <c r="E551" s="394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8" t="s">
        <v>715</v>
      </c>
      <c r="Q551" s="398"/>
      <c r="R551" s="398"/>
      <c r="S551" s="398"/>
      <c r="T551" s="399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3">
        <v>4640242180564</v>
      </c>
      <c r="E552" s="394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54" t="s">
        <v>718</v>
      </c>
      <c r="Q552" s="398"/>
      <c r="R552" s="398"/>
      <c r="S552" s="398"/>
      <c r="T552" s="399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3">
        <v>4640242180922</v>
      </c>
      <c r="E553" s="394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80" t="s">
        <v>721</v>
      </c>
      <c r="Q553" s="398"/>
      <c r="R553" s="398"/>
      <c r="S553" s="398"/>
      <c r="T553" s="399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3">
        <v>4640242181189</v>
      </c>
      <c r="E554" s="394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664" t="s">
        <v>724</v>
      </c>
      <c r="Q554" s="398"/>
      <c r="R554" s="398"/>
      <c r="S554" s="398"/>
      <c r="T554" s="399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3">
        <v>4640242180038</v>
      </c>
      <c r="E555" s="394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36" t="s">
        <v>727</v>
      </c>
      <c r="Q555" s="398"/>
      <c r="R555" s="398"/>
      <c r="S555" s="398"/>
      <c r="T555" s="399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3">
        <v>4640242181172</v>
      </c>
      <c r="E556" s="394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13" t="s">
        <v>730</v>
      </c>
      <c r="Q556" s="398"/>
      <c r="R556" s="398"/>
      <c r="S556" s="398"/>
      <c r="T556" s="399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5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6"/>
      <c r="P557" s="388" t="s">
        <v>69</v>
      </c>
      <c r="Q557" s="389"/>
      <c r="R557" s="389"/>
      <c r="S557" s="389"/>
      <c r="T557" s="389"/>
      <c r="U557" s="389"/>
      <c r="V557" s="390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6"/>
      <c r="P558" s="388" t="s">
        <v>69</v>
      </c>
      <c r="Q558" s="389"/>
      <c r="R558" s="389"/>
      <c r="S558" s="389"/>
      <c r="T558" s="389"/>
      <c r="U558" s="389"/>
      <c r="V558" s="390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391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7"/>
      <c r="AB559" s="377"/>
      <c r="AC559" s="377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3">
        <v>4640242180526</v>
      </c>
      <c r="E560" s="394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700" t="s">
        <v>733</v>
      </c>
      <c r="Q560" s="398"/>
      <c r="R560" s="398"/>
      <c r="S560" s="398"/>
      <c r="T560" s="399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3">
        <v>4640242180519</v>
      </c>
      <c r="E561" s="394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2" t="s">
        <v>736</v>
      </c>
      <c r="Q561" s="398"/>
      <c r="R561" s="398"/>
      <c r="S561" s="398"/>
      <c r="T561" s="399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3">
        <v>4640242180090</v>
      </c>
      <c r="E562" s="394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16" t="s">
        <v>739</v>
      </c>
      <c r="Q562" s="398"/>
      <c r="R562" s="398"/>
      <c r="S562" s="398"/>
      <c r="T562" s="399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3">
        <v>4640242181363</v>
      </c>
      <c r="E563" s="394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459" t="s">
        <v>742</v>
      </c>
      <c r="Q563" s="398"/>
      <c r="R563" s="398"/>
      <c r="S563" s="398"/>
      <c r="T563" s="399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5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6"/>
      <c r="P564" s="388" t="s">
        <v>69</v>
      </c>
      <c r="Q564" s="389"/>
      <c r="R564" s="389"/>
      <c r="S564" s="389"/>
      <c r="T564" s="389"/>
      <c r="U564" s="389"/>
      <c r="V564" s="390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6"/>
      <c r="P565" s="388" t="s">
        <v>69</v>
      </c>
      <c r="Q565" s="389"/>
      <c r="R565" s="389"/>
      <c r="S565" s="389"/>
      <c r="T565" s="389"/>
      <c r="U565" s="389"/>
      <c r="V565" s="390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391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77"/>
      <c r="AB566" s="377"/>
      <c r="AC566" s="377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3">
        <v>4640242181615</v>
      </c>
      <c r="E567" s="394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745</v>
      </c>
      <c r="Q567" s="398"/>
      <c r="R567" s="398"/>
      <c r="S567" s="398"/>
      <c r="T567" s="399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3">
        <v>4640242181639</v>
      </c>
      <c r="E568" s="394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3" t="s">
        <v>748</v>
      </c>
      <c r="Q568" s="398"/>
      <c r="R568" s="398"/>
      <c r="S568" s="398"/>
      <c r="T568" s="399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3">
        <v>4640242181622</v>
      </c>
      <c r="E569" s="394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85" t="s">
        <v>751</v>
      </c>
      <c r="Q569" s="398"/>
      <c r="R569" s="398"/>
      <c r="S569" s="398"/>
      <c r="T569" s="399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3">
        <v>4640242180816</v>
      </c>
      <c r="E570" s="394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39" t="s">
        <v>754</v>
      </c>
      <c r="Q570" s="398"/>
      <c r="R570" s="398"/>
      <c r="S570" s="398"/>
      <c r="T570" s="399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3">
        <v>4640242180595</v>
      </c>
      <c r="E571" s="394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81" t="s">
        <v>757</v>
      </c>
      <c r="Q571" s="398"/>
      <c r="R571" s="398"/>
      <c r="S571" s="398"/>
      <c r="T571" s="399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3">
        <v>4640242180489</v>
      </c>
      <c r="E572" s="394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517" t="s">
        <v>760</v>
      </c>
      <c r="Q572" s="398"/>
      <c r="R572" s="398"/>
      <c r="S572" s="398"/>
      <c r="T572" s="399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5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6"/>
      <c r="P573" s="388" t="s">
        <v>69</v>
      </c>
      <c r="Q573" s="389"/>
      <c r="R573" s="389"/>
      <c r="S573" s="389"/>
      <c r="T573" s="389"/>
      <c r="U573" s="389"/>
      <c r="V573" s="390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6"/>
      <c r="P574" s="388" t="s">
        <v>69</v>
      </c>
      <c r="Q574" s="389"/>
      <c r="R574" s="389"/>
      <c r="S574" s="389"/>
      <c r="T574" s="389"/>
      <c r="U574" s="389"/>
      <c r="V574" s="390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391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77"/>
      <c r="AB575" s="377"/>
      <c r="AC575" s="377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3">
        <v>4640242180533</v>
      </c>
      <c r="E576" s="394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10" t="s">
        <v>763</v>
      </c>
      <c r="Q576" s="398"/>
      <c r="R576" s="398"/>
      <c r="S576" s="398"/>
      <c r="T576" s="399"/>
      <c r="U576" s="34"/>
      <c r="V576" s="34"/>
      <c r="W576" s="35" t="s">
        <v>68</v>
      </c>
      <c r="X576" s="384">
        <v>300</v>
      </c>
      <c r="Y576" s="385">
        <f>IFERROR(IF(X576="",0,CEILING((X576/$H576),1)*$H576),"")</f>
        <v>304.2</v>
      </c>
      <c r="Z576" s="36">
        <f>IFERROR(IF(Y576=0,"",ROUNDUP(Y576/H576,0)*0.02175),"")</f>
        <v>0.84824999999999995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321.69230769230774</v>
      </c>
      <c r="BN576" s="64">
        <f>IFERROR(Y576*I576/H576,"0")</f>
        <v>326.19600000000003</v>
      </c>
      <c r="BO576" s="64">
        <f>IFERROR(1/J576*(X576/H576),"0")</f>
        <v>0.6868131868131867</v>
      </c>
      <c r="BP576" s="64">
        <f>IFERROR(1/J576*(Y576/H576),"0")</f>
        <v>0.6964285714285714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3">
        <v>4640242180540</v>
      </c>
      <c r="E577" s="394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6" t="s">
        <v>766</v>
      </c>
      <c r="Q577" s="398"/>
      <c r="R577" s="398"/>
      <c r="S577" s="398"/>
      <c r="T577" s="399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5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6"/>
      <c r="P578" s="388" t="s">
        <v>69</v>
      </c>
      <c r="Q578" s="389"/>
      <c r="R578" s="389"/>
      <c r="S578" s="389"/>
      <c r="T578" s="389"/>
      <c r="U578" s="389"/>
      <c r="V578" s="390"/>
      <c r="W578" s="37" t="s">
        <v>70</v>
      </c>
      <c r="X578" s="386">
        <f>IFERROR(X576/H576,"0")+IFERROR(X577/H577,"0")</f>
        <v>38.46153846153846</v>
      </c>
      <c r="Y578" s="386">
        <f>IFERROR(Y576/H576,"0")+IFERROR(Y577/H577,"0")</f>
        <v>39</v>
      </c>
      <c r="Z578" s="386">
        <f>IFERROR(IF(Z576="",0,Z576),"0")+IFERROR(IF(Z577="",0,Z577),"0")</f>
        <v>0.84824999999999995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6"/>
      <c r="P579" s="388" t="s">
        <v>69</v>
      </c>
      <c r="Q579" s="389"/>
      <c r="R579" s="389"/>
      <c r="S579" s="389"/>
      <c r="T579" s="389"/>
      <c r="U579" s="389"/>
      <c r="V579" s="390"/>
      <c r="W579" s="37" t="s">
        <v>68</v>
      </c>
      <c r="X579" s="386">
        <f>IFERROR(SUM(X576:X577),"0")</f>
        <v>300</v>
      </c>
      <c r="Y579" s="386">
        <f>IFERROR(SUM(Y576:Y577),"0")</f>
        <v>304.2</v>
      </c>
      <c r="Z579" s="37"/>
      <c r="AA579" s="387"/>
      <c r="AB579" s="387"/>
      <c r="AC579" s="387"/>
    </row>
    <row r="580" spans="1:68" ht="14.25" hidden="1" customHeight="1" x14ac:dyDescent="0.25">
      <c r="A580" s="391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77"/>
      <c r="AB580" s="377"/>
      <c r="AC580" s="377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3">
        <v>4640242180120</v>
      </c>
      <c r="E581" s="394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639" t="s">
        <v>769</v>
      </c>
      <c r="Q581" s="398"/>
      <c r="R581" s="398"/>
      <c r="S581" s="398"/>
      <c r="T581" s="399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3">
        <v>4640242180120</v>
      </c>
      <c r="E582" s="394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02" t="s">
        <v>771</v>
      </c>
      <c r="Q582" s="398"/>
      <c r="R582" s="398"/>
      <c r="S582" s="398"/>
      <c r="T582" s="399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3">
        <v>4640242180137</v>
      </c>
      <c r="E583" s="394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0" t="s">
        <v>774</v>
      </c>
      <c r="Q583" s="398"/>
      <c r="R583" s="398"/>
      <c r="S583" s="398"/>
      <c r="T583" s="399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3">
        <v>4640242180137</v>
      </c>
      <c r="E584" s="394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2" t="s">
        <v>776</v>
      </c>
      <c r="Q584" s="398"/>
      <c r="R584" s="398"/>
      <c r="S584" s="398"/>
      <c r="T584" s="399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5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6"/>
      <c r="P585" s="388" t="s">
        <v>69</v>
      </c>
      <c r="Q585" s="389"/>
      <c r="R585" s="389"/>
      <c r="S585" s="389"/>
      <c r="T585" s="389"/>
      <c r="U585" s="389"/>
      <c r="V585" s="390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6"/>
      <c r="P586" s="388" t="s">
        <v>69</v>
      </c>
      <c r="Q586" s="389"/>
      <c r="R586" s="389"/>
      <c r="S586" s="389"/>
      <c r="T586" s="389"/>
      <c r="U586" s="389"/>
      <c r="V586" s="390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2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8"/>
      <c r="AB587" s="378"/>
      <c r="AC587" s="378"/>
    </row>
    <row r="588" spans="1:68" ht="14.25" hidden="1" customHeight="1" x14ac:dyDescent="0.25">
      <c r="A588" s="391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77"/>
      <c r="AB588" s="377"/>
      <c r="AC588" s="377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3">
        <v>4640242180045</v>
      </c>
      <c r="E589" s="394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44" t="s">
        <v>780</v>
      </c>
      <c r="Q589" s="398"/>
      <c r="R589" s="398"/>
      <c r="S589" s="398"/>
      <c r="T589" s="399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3">
        <v>4640242180601</v>
      </c>
      <c r="E590" s="394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77" t="s">
        <v>783</v>
      </c>
      <c r="Q590" s="398"/>
      <c r="R590" s="398"/>
      <c r="S590" s="398"/>
      <c r="T590" s="399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5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6"/>
      <c r="P591" s="388" t="s">
        <v>69</v>
      </c>
      <c r="Q591" s="389"/>
      <c r="R591" s="389"/>
      <c r="S591" s="389"/>
      <c r="T591" s="389"/>
      <c r="U591" s="389"/>
      <c r="V591" s="390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6"/>
      <c r="P592" s="388" t="s">
        <v>69</v>
      </c>
      <c r="Q592" s="389"/>
      <c r="R592" s="389"/>
      <c r="S592" s="389"/>
      <c r="T592" s="389"/>
      <c r="U592" s="389"/>
      <c r="V592" s="390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391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77"/>
      <c r="AB593" s="377"/>
      <c r="AC593" s="377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3">
        <v>4640242180090</v>
      </c>
      <c r="E594" s="394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406" t="s">
        <v>786</v>
      </c>
      <c r="Q594" s="398"/>
      <c r="R594" s="398"/>
      <c r="S594" s="398"/>
      <c r="T594" s="399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5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6"/>
      <c r="P595" s="388" t="s">
        <v>69</v>
      </c>
      <c r="Q595" s="389"/>
      <c r="R595" s="389"/>
      <c r="S595" s="389"/>
      <c r="T595" s="389"/>
      <c r="U595" s="389"/>
      <c r="V595" s="390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6"/>
      <c r="P596" s="388" t="s">
        <v>69</v>
      </c>
      <c r="Q596" s="389"/>
      <c r="R596" s="389"/>
      <c r="S596" s="389"/>
      <c r="T596" s="389"/>
      <c r="U596" s="389"/>
      <c r="V596" s="390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391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77"/>
      <c r="AB597" s="377"/>
      <c r="AC597" s="377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3">
        <v>4640242180076</v>
      </c>
      <c r="E598" s="394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2" t="s">
        <v>789</v>
      </c>
      <c r="Q598" s="398"/>
      <c r="R598" s="398"/>
      <c r="S598" s="398"/>
      <c r="T598" s="399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5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6"/>
      <c r="P599" s="388" t="s">
        <v>69</v>
      </c>
      <c r="Q599" s="389"/>
      <c r="R599" s="389"/>
      <c r="S599" s="389"/>
      <c r="T599" s="389"/>
      <c r="U599" s="389"/>
      <c r="V599" s="390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6"/>
      <c r="P600" s="388" t="s">
        <v>69</v>
      </c>
      <c r="Q600" s="389"/>
      <c r="R600" s="389"/>
      <c r="S600" s="389"/>
      <c r="T600" s="389"/>
      <c r="U600" s="389"/>
      <c r="V600" s="390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391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77"/>
      <c r="AB601" s="377"/>
      <c r="AC601" s="377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3">
        <v>4640242180106</v>
      </c>
      <c r="E602" s="394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5" t="s">
        <v>792</v>
      </c>
      <c r="Q602" s="398"/>
      <c r="R602" s="398"/>
      <c r="S602" s="398"/>
      <c r="T602" s="399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5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6"/>
      <c r="P603" s="388" t="s">
        <v>69</v>
      </c>
      <c r="Q603" s="389"/>
      <c r="R603" s="389"/>
      <c r="S603" s="389"/>
      <c r="T603" s="389"/>
      <c r="U603" s="389"/>
      <c r="V603" s="390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6"/>
      <c r="P604" s="388" t="s">
        <v>69</v>
      </c>
      <c r="Q604" s="389"/>
      <c r="R604" s="389"/>
      <c r="S604" s="389"/>
      <c r="T604" s="389"/>
      <c r="U604" s="389"/>
      <c r="V604" s="390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83"/>
      <c r="P605" s="419" t="s">
        <v>793</v>
      </c>
      <c r="Q605" s="420"/>
      <c r="R605" s="420"/>
      <c r="S605" s="420"/>
      <c r="T605" s="420"/>
      <c r="U605" s="420"/>
      <c r="V605" s="421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17345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17404.59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83"/>
      <c r="P606" s="419" t="s">
        <v>794</v>
      </c>
      <c r="Q606" s="420"/>
      <c r="R606" s="420"/>
      <c r="S606" s="420"/>
      <c r="T606" s="420"/>
      <c r="U606" s="420"/>
      <c r="V606" s="421"/>
      <c r="W606" s="37" t="s">
        <v>68</v>
      </c>
      <c r="X606" s="386">
        <f>IFERROR(SUM(BM22:BM602),"0")</f>
        <v>18215.582038076867</v>
      </c>
      <c r="Y606" s="386">
        <f>IFERROR(SUM(BN22:BN602),"0")</f>
        <v>18278.513999999996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83"/>
      <c r="P607" s="419" t="s">
        <v>795</v>
      </c>
      <c r="Q607" s="420"/>
      <c r="R607" s="420"/>
      <c r="S607" s="420"/>
      <c r="T607" s="420"/>
      <c r="U607" s="420"/>
      <c r="V607" s="421"/>
      <c r="W607" s="37" t="s">
        <v>796</v>
      </c>
      <c r="X607" s="38">
        <f>ROUNDUP(SUM(BO22:BO602),0)</f>
        <v>30</v>
      </c>
      <c r="Y607" s="38">
        <f>ROUNDUP(SUM(BP22:BP602),0)</f>
        <v>30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83"/>
      <c r="P608" s="419" t="s">
        <v>797</v>
      </c>
      <c r="Q608" s="420"/>
      <c r="R608" s="420"/>
      <c r="S608" s="420"/>
      <c r="T608" s="420"/>
      <c r="U608" s="420"/>
      <c r="V608" s="421"/>
      <c r="W608" s="37" t="s">
        <v>68</v>
      </c>
      <c r="X608" s="386">
        <f>GrossWeightTotal+PalletQtyTotal*25</f>
        <v>18965.582038076867</v>
      </c>
      <c r="Y608" s="386">
        <f>GrossWeightTotalR+PalletQtyTotalR*25</f>
        <v>19028.513999999996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83"/>
      <c r="P609" s="419" t="s">
        <v>798</v>
      </c>
      <c r="Q609" s="420"/>
      <c r="R609" s="420"/>
      <c r="S609" s="420"/>
      <c r="T609" s="420"/>
      <c r="U609" s="420"/>
      <c r="V609" s="421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2197.9497513980273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2206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83"/>
      <c r="P610" s="419" t="s">
        <v>799</v>
      </c>
      <c r="Q610" s="420"/>
      <c r="R610" s="420"/>
      <c r="S610" s="420"/>
      <c r="T610" s="420"/>
      <c r="U610" s="420"/>
      <c r="V610" s="421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33.226410000000001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75" t="s">
        <v>62</v>
      </c>
      <c r="C612" s="440" t="s">
        <v>102</v>
      </c>
      <c r="D612" s="560"/>
      <c r="E612" s="560"/>
      <c r="F612" s="560"/>
      <c r="G612" s="560"/>
      <c r="H612" s="561"/>
      <c r="I612" s="440" t="s">
        <v>257</v>
      </c>
      <c r="J612" s="560"/>
      <c r="K612" s="560"/>
      <c r="L612" s="560"/>
      <c r="M612" s="560"/>
      <c r="N612" s="560"/>
      <c r="O612" s="560"/>
      <c r="P612" s="560"/>
      <c r="Q612" s="560"/>
      <c r="R612" s="560"/>
      <c r="S612" s="560"/>
      <c r="T612" s="560"/>
      <c r="U612" s="560"/>
      <c r="V612" s="561"/>
      <c r="W612" s="440" t="s">
        <v>501</v>
      </c>
      <c r="X612" s="561"/>
      <c r="Y612" s="440" t="s">
        <v>557</v>
      </c>
      <c r="Z612" s="560"/>
      <c r="AA612" s="560"/>
      <c r="AB612" s="561"/>
      <c r="AC612" s="375" t="s">
        <v>665</v>
      </c>
      <c r="AD612" s="440" t="s">
        <v>709</v>
      </c>
      <c r="AE612" s="561"/>
      <c r="AF612" s="376"/>
    </row>
    <row r="613" spans="1:32" ht="14.25" customHeight="1" thickTop="1" x14ac:dyDescent="0.2">
      <c r="A613" s="736" t="s">
        <v>802</v>
      </c>
      <c r="B613" s="440" t="s">
        <v>62</v>
      </c>
      <c r="C613" s="440" t="s">
        <v>103</v>
      </c>
      <c r="D613" s="440" t="s">
        <v>125</v>
      </c>
      <c r="E613" s="440" t="s">
        <v>176</v>
      </c>
      <c r="F613" s="440" t="s">
        <v>193</v>
      </c>
      <c r="G613" s="440" t="s">
        <v>225</v>
      </c>
      <c r="H613" s="440" t="s">
        <v>102</v>
      </c>
      <c r="I613" s="440" t="s">
        <v>258</v>
      </c>
      <c r="J613" s="440" t="s">
        <v>275</v>
      </c>
      <c r="K613" s="440" t="s">
        <v>341</v>
      </c>
      <c r="L613" s="376"/>
      <c r="M613" s="440" t="s">
        <v>358</v>
      </c>
      <c r="N613" s="376"/>
      <c r="O613" s="440" t="s">
        <v>376</v>
      </c>
      <c r="P613" s="440" t="s">
        <v>392</v>
      </c>
      <c r="Q613" s="440" t="s">
        <v>396</v>
      </c>
      <c r="R613" s="440" t="s">
        <v>405</v>
      </c>
      <c r="S613" s="440" t="s">
        <v>416</v>
      </c>
      <c r="T613" s="440" t="s">
        <v>419</v>
      </c>
      <c r="U613" s="440" t="s">
        <v>426</v>
      </c>
      <c r="V613" s="440" t="s">
        <v>492</v>
      </c>
      <c r="W613" s="440" t="s">
        <v>502</v>
      </c>
      <c r="X613" s="440" t="s">
        <v>530</v>
      </c>
      <c r="Y613" s="440" t="s">
        <v>558</v>
      </c>
      <c r="Z613" s="440" t="s">
        <v>621</v>
      </c>
      <c r="AA613" s="440" t="s">
        <v>649</v>
      </c>
      <c r="AB613" s="440" t="s">
        <v>656</v>
      </c>
      <c r="AC613" s="440" t="s">
        <v>665</v>
      </c>
      <c r="AD613" s="440" t="s">
        <v>709</v>
      </c>
      <c r="AE613" s="440" t="s">
        <v>777</v>
      </c>
      <c r="AF613" s="376"/>
    </row>
    <row r="614" spans="1:32" ht="13.5" customHeight="1" thickBot="1" x14ac:dyDescent="0.25">
      <c r="A614" s="737"/>
      <c r="B614" s="441"/>
      <c r="C614" s="441"/>
      <c r="D614" s="441"/>
      <c r="E614" s="441"/>
      <c r="F614" s="441"/>
      <c r="G614" s="441"/>
      <c r="H614" s="441"/>
      <c r="I614" s="441"/>
      <c r="J614" s="441"/>
      <c r="K614" s="441"/>
      <c r="L614" s="376"/>
      <c r="M614" s="441"/>
      <c r="N614" s="376"/>
      <c r="O614" s="441"/>
      <c r="P614" s="441"/>
      <c r="Q614" s="441"/>
      <c r="R614" s="441"/>
      <c r="S614" s="441"/>
      <c r="T614" s="441"/>
      <c r="U614" s="441"/>
      <c r="V614" s="441"/>
      <c r="W614" s="441"/>
      <c r="X614" s="441"/>
      <c r="Y614" s="441"/>
      <c r="Z614" s="441"/>
      <c r="AA614" s="441"/>
      <c r="AB614" s="441"/>
      <c r="AC614" s="441"/>
      <c r="AD614" s="441"/>
      <c r="AE614" s="441"/>
      <c r="AF614" s="376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403.20000000000005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2032.8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1095.8999999999999</v>
      </c>
      <c r="K615" s="46">
        <f>IFERROR(Y239*1,"0")+IFERROR(Y240*1,"0")+IFERROR(Y241*1,"0")+IFERROR(Y242*1,"0")+IFERROR(Y243*1,"0")+IFERROR(Y244*1,"0")+IFERROR(Y245*1,"0")+IFERROR(Y246*1,"0")</f>
        <v>0</v>
      </c>
      <c r="L615" s="376"/>
      <c r="M615" s="46">
        <f>IFERROR(Y251*1,"0")+IFERROR(Y252*1,"0")+IFERROR(Y253*1,"0")+IFERROR(Y254*1,"0")+IFERROR(Y255*1,"0")+IFERROR(Y256*1,"0")+IFERROR(Y257*1,"0")+IFERROR(Y258*1,"0")</f>
        <v>0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120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167.25</v>
      </c>
      <c r="V615" s="46">
        <f>IFERROR(Y354*1,"0")+IFERROR(Y358*1,"0")+IFERROR(Y359*1,"0")+IFERROR(Y360*1,"0")</f>
        <v>630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11025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220.79999999999998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151.20000000000002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50.400000000000006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1203.8400000000001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304.2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90,00"/>
        <filter val="1 800,00"/>
        <filter val="11,90"/>
        <filter val="120,00"/>
        <filter val="150,00"/>
        <filter val="16,67"/>
        <filter val="17 345,00"/>
        <filter val="17,50"/>
        <filter val="18 215,58"/>
        <filter val="18 965,58"/>
        <filter val="189,39"/>
        <filter val="2 000,00"/>
        <filter val="2 025,00"/>
        <filter val="2 197,95"/>
        <filter val="20,24"/>
        <filter val="200,00"/>
        <filter val="210,00"/>
        <filter val="220,00"/>
        <filter val="225,00"/>
        <filter val="250,00"/>
        <filter val="297,62"/>
        <filter val="30"/>
        <filter val="300,00"/>
        <filter val="321,04"/>
        <filter val="333,33"/>
        <filter val="35,71"/>
        <filter val="37,88"/>
        <filter val="38,46"/>
        <filter val="4 000,00"/>
        <filter val="40,00"/>
        <filter val="400,00"/>
        <filter val="42,50"/>
        <filter val="420,00"/>
        <filter val="47,62"/>
        <filter val="5 000,00"/>
        <filter val="50,00"/>
        <filter val="500,00"/>
        <filter val="6 000,00"/>
        <filter val="6,41"/>
        <filter val="60,00"/>
        <filter val="600,00"/>
        <filter val="630,00"/>
        <filter val="67,50"/>
        <filter val="91,67"/>
      </filters>
    </filterColumn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P433:T433"/>
    <mergeCell ref="A549:Z549"/>
    <mergeCell ref="D170:E170"/>
    <mergeCell ref="D341:E341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550:E550"/>
    <mergeCell ref="P110:T110"/>
    <mergeCell ref="P408:T408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G17:G18"/>
    <mergeCell ref="P57:V57"/>
    <mergeCell ref="P27:T27"/>
    <mergeCell ref="D206:E206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P61:T61"/>
    <mergeCell ref="D200:E200"/>
    <mergeCell ref="D75:E75"/>
    <mergeCell ref="P325:T325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C612:H612"/>
    <mergeCell ref="A152:O153"/>
    <mergeCell ref="D314:E314"/>
    <mergeCell ref="A143:Z143"/>
    <mergeCell ref="P413:V413"/>
    <mergeCell ref="A289:O290"/>
    <mergeCell ref="P121:V121"/>
    <mergeCell ref="P188:T188"/>
    <mergeCell ref="A182:Z182"/>
    <mergeCell ref="A505:Z505"/>
    <mergeCell ref="P551:T551"/>
    <mergeCell ref="A541:O542"/>
    <mergeCell ref="A296:Z296"/>
    <mergeCell ref="D288:E288"/>
    <mergeCell ref="P148:V148"/>
    <mergeCell ref="D459:E459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P33:T33"/>
    <mergeCell ref="P475:T475"/>
    <mergeCell ref="P226:T226"/>
    <mergeCell ref="A294:O295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D80:E80"/>
    <mergeCell ref="P42:V42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519:T519"/>
    <mergeCell ref="A543:Z543"/>
    <mergeCell ref="P581:T581"/>
    <mergeCell ref="P497:V497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P247:V247"/>
    <mergeCell ref="P390:T390"/>
    <mergeCell ref="P561:T561"/>
    <mergeCell ref="P483:V483"/>
    <mergeCell ref="A507:O508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D525:E525"/>
    <mergeCell ref="D320:E320"/>
    <mergeCell ref="P470:T470"/>
    <mergeCell ref="D447:E447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D41:E41"/>
    <mergeCell ref="A315:O316"/>
    <mergeCell ref="D277:E277"/>
    <mergeCell ref="A486:O487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P513:T513"/>
    <mergeCell ref="D52:E52"/>
    <mergeCell ref="P604:V604"/>
    <mergeCell ref="D27:E2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O613:O614"/>
    <mergeCell ref="D31:E31"/>
    <mergeCell ref="A166:Z166"/>
    <mergeCell ref="A482:O483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79:V579"/>
    <mergeCell ref="D325:E325"/>
    <mergeCell ref="P208:T208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F9:G9"/>
    <mergeCell ref="P53:T53"/>
    <mergeCell ref="P495:T495"/>
    <mergeCell ref="D167:E167"/>
    <mergeCell ref="D161:E161"/>
    <mergeCell ref="D232:E232"/>
    <mergeCell ref="D403:E403"/>
    <mergeCell ref="P264:T264"/>
    <mergeCell ref="P68:T68"/>
    <mergeCell ref="P239:T239"/>
    <mergeCell ref="A247:O248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P557:V557"/>
    <mergeCell ref="P463:V463"/>
    <mergeCell ref="A393:Z393"/>
    <mergeCell ref="P312:T312"/>
    <mergeCell ref="D255:E255"/>
    <mergeCell ref="P478:V478"/>
    <mergeCell ref="A159:Z159"/>
    <mergeCell ref="P205:T205"/>
    <mergeCell ref="A588:Z588"/>
    <mergeCell ref="D530:E530"/>
    <mergeCell ref="A418:O419"/>
    <mergeCell ref="D169:E169"/>
    <mergeCell ref="P524:T524"/>
    <mergeCell ref="P17:T18"/>
    <mergeCell ref="A229:Z229"/>
    <mergeCell ref="P116:T116"/>
    <mergeCell ref="D224:E224"/>
    <mergeCell ref="P103:T103"/>
    <mergeCell ref="P474:T474"/>
    <mergeCell ref="A227:O228"/>
    <mergeCell ref="D8:M8"/>
    <mergeCell ref="D379:E379"/>
    <mergeCell ref="D60:E60"/>
    <mergeCell ref="P244:T244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Q9:R9"/>
    <mergeCell ref="Q11:R11"/>
    <mergeCell ref="P15:T16"/>
    <mergeCell ref="D398:E398"/>
    <mergeCell ref="D454:E454"/>
    <mergeCell ref="P308:T308"/>
    <mergeCell ref="D460:E460"/>
    <mergeCell ref="D569:E569"/>
    <mergeCell ref="P185:T185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466:T466"/>
    <mergeCell ref="P46:V46"/>
    <mergeCell ref="A456:O457"/>
    <mergeCell ref="A307:Z307"/>
    <mergeCell ref="A164:O165"/>
    <mergeCell ref="D82:E82"/>
    <mergeCell ref="A91:O92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A545:O546"/>
    <mergeCell ref="P323:V323"/>
    <mergeCell ref="P34:V34"/>
    <mergeCell ref="A301:Z301"/>
    <mergeCell ref="P214:V214"/>
    <mergeCell ref="D590:E590"/>
    <mergeCell ref="A603:O604"/>
    <mergeCell ref="D240:E24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D473:E473"/>
    <mergeCell ref="A510:Z510"/>
    <mergeCell ref="D284:E284"/>
    <mergeCell ref="A528:Z528"/>
    <mergeCell ref="A74:Z74"/>
    <mergeCell ref="P539:T539"/>
    <mergeCell ref="D520:E520"/>
    <mergeCell ref="P120:T120"/>
    <mergeCell ref="D501:E501"/>
    <mergeCell ref="D1:F1"/>
    <mergeCell ref="J17:J18"/>
    <mergeCell ref="L17:L18"/>
    <mergeCell ref="P255:T255"/>
    <mergeCell ref="A100:Z100"/>
    <mergeCell ref="P490:V49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P562:T562"/>
    <mergeCell ref="D429:E429"/>
    <mergeCell ref="P29:T29"/>
    <mergeCell ref="A97:O98"/>
    <mergeCell ref="P535:V535"/>
    <mergeCell ref="D81:E81"/>
    <mergeCell ref="P94:T9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D470:E470"/>
    <mergeCell ref="A566:Z566"/>
    <mergeCell ref="D334:E334"/>
    <mergeCell ref="A407:Z407"/>
    <mergeCell ref="A115:Z115"/>
    <mergeCell ref="A382:Z382"/>
    <mergeCell ref="P112:V112"/>
    <mergeCell ref="P428:T428"/>
    <mergeCell ref="P284:T284"/>
    <mergeCell ref="A601:Z601"/>
    <mergeCell ref="D416:E416"/>
    <mergeCell ref="P427:T427"/>
    <mergeCell ref="P544:T544"/>
    <mergeCell ref="P451:V451"/>
    <mergeCell ref="D472:E472"/>
    <mergeCell ref="A270:Z270"/>
    <mergeCell ref="P265:T265"/>
    <mergeCell ref="D208:E208"/>
    <mergeCell ref="P119:T119"/>
    <mergeCell ref="P246:T246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D264:E264"/>
    <mergeCell ref="P277:T277"/>
    <mergeCell ref="P72:V72"/>
    <mergeCell ref="D252:E252"/>
    <mergeCell ref="A136:O137"/>
    <mergeCell ref="D223:E223"/>
    <mergeCell ref="D279:E2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2024-08-08T10:49:04Z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