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259050B-72C2-4BD3-9859-FF1185A118C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X522" i="1"/>
  <c r="X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O502" i="1"/>
  <c r="BM502" i="1"/>
  <c r="Y502" i="1"/>
  <c r="P502" i="1"/>
  <c r="BO501" i="1"/>
  <c r="BM501" i="1"/>
  <c r="Y501" i="1"/>
  <c r="X498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O430" i="1"/>
  <c r="BM430" i="1"/>
  <c r="Y430" i="1"/>
  <c r="BO429" i="1"/>
  <c r="BM429" i="1"/>
  <c r="Y429" i="1"/>
  <c r="P429" i="1"/>
  <c r="BO428" i="1"/>
  <c r="BM428" i="1"/>
  <c r="Y428" i="1"/>
  <c r="BO427" i="1"/>
  <c r="BM427" i="1"/>
  <c r="Y427" i="1"/>
  <c r="X425" i="1"/>
  <c r="X424" i="1"/>
  <c r="BO423" i="1"/>
  <c r="BM423" i="1"/>
  <c r="Y423" i="1"/>
  <c r="Y424" i="1" s="1"/>
  <c r="P423" i="1"/>
  <c r="X419" i="1"/>
  <c r="X418" i="1"/>
  <c r="BO417" i="1"/>
  <c r="BM417" i="1"/>
  <c r="Y417" i="1"/>
  <c r="BP417" i="1" s="1"/>
  <c r="P417" i="1"/>
  <c r="BO416" i="1"/>
  <c r="BM416" i="1"/>
  <c r="Y416" i="1"/>
  <c r="Y418" i="1" s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BP397" i="1" s="1"/>
  <c r="BO396" i="1"/>
  <c r="BM396" i="1"/>
  <c r="Y396" i="1"/>
  <c r="BP396" i="1" s="1"/>
  <c r="P396" i="1"/>
  <c r="BO395" i="1"/>
  <c r="BM395" i="1"/>
  <c r="Y395" i="1"/>
  <c r="P395" i="1"/>
  <c r="X392" i="1"/>
  <c r="X391" i="1"/>
  <c r="BO390" i="1"/>
  <c r="BM390" i="1"/>
  <c r="Y390" i="1"/>
  <c r="P390" i="1"/>
  <c r="BO389" i="1"/>
  <c r="BM389" i="1"/>
  <c r="Y389" i="1"/>
  <c r="P389" i="1"/>
  <c r="X387" i="1"/>
  <c r="X386" i="1"/>
  <c r="BO385" i="1"/>
  <c r="BM385" i="1"/>
  <c r="Y385" i="1"/>
  <c r="BP385" i="1" s="1"/>
  <c r="P385" i="1"/>
  <c r="BO384" i="1"/>
  <c r="BM384" i="1"/>
  <c r="Y384" i="1"/>
  <c r="Y386" i="1" s="1"/>
  <c r="P384" i="1"/>
  <c r="BP383" i="1"/>
  <c r="BO383" i="1"/>
  <c r="BN383" i="1"/>
  <c r="BM383" i="1"/>
  <c r="Z383" i="1"/>
  <c r="Y383" i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Z358" i="1" s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BP349" i="1" s="1"/>
  <c r="P349" i="1"/>
  <c r="BO348" i="1"/>
  <c r="BM348" i="1"/>
  <c r="Y348" i="1"/>
  <c r="Y350" i="1" s="1"/>
  <c r="P348" i="1"/>
  <c r="BP347" i="1"/>
  <c r="BO347" i="1"/>
  <c r="BN347" i="1"/>
  <c r="BM347" i="1"/>
  <c r="Z347" i="1"/>
  <c r="Y347" i="1"/>
  <c r="P347" i="1"/>
  <c r="X345" i="1"/>
  <c r="X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BP328" i="1" s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Y321" i="1"/>
  <c r="BP321" i="1" s="1"/>
  <c r="P321" i="1"/>
  <c r="BO320" i="1"/>
  <c r="BM320" i="1"/>
  <c r="Y320" i="1"/>
  <c r="BP320" i="1" s="1"/>
  <c r="P320" i="1"/>
  <c r="BO319" i="1"/>
  <c r="BM319" i="1"/>
  <c r="Y319" i="1"/>
  <c r="BP319" i="1" s="1"/>
  <c r="P319" i="1"/>
  <c r="BO318" i="1"/>
  <c r="BM318" i="1"/>
  <c r="Y318" i="1"/>
  <c r="P318" i="1"/>
  <c r="X316" i="1"/>
  <c r="X315" i="1"/>
  <c r="BO314" i="1"/>
  <c r="BM314" i="1"/>
  <c r="Y314" i="1"/>
  <c r="BP314" i="1" s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X305" i="1"/>
  <c r="X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X300" i="1"/>
  <c r="Y299" i="1"/>
  <c r="X299" i="1"/>
  <c r="BP298" i="1"/>
  <c r="BO298" i="1"/>
  <c r="BN298" i="1"/>
  <c r="BM298" i="1"/>
  <c r="Z298" i="1"/>
  <c r="Z299" i="1" s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S615" i="1" s="1"/>
  <c r="P293" i="1"/>
  <c r="X290" i="1"/>
  <c r="X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R615" i="1" s="1"/>
  <c r="P284" i="1"/>
  <c r="X281" i="1"/>
  <c r="X280" i="1"/>
  <c r="BO279" i="1"/>
  <c r="BM279" i="1"/>
  <c r="Y279" i="1"/>
  <c r="BP279" i="1" s="1"/>
  <c r="BO278" i="1"/>
  <c r="BM278" i="1"/>
  <c r="Y278" i="1"/>
  <c r="BP278" i="1" s="1"/>
  <c r="BO277" i="1"/>
  <c r="BM277" i="1"/>
  <c r="Y277" i="1"/>
  <c r="P277" i="1"/>
  <c r="X274" i="1"/>
  <c r="X273" i="1"/>
  <c r="BO272" i="1"/>
  <c r="BM272" i="1"/>
  <c r="Y272" i="1"/>
  <c r="P615" i="1" s="1"/>
  <c r="X269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8" i="1" s="1"/>
  <c r="Y263" i="1"/>
  <c r="O615" i="1" s="1"/>
  <c r="X260" i="1"/>
  <c r="X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BO251" i="1"/>
  <c r="BM251" i="1"/>
  <c r="Y251" i="1"/>
  <c r="Y260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BP240" i="1" s="1"/>
  <c r="BO239" i="1"/>
  <c r="BM239" i="1"/>
  <c r="Y239" i="1"/>
  <c r="P239" i="1"/>
  <c r="X236" i="1"/>
  <c r="X235" i="1"/>
  <c r="BO234" i="1"/>
  <c r="BM234" i="1"/>
  <c r="Y234" i="1"/>
  <c r="BP234" i="1" s="1"/>
  <c r="BO233" i="1"/>
  <c r="BM233" i="1"/>
  <c r="Y233" i="1"/>
  <c r="BP233" i="1" s="1"/>
  <c r="BO232" i="1"/>
  <c r="BM232" i="1"/>
  <c r="Y232" i="1"/>
  <c r="BP232" i="1" s="1"/>
  <c r="P232" i="1"/>
  <c r="BO231" i="1"/>
  <c r="BM231" i="1"/>
  <c r="Y231" i="1"/>
  <c r="BP231" i="1" s="1"/>
  <c r="BO230" i="1"/>
  <c r="BM230" i="1"/>
  <c r="Y230" i="1"/>
  <c r="Y235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BO224" i="1"/>
  <c r="BM224" i="1"/>
  <c r="Y224" i="1"/>
  <c r="BP224" i="1" s="1"/>
  <c r="BO223" i="1"/>
  <c r="BM223" i="1"/>
  <c r="Y223" i="1"/>
  <c r="BP223" i="1" s="1"/>
  <c r="BO222" i="1"/>
  <c r="BM222" i="1"/>
  <c r="Y222" i="1"/>
  <c r="BP222" i="1" s="1"/>
  <c r="BO221" i="1"/>
  <c r="BM221" i="1"/>
  <c r="Y221" i="1"/>
  <c r="BP221" i="1" s="1"/>
  <c r="BO220" i="1"/>
  <c r="BM220" i="1"/>
  <c r="Y220" i="1"/>
  <c r="BP220" i="1" s="1"/>
  <c r="P220" i="1"/>
  <c r="BP219" i="1"/>
  <c r="BO219" i="1"/>
  <c r="BN219" i="1"/>
  <c r="BM219" i="1"/>
  <c r="Z219" i="1"/>
  <c r="Y219" i="1"/>
  <c r="BP218" i="1"/>
  <c r="BO218" i="1"/>
  <c r="BN218" i="1"/>
  <c r="BM218" i="1"/>
  <c r="Z218" i="1"/>
  <c r="Y218" i="1"/>
  <c r="P218" i="1"/>
  <c r="BO217" i="1"/>
  <c r="BM217" i="1"/>
  <c r="Y217" i="1"/>
  <c r="BP217" i="1" s="1"/>
  <c r="BO216" i="1"/>
  <c r="BM216" i="1"/>
  <c r="Y216" i="1"/>
  <c r="Y228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Y213" i="1" s="1"/>
  <c r="P205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Y203" i="1" s="1"/>
  <c r="P200" i="1"/>
  <c r="X198" i="1"/>
  <c r="X197" i="1"/>
  <c r="BO196" i="1"/>
  <c r="BM196" i="1"/>
  <c r="Y196" i="1"/>
  <c r="BP196" i="1" s="1"/>
  <c r="P196" i="1"/>
  <c r="BO195" i="1"/>
  <c r="BM195" i="1"/>
  <c r="Y195" i="1"/>
  <c r="BP195" i="1" s="1"/>
  <c r="P195" i="1"/>
  <c r="X192" i="1"/>
  <c r="X191" i="1"/>
  <c r="BO190" i="1"/>
  <c r="BM190" i="1"/>
  <c r="Y190" i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P183" i="1"/>
  <c r="X179" i="1"/>
  <c r="X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P161" i="1"/>
  <c r="X158" i="1"/>
  <c r="X157" i="1"/>
  <c r="BO156" i="1"/>
  <c r="BM156" i="1"/>
  <c r="Y156" i="1"/>
  <c r="BP156" i="1" s="1"/>
  <c r="P156" i="1"/>
  <c r="BO155" i="1"/>
  <c r="BM155" i="1"/>
  <c r="Y155" i="1"/>
  <c r="P155" i="1"/>
  <c r="X153" i="1"/>
  <c r="X152" i="1"/>
  <c r="BO151" i="1"/>
  <c r="BM151" i="1"/>
  <c r="Y151" i="1"/>
  <c r="BP151" i="1" s="1"/>
  <c r="P151" i="1"/>
  <c r="BO150" i="1"/>
  <c r="BM150" i="1"/>
  <c r="Y150" i="1"/>
  <c r="Y153" i="1" s="1"/>
  <c r="P150" i="1"/>
  <c r="X148" i="1"/>
  <c r="X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X113" i="1"/>
  <c r="X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Y112" i="1" s="1"/>
  <c r="P107" i="1"/>
  <c r="X105" i="1"/>
  <c r="X104" i="1"/>
  <c r="BO103" i="1"/>
  <c r="BM103" i="1"/>
  <c r="Y103" i="1"/>
  <c r="BP103" i="1" s="1"/>
  <c r="BO102" i="1"/>
  <c r="BM102" i="1"/>
  <c r="Y102" i="1"/>
  <c r="BP102" i="1" s="1"/>
  <c r="P102" i="1"/>
  <c r="BO101" i="1"/>
  <c r="BM101" i="1"/>
  <c r="Y101" i="1"/>
  <c r="BP101" i="1" s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Y98" i="1" s="1"/>
  <c r="P94" i="1"/>
  <c r="X92" i="1"/>
  <c r="X91" i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BP85" i="1" s="1"/>
  <c r="BO84" i="1"/>
  <c r="BM84" i="1"/>
  <c r="Y84" i="1"/>
  <c r="BP84" i="1" s="1"/>
  <c r="BO83" i="1"/>
  <c r="BM83" i="1"/>
  <c r="Y83" i="1"/>
  <c r="BP83" i="1" s="1"/>
  <c r="BO82" i="1"/>
  <c r="BM82" i="1"/>
  <c r="Y82" i="1"/>
  <c r="BP82" i="1" s="1"/>
  <c r="BO81" i="1"/>
  <c r="BM81" i="1"/>
  <c r="Y81" i="1"/>
  <c r="BP81" i="1" s="1"/>
  <c r="BO80" i="1"/>
  <c r="BM80" i="1"/>
  <c r="Y80" i="1"/>
  <c r="X78" i="1"/>
  <c r="X77" i="1"/>
  <c r="BO76" i="1"/>
  <c r="BM76" i="1"/>
  <c r="Y76" i="1"/>
  <c r="BP76" i="1" s="1"/>
  <c r="P76" i="1"/>
  <c r="BO75" i="1"/>
  <c r="BM75" i="1"/>
  <c r="Y75" i="1"/>
  <c r="Y78" i="1" s="1"/>
  <c r="P75" i="1"/>
  <c r="X73" i="1"/>
  <c r="X72" i="1"/>
  <c r="BO71" i="1"/>
  <c r="BM71" i="1"/>
  <c r="Y71" i="1"/>
  <c r="BP71" i="1" s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P66" i="1"/>
  <c r="X63" i="1"/>
  <c r="X62" i="1"/>
  <c r="BO61" i="1"/>
  <c r="BM61" i="1"/>
  <c r="Y61" i="1"/>
  <c r="BP61" i="1" s="1"/>
  <c r="BO60" i="1"/>
  <c r="BM60" i="1"/>
  <c r="Y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BP67" i="1" l="1"/>
  <c r="BN67" i="1"/>
  <c r="Z67" i="1"/>
  <c r="BP110" i="1"/>
  <c r="BN110" i="1"/>
  <c r="Z110" i="1"/>
  <c r="BP134" i="1"/>
  <c r="BN134" i="1"/>
  <c r="Z134" i="1"/>
  <c r="BP176" i="1"/>
  <c r="BN176" i="1"/>
  <c r="Z176" i="1"/>
  <c r="BP207" i="1"/>
  <c r="BN207" i="1"/>
  <c r="Z207" i="1"/>
  <c r="BP330" i="1"/>
  <c r="BN330" i="1"/>
  <c r="Z330" i="1"/>
  <c r="BP340" i="1"/>
  <c r="BN340" i="1"/>
  <c r="Z340" i="1"/>
  <c r="Y355" i="1"/>
  <c r="BP354" i="1"/>
  <c r="BN354" i="1"/>
  <c r="Z354" i="1"/>
  <c r="Z355" i="1" s="1"/>
  <c r="BP389" i="1"/>
  <c r="BN389" i="1"/>
  <c r="Z389" i="1"/>
  <c r="BP442" i="1"/>
  <c r="BN442" i="1"/>
  <c r="Z442" i="1"/>
  <c r="BP481" i="1"/>
  <c r="BN481" i="1"/>
  <c r="Z481" i="1"/>
  <c r="BP534" i="1"/>
  <c r="BN534" i="1"/>
  <c r="Z534" i="1"/>
  <c r="BP577" i="1"/>
  <c r="BN577" i="1"/>
  <c r="Z577" i="1"/>
  <c r="Z32" i="1"/>
  <c r="BN32" i="1"/>
  <c r="C615" i="1"/>
  <c r="BP96" i="1"/>
  <c r="BN96" i="1"/>
  <c r="Z96" i="1"/>
  <c r="BP124" i="1"/>
  <c r="BN124" i="1"/>
  <c r="Z124" i="1"/>
  <c r="BP155" i="1"/>
  <c r="BN155" i="1"/>
  <c r="Z155" i="1"/>
  <c r="BP190" i="1"/>
  <c r="BN190" i="1"/>
  <c r="Z190" i="1"/>
  <c r="BP318" i="1"/>
  <c r="BN318" i="1"/>
  <c r="Z318" i="1"/>
  <c r="BP335" i="1"/>
  <c r="BN335" i="1"/>
  <c r="Z335" i="1"/>
  <c r="BP341" i="1"/>
  <c r="BN341" i="1"/>
  <c r="Z341" i="1"/>
  <c r="BP371" i="1"/>
  <c r="BN371" i="1"/>
  <c r="Z371" i="1"/>
  <c r="BP403" i="1"/>
  <c r="BN403" i="1"/>
  <c r="Z403" i="1"/>
  <c r="BP459" i="1"/>
  <c r="BN459" i="1"/>
  <c r="Z459" i="1"/>
  <c r="BP520" i="1"/>
  <c r="BN520" i="1"/>
  <c r="Z520" i="1"/>
  <c r="Y579" i="1"/>
  <c r="Y578" i="1"/>
  <c r="BP576" i="1"/>
  <c r="BN576" i="1"/>
  <c r="Z576" i="1"/>
  <c r="Y62" i="1"/>
  <c r="Y86" i="1"/>
  <c r="Y92" i="1"/>
  <c r="F615" i="1"/>
  <c r="H615" i="1"/>
  <c r="I615" i="1"/>
  <c r="Y344" i="1"/>
  <c r="BP429" i="1"/>
  <c r="BN429" i="1"/>
  <c r="BP430" i="1"/>
  <c r="BN430" i="1"/>
  <c r="Z430" i="1"/>
  <c r="BP448" i="1"/>
  <c r="BN448" i="1"/>
  <c r="Z448" i="1"/>
  <c r="BP461" i="1"/>
  <c r="BN461" i="1"/>
  <c r="Z461" i="1"/>
  <c r="BP474" i="1"/>
  <c r="BN474" i="1"/>
  <c r="Z474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BP513" i="1"/>
  <c r="BN513" i="1"/>
  <c r="Z513" i="1"/>
  <c r="BP518" i="1"/>
  <c r="BN518" i="1"/>
  <c r="Z518" i="1"/>
  <c r="BP532" i="1"/>
  <c r="BN532" i="1"/>
  <c r="Z532" i="1"/>
  <c r="Y546" i="1"/>
  <c r="Y545" i="1"/>
  <c r="BP544" i="1"/>
  <c r="BN544" i="1"/>
  <c r="Z544" i="1"/>
  <c r="Z545" i="1" s="1"/>
  <c r="Y565" i="1"/>
  <c r="Y564" i="1"/>
  <c r="BP560" i="1"/>
  <c r="BN560" i="1"/>
  <c r="Z560" i="1"/>
  <c r="BP562" i="1"/>
  <c r="BN562" i="1"/>
  <c r="Z562" i="1"/>
  <c r="BP590" i="1"/>
  <c r="BN590" i="1"/>
  <c r="Z590" i="1"/>
  <c r="Y600" i="1"/>
  <c r="Y599" i="1"/>
  <c r="BP598" i="1"/>
  <c r="BN598" i="1"/>
  <c r="Z598" i="1"/>
  <c r="Z599" i="1" s="1"/>
  <c r="X605" i="1"/>
  <c r="Y34" i="1"/>
  <c r="Z28" i="1"/>
  <c r="BN28" i="1"/>
  <c r="Z52" i="1"/>
  <c r="BN52" i="1"/>
  <c r="Z56" i="1"/>
  <c r="BN56" i="1"/>
  <c r="D615" i="1"/>
  <c r="Z69" i="1"/>
  <c r="BN69" i="1"/>
  <c r="Z76" i="1"/>
  <c r="BN76" i="1"/>
  <c r="Z89" i="1"/>
  <c r="BN89" i="1"/>
  <c r="BP89" i="1"/>
  <c r="Z90" i="1"/>
  <c r="BN90" i="1"/>
  <c r="Y91" i="1"/>
  <c r="Z94" i="1"/>
  <c r="BN94" i="1"/>
  <c r="BP94" i="1"/>
  <c r="Z101" i="1"/>
  <c r="BN101" i="1"/>
  <c r="Z108" i="1"/>
  <c r="BN108" i="1"/>
  <c r="Z117" i="1"/>
  <c r="BN117" i="1"/>
  <c r="Z120" i="1"/>
  <c r="BN120" i="1"/>
  <c r="Y128" i="1"/>
  <c r="Z126" i="1"/>
  <c r="BN126" i="1"/>
  <c r="Y136" i="1"/>
  <c r="Z132" i="1"/>
  <c r="BN132" i="1"/>
  <c r="Z140" i="1"/>
  <c r="BN140" i="1"/>
  <c r="Z151" i="1"/>
  <c r="BN151" i="1"/>
  <c r="Y157" i="1"/>
  <c r="Z162" i="1"/>
  <c r="BN162" i="1"/>
  <c r="Y172" i="1"/>
  <c r="Z170" i="1"/>
  <c r="BN170" i="1"/>
  <c r="Y178" i="1"/>
  <c r="Z184" i="1"/>
  <c r="BN184" i="1"/>
  <c r="Z188" i="1"/>
  <c r="BN188" i="1"/>
  <c r="Z195" i="1"/>
  <c r="BN195" i="1"/>
  <c r="Z205" i="1"/>
  <c r="BN205" i="1"/>
  <c r="BP205" i="1"/>
  <c r="Z209" i="1"/>
  <c r="BN209" i="1"/>
  <c r="Z230" i="1"/>
  <c r="BN230" i="1"/>
  <c r="BP230" i="1"/>
  <c r="Z231" i="1"/>
  <c r="BN231" i="1"/>
  <c r="K615" i="1"/>
  <c r="Z241" i="1"/>
  <c r="BN241" i="1"/>
  <c r="Z244" i="1"/>
  <c r="BN244" i="1"/>
  <c r="Z251" i="1"/>
  <c r="BN251" i="1"/>
  <c r="BP251" i="1"/>
  <c r="Z252" i="1"/>
  <c r="BN252" i="1"/>
  <c r="Q615" i="1"/>
  <c r="T615" i="1"/>
  <c r="Y305" i="1"/>
  <c r="U615" i="1"/>
  <c r="Z314" i="1"/>
  <c r="BN314" i="1"/>
  <c r="Y323" i="1"/>
  <c r="Z320" i="1"/>
  <c r="BN320" i="1"/>
  <c r="Y331" i="1"/>
  <c r="Z328" i="1"/>
  <c r="BN328" i="1"/>
  <c r="Y338" i="1"/>
  <c r="Y345" i="1"/>
  <c r="Z343" i="1"/>
  <c r="BN343" i="1"/>
  <c r="Y351" i="1"/>
  <c r="Z349" i="1"/>
  <c r="BN349" i="1"/>
  <c r="V615" i="1"/>
  <c r="Z359" i="1"/>
  <c r="BN359" i="1"/>
  <c r="Z369" i="1"/>
  <c r="BN369" i="1"/>
  <c r="Z373" i="1"/>
  <c r="BN373" i="1"/>
  <c r="Z385" i="1"/>
  <c r="BN385" i="1"/>
  <c r="Y391" i="1"/>
  <c r="Z396" i="1"/>
  <c r="BN396" i="1"/>
  <c r="Z397" i="1"/>
  <c r="BN397" i="1"/>
  <c r="Y406" i="1"/>
  <c r="Z409" i="1"/>
  <c r="BN409" i="1"/>
  <c r="Z417" i="1"/>
  <c r="BN417" i="1"/>
  <c r="Z423" i="1"/>
  <c r="Z424" i="1" s="1"/>
  <c r="BN423" i="1"/>
  <c r="BP423" i="1"/>
  <c r="Y452" i="1"/>
  <c r="Z429" i="1"/>
  <c r="BP438" i="1"/>
  <c r="BN438" i="1"/>
  <c r="Z438" i="1"/>
  <c r="BP455" i="1"/>
  <c r="BN455" i="1"/>
  <c r="Z455" i="1"/>
  <c r="BP475" i="1"/>
  <c r="BN475" i="1"/>
  <c r="Z475" i="1"/>
  <c r="Y497" i="1"/>
  <c r="BP502" i="1"/>
  <c r="BN502" i="1"/>
  <c r="Z502" i="1"/>
  <c r="BP514" i="1"/>
  <c r="BN514" i="1"/>
  <c r="Z514" i="1"/>
  <c r="Y526" i="1"/>
  <c r="BP524" i="1"/>
  <c r="BN524" i="1"/>
  <c r="Z524" i="1"/>
  <c r="BP538" i="1"/>
  <c r="BN538" i="1"/>
  <c r="Z538" i="1"/>
  <c r="BP561" i="1"/>
  <c r="BN561" i="1"/>
  <c r="Z561" i="1"/>
  <c r="BP563" i="1"/>
  <c r="BN563" i="1"/>
  <c r="Z563" i="1"/>
  <c r="AE615" i="1"/>
  <c r="Y591" i="1"/>
  <c r="BP589" i="1"/>
  <c r="BN589" i="1"/>
  <c r="Z589" i="1"/>
  <c r="Y463" i="1"/>
  <c r="Y462" i="1"/>
  <c r="F9" i="1"/>
  <c r="J9" i="1"/>
  <c r="F10" i="1"/>
  <c r="Y35" i="1"/>
  <c r="Y39" i="1"/>
  <c r="Y43" i="1"/>
  <c r="Y47" i="1"/>
  <c r="Y57" i="1"/>
  <c r="Y63" i="1"/>
  <c r="Y73" i="1"/>
  <c r="Y77" i="1"/>
  <c r="Y87" i="1"/>
  <c r="Y97" i="1"/>
  <c r="Y105" i="1"/>
  <c r="Y113" i="1"/>
  <c r="Y121" i="1"/>
  <c r="Y127" i="1"/>
  <c r="Y137" i="1"/>
  <c r="Y141" i="1"/>
  <c r="Y148" i="1"/>
  <c r="Y152" i="1"/>
  <c r="Y158" i="1"/>
  <c r="Y165" i="1"/>
  <c r="Y173" i="1"/>
  <c r="Y179" i="1"/>
  <c r="Y191" i="1"/>
  <c r="Y198" i="1"/>
  <c r="Y202" i="1"/>
  <c r="Y214" i="1"/>
  <c r="Y227" i="1"/>
  <c r="Y236" i="1"/>
  <c r="Y247" i="1"/>
  <c r="Y268" i="1"/>
  <c r="Y274" i="1"/>
  <c r="Y281" i="1"/>
  <c r="Z285" i="1"/>
  <c r="BN285" i="1"/>
  <c r="Z287" i="1"/>
  <c r="BN287" i="1"/>
  <c r="Y290" i="1"/>
  <c r="Y295" i="1"/>
  <c r="Y300" i="1"/>
  <c r="Z303" i="1"/>
  <c r="Z304" i="1" s="1"/>
  <c r="BN303" i="1"/>
  <c r="Y304" i="1"/>
  <c r="Z313" i="1"/>
  <c r="Z315" i="1" s="1"/>
  <c r="BN313" i="1"/>
  <c r="Y316" i="1"/>
  <c r="Z319" i="1"/>
  <c r="BN319" i="1"/>
  <c r="Z321" i="1"/>
  <c r="BN321" i="1"/>
  <c r="Y322" i="1"/>
  <c r="Z325" i="1"/>
  <c r="BN325" i="1"/>
  <c r="BP325" i="1"/>
  <c r="Z327" i="1"/>
  <c r="BN327" i="1"/>
  <c r="Z329" i="1"/>
  <c r="BN329" i="1"/>
  <c r="Y332" i="1"/>
  <c r="Z334" i="1"/>
  <c r="BN334" i="1"/>
  <c r="BP334" i="1"/>
  <c r="Z336" i="1"/>
  <c r="BN336" i="1"/>
  <c r="Y337" i="1"/>
  <c r="Z342" i="1"/>
  <c r="BN342" i="1"/>
  <c r="BP342" i="1"/>
  <c r="Z348" i="1"/>
  <c r="Z350" i="1" s="1"/>
  <c r="BN348" i="1"/>
  <c r="BP348" i="1"/>
  <c r="Y356" i="1"/>
  <c r="Y361" i="1"/>
  <c r="BP358" i="1"/>
  <c r="BN358" i="1"/>
  <c r="BP360" i="1"/>
  <c r="BN360" i="1"/>
  <c r="Z360" i="1"/>
  <c r="Z361" i="1" s="1"/>
  <c r="Y362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7" i="1"/>
  <c r="BP390" i="1"/>
  <c r="BN390" i="1"/>
  <c r="Z390" i="1"/>
  <c r="Z391" i="1" s="1"/>
  <c r="Y392" i="1"/>
  <c r="X615" i="1"/>
  <c r="Y399" i="1"/>
  <c r="BP395" i="1"/>
  <c r="BN395" i="1"/>
  <c r="Z395" i="1"/>
  <c r="BP404" i="1"/>
  <c r="BN404" i="1"/>
  <c r="Z404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BP428" i="1"/>
  <c r="BN428" i="1"/>
  <c r="Z428" i="1"/>
  <c r="BP432" i="1"/>
  <c r="BN432" i="1"/>
  <c r="Z432" i="1"/>
  <c r="BP435" i="1"/>
  <c r="BN435" i="1"/>
  <c r="Z435" i="1"/>
  <c r="BP437" i="1"/>
  <c r="BN437" i="1"/>
  <c r="Z437" i="1"/>
  <c r="BP440" i="1"/>
  <c r="BN440" i="1"/>
  <c r="Z440" i="1"/>
  <c r="BP443" i="1"/>
  <c r="BN443" i="1"/>
  <c r="Z443" i="1"/>
  <c r="BP445" i="1"/>
  <c r="BN445" i="1"/>
  <c r="Z445" i="1"/>
  <c r="BP447" i="1"/>
  <c r="BN447" i="1"/>
  <c r="Z447" i="1"/>
  <c r="BP450" i="1"/>
  <c r="BN450" i="1"/>
  <c r="Z450" i="1"/>
  <c r="Y457" i="1"/>
  <c r="BP454" i="1"/>
  <c r="BN454" i="1"/>
  <c r="Z454" i="1"/>
  <c r="Z456" i="1" s="1"/>
  <c r="Y467" i="1"/>
  <c r="BP466" i="1"/>
  <c r="BN466" i="1"/>
  <c r="Z466" i="1"/>
  <c r="Z467" i="1" s="1"/>
  <c r="Z615" i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Y482" i="1"/>
  <c r="BP515" i="1"/>
  <c r="BN515" i="1"/>
  <c r="Z515" i="1"/>
  <c r="BP519" i="1"/>
  <c r="BN519" i="1"/>
  <c r="Z519" i="1"/>
  <c r="BP551" i="1"/>
  <c r="BN551" i="1"/>
  <c r="Z551" i="1"/>
  <c r="BP553" i="1"/>
  <c r="BN553" i="1"/>
  <c r="Z553" i="1"/>
  <c r="H9" i="1"/>
  <c r="B615" i="1"/>
  <c r="X606" i="1"/>
  <c r="X607" i="1"/>
  <c r="X609" i="1"/>
  <c r="Y24" i="1"/>
  <c r="Z27" i="1"/>
  <c r="BN27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5" i="1"/>
  <c r="Z46" i="1" s="1"/>
  <c r="BN45" i="1"/>
  <c r="BP45" i="1"/>
  <c r="Z51" i="1"/>
  <c r="BN51" i="1"/>
  <c r="BP51" i="1"/>
  <c r="Z53" i="1"/>
  <c r="BN53" i="1"/>
  <c r="Z55" i="1"/>
  <c r="BN55" i="1"/>
  <c r="Y58" i="1"/>
  <c r="Z60" i="1"/>
  <c r="BN60" i="1"/>
  <c r="BP60" i="1"/>
  <c r="Z61" i="1"/>
  <c r="BN61" i="1"/>
  <c r="Z66" i="1"/>
  <c r="BN66" i="1"/>
  <c r="BP66" i="1"/>
  <c r="Z68" i="1"/>
  <c r="BN68" i="1"/>
  <c r="Z70" i="1"/>
  <c r="BN70" i="1"/>
  <c r="Z71" i="1"/>
  <c r="BN71" i="1"/>
  <c r="Y72" i="1"/>
  <c r="Z75" i="1"/>
  <c r="Z77" i="1" s="1"/>
  <c r="BN75" i="1"/>
  <c r="BP75" i="1"/>
  <c r="Z80" i="1"/>
  <c r="BN80" i="1"/>
  <c r="BP80" i="1"/>
  <c r="Z81" i="1"/>
  <c r="BN81" i="1"/>
  <c r="Z82" i="1"/>
  <c r="BN82" i="1"/>
  <c r="Z83" i="1"/>
  <c r="BN83" i="1"/>
  <c r="Z84" i="1"/>
  <c r="BN84" i="1"/>
  <c r="Z85" i="1"/>
  <c r="BN85" i="1"/>
  <c r="Z95" i="1"/>
  <c r="BN95" i="1"/>
  <c r="E615" i="1"/>
  <c r="Z102" i="1"/>
  <c r="BN102" i="1"/>
  <c r="Z103" i="1"/>
  <c r="BN103" i="1"/>
  <c r="Y104" i="1"/>
  <c r="Z107" i="1"/>
  <c r="BN107" i="1"/>
  <c r="BP107" i="1"/>
  <c r="Z109" i="1"/>
  <c r="BN109" i="1"/>
  <c r="Z111" i="1"/>
  <c r="BN111" i="1"/>
  <c r="Z116" i="1"/>
  <c r="BN116" i="1"/>
  <c r="BP116" i="1"/>
  <c r="Z118" i="1"/>
  <c r="BN118" i="1"/>
  <c r="Z119" i="1"/>
  <c r="BN119" i="1"/>
  <c r="Y122" i="1"/>
  <c r="Z125" i="1"/>
  <c r="Z127" i="1" s="1"/>
  <c r="BN125" i="1"/>
  <c r="Z131" i="1"/>
  <c r="BN131" i="1"/>
  <c r="Z133" i="1"/>
  <c r="BN133" i="1"/>
  <c r="Z135" i="1"/>
  <c r="BN135" i="1"/>
  <c r="Z139" i="1"/>
  <c r="Z141" i="1" s="1"/>
  <c r="BN139" i="1"/>
  <c r="BP139" i="1"/>
  <c r="G615" i="1"/>
  <c r="Z146" i="1"/>
  <c r="Z147" i="1" s="1"/>
  <c r="BN146" i="1"/>
  <c r="Y147" i="1"/>
  <c r="Z150" i="1"/>
  <c r="BN150" i="1"/>
  <c r="BP150" i="1"/>
  <c r="Z156" i="1"/>
  <c r="Z157" i="1" s="1"/>
  <c r="BN156" i="1"/>
  <c r="Z161" i="1"/>
  <c r="BN161" i="1"/>
  <c r="BP161" i="1"/>
  <c r="Z163" i="1"/>
  <c r="BN163" i="1"/>
  <c r="Y164" i="1"/>
  <c r="Z167" i="1"/>
  <c r="BN167" i="1"/>
  <c r="BP167" i="1"/>
  <c r="Z169" i="1"/>
  <c r="BN169" i="1"/>
  <c r="Z171" i="1"/>
  <c r="BN171" i="1"/>
  <c r="Z175" i="1"/>
  <c r="BN175" i="1"/>
  <c r="BP175" i="1"/>
  <c r="Z177" i="1"/>
  <c r="BN177" i="1"/>
  <c r="Z183" i="1"/>
  <c r="BN183" i="1"/>
  <c r="BP183" i="1"/>
  <c r="Z185" i="1"/>
  <c r="BN185" i="1"/>
  <c r="Z187" i="1"/>
  <c r="BN187" i="1"/>
  <c r="Z189" i="1"/>
  <c r="BN189" i="1"/>
  <c r="Y192" i="1"/>
  <c r="J615" i="1"/>
  <c r="Z196" i="1"/>
  <c r="Z197" i="1" s="1"/>
  <c r="BN196" i="1"/>
  <c r="Y197" i="1"/>
  <c r="Z200" i="1"/>
  <c r="Z202" i="1" s="1"/>
  <c r="BN200" i="1"/>
  <c r="BP200" i="1"/>
  <c r="Z206" i="1"/>
  <c r="BN206" i="1"/>
  <c r="Z208" i="1"/>
  <c r="BN208" i="1"/>
  <c r="Z210" i="1"/>
  <c r="BN210" i="1"/>
  <c r="Z212" i="1"/>
  <c r="BN212" i="1"/>
  <c r="Z216" i="1"/>
  <c r="BN216" i="1"/>
  <c r="BP216" i="1"/>
  <c r="Z217" i="1"/>
  <c r="BN217" i="1"/>
  <c r="Z220" i="1"/>
  <c r="BN220" i="1"/>
  <c r="Z221" i="1"/>
  <c r="BN221" i="1"/>
  <c r="Z222" i="1"/>
  <c r="BN222" i="1"/>
  <c r="Z223" i="1"/>
  <c r="BN223" i="1"/>
  <c r="Z224" i="1"/>
  <c r="BN224" i="1"/>
  <c r="Z225" i="1"/>
  <c r="BN225" i="1"/>
  <c r="Z232" i="1"/>
  <c r="BN232" i="1"/>
  <c r="Z233" i="1"/>
  <c r="BN233" i="1"/>
  <c r="Z234" i="1"/>
  <c r="BN234" i="1"/>
  <c r="Z239" i="1"/>
  <c r="BN239" i="1"/>
  <c r="BP239" i="1"/>
  <c r="Z240" i="1"/>
  <c r="BN240" i="1"/>
  <c r="Z242" i="1"/>
  <c r="BN242" i="1"/>
  <c r="Z243" i="1"/>
  <c r="BN243" i="1"/>
  <c r="Z245" i="1"/>
  <c r="BN245" i="1"/>
  <c r="Y248" i="1"/>
  <c r="M615" i="1"/>
  <c r="Z253" i="1"/>
  <c r="BN253" i="1"/>
  <c r="Z255" i="1"/>
  <c r="BN255" i="1"/>
  <c r="Z256" i="1"/>
  <c r="BN256" i="1"/>
  <c r="Z258" i="1"/>
  <c r="BN258" i="1"/>
  <c r="Y259" i="1"/>
  <c r="Y269" i="1"/>
  <c r="Z272" i="1"/>
  <c r="Z273" i="1" s="1"/>
  <c r="BN272" i="1"/>
  <c r="BP272" i="1"/>
  <c r="Y273" i="1"/>
  <c r="Z277" i="1"/>
  <c r="BN277" i="1"/>
  <c r="BP277" i="1"/>
  <c r="Z278" i="1"/>
  <c r="BN278" i="1"/>
  <c r="Z279" i="1"/>
  <c r="BN279" i="1"/>
  <c r="Y280" i="1"/>
  <c r="Z284" i="1"/>
  <c r="BN284" i="1"/>
  <c r="BP284" i="1"/>
  <c r="Z286" i="1"/>
  <c r="BN286" i="1"/>
  <c r="Z288" i="1"/>
  <c r="BN288" i="1"/>
  <c r="Y289" i="1"/>
  <c r="Y315" i="1"/>
  <c r="BP368" i="1"/>
  <c r="BN368" i="1"/>
  <c r="Z368" i="1"/>
  <c r="BP372" i="1"/>
  <c r="BN372" i="1"/>
  <c r="Z372" i="1"/>
  <c r="BP384" i="1"/>
  <c r="BN384" i="1"/>
  <c r="Z384" i="1"/>
  <c r="Z386" i="1" s="1"/>
  <c r="BP398" i="1"/>
  <c r="BN398" i="1"/>
  <c r="Z398" i="1"/>
  <c r="Y400" i="1"/>
  <c r="Y405" i="1"/>
  <c r="BP402" i="1"/>
  <c r="BN402" i="1"/>
  <c r="Z402" i="1"/>
  <c r="Z405" i="1" s="1"/>
  <c r="BP410" i="1"/>
  <c r="BN410" i="1"/>
  <c r="Z410" i="1"/>
  <c r="Y451" i="1"/>
  <c r="BP427" i="1"/>
  <c r="BN427" i="1"/>
  <c r="Z427" i="1"/>
  <c r="BP431" i="1"/>
  <c r="BN431" i="1"/>
  <c r="Z431" i="1"/>
  <c r="BP433" i="1"/>
  <c r="BN433" i="1"/>
  <c r="Z433" i="1"/>
  <c r="BP436" i="1"/>
  <c r="BN436" i="1"/>
  <c r="Z436" i="1"/>
  <c r="BP439" i="1"/>
  <c r="BN439" i="1"/>
  <c r="Z439" i="1"/>
  <c r="BP441" i="1"/>
  <c r="BN441" i="1"/>
  <c r="Z441" i="1"/>
  <c r="BP444" i="1"/>
  <c r="BN444" i="1"/>
  <c r="Z444" i="1"/>
  <c r="BP446" i="1"/>
  <c r="BN446" i="1"/>
  <c r="Z446" i="1"/>
  <c r="BP449" i="1"/>
  <c r="BN449" i="1"/>
  <c r="Z449" i="1"/>
  <c r="Y456" i="1"/>
  <c r="BP460" i="1"/>
  <c r="BN460" i="1"/>
  <c r="Z460" i="1"/>
  <c r="Z462" i="1" s="1"/>
  <c r="BP471" i="1"/>
  <c r="BN471" i="1"/>
  <c r="Z471" i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BP539" i="1"/>
  <c r="BN539" i="1"/>
  <c r="Z539" i="1"/>
  <c r="Z541" i="1" s="1"/>
  <c r="Y541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Y615" i="1"/>
  <c r="Y425" i="1"/>
  <c r="BP495" i="1"/>
  <c r="BN495" i="1"/>
  <c r="Z495" i="1"/>
  <c r="Z497" i="1" s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535" i="1" l="1"/>
  <c r="Z521" i="1"/>
  <c r="Z289" i="1"/>
  <c r="Z280" i="1"/>
  <c r="Z227" i="1"/>
  <c r="Z178" i="1"/>
  <c r="Z152" i="1"/>
  <c r="Z112" i="1"/>
  <c r="Z97" i="1"/>
  <c r="Z72" i="1"/>
  <c r="Z482" i="1"/>
  <c r="Z344" i="1"/>
  <c r="Z591" i="1"/>
  <c r="Z578" i="1"/>
  <c r="Z235" i="1"/>
  <c r="Z136" i="1"/>
  <c r="Z104" i="1"/>
  <c r="Y606" i="1"/>
  <c r="Y608" i="1" s="1"/>
  <c r="Z322" i="1"/>
  <c r="Z564" i="1"/>
  <c r="Z259" i="1"/>
  <c r="Z213" i="1"/>
  <c r="Y607" i="1"/>
  <c r="Z34" i="1"/>
  <c r="Z337" i="1"/>
  <c r="Z331" i="1"/>
  <c r="Y609" i="1"/>
  <c r="Z91" i="1"/>
  <c r="Z573" i="1"/>
  <c r="Z557" i="1"/>
  <c r="Z451" i="1"/>
  <c r="Z247" i="1"/>
  <c r="Z191" i="1"/>
  <c r="Z172" i="1"/>
  <c r="Z164" i="1"/>
  <c r="Z121" i="1"/>
  <c r="Z86" i="1"/>
  <c r="Z62" i="1"/>
  <c r="Z57" i="1"/>
  <c r="Y605" i="1"/>
  <c r="Z413" i="1"/>
  <c r="Z375" i="1"/>
  <c r="Z585" i="1"/>
  <c r="X608" i="1"/>
  <c r="Z477" i="1"/>
  <c r="Z399" i="1"/>
  <c r="Z610" i="1" l="1"/>
</calcChain>
</file>

<file path=xl/sharedStrings.xml><?xml version="1.0" encoding="utf-8"?>
<sst xmlns="http://schemas.openxmlformats.org/spreadsheetml/2006/main" count="2546" uniqueCount="837">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</sst>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17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B175" sqref="AB175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45" t="s">
        <v>0</v>
      </c>
      <c r="E1" s="417"/>
      <c r="F1" s="417"/>
      <c r="G1" s="12" t="s">
        <v>1</v>
      </c>
      <c r="H1" s="445" t="s">
        <v>2</v>
      </c>
      <c r="I1" s="417"/>
      <c r="J1" s="417"/>
      <c r="K1" s="417"/>
      <c r="L1" s="417"/>
      <c r="M1" s="417"/>
      <c r="N1" s="417"/>
      <c r="O1" s="417"/>
      <c r="P1" s="417"/>
      <c r="Q1" s="417"/>
      <c r="R1" s="416" t="s">
        <v>3</v>
      </c>
      <c r="S1" s="417"/>
      <c r="T1" s="4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05" t="s">
        <v>8</v>
      </c>
      <c r="B5" s="409"/>
      <c r="C5" s="410"/>
      <c r="D5" s="448"/>
      <c r="E5" s="449"/>
      <c r="F5" s="726" t="s">
        <v>9</v>
      </c>
      <c r="G5" s="410"/>
      <c r="H5" s="448" t="s">
        <v>836</v>
      </c>
      <c r="I5" s="661"/>
      <c r="J5" s="661"/>
      <c r="K5" s="661"/>
      <c r="L5" s="661"/>
      <c r="M5" s="449"/>
      <c r="N5" s="58"/>
      <c r="P5" s="24" t="s">
        <v>10</v>
      </c>
      <c r="Q5" s="760">
        <v>45514</v>
      </c>
      <c r="R5" s="533"/>
      <c r="T5" s="562" t="s">
        <v>11</v>
      </c>
      <c r="U5" s="494"/>
      <c r="V5" s="566" t="s">
        <v>12</v>
      </c>
      <c r="W5" s="533"/>
      <c r="AB5" s="51"/>
      <c r="AC5" s="51"/>
      <c r="AD5" s="51"/>
      <c r="AE5" s="51"/>
    </row>
    <row r="6" spans="1:32" s="377" customFormat="1" ht="24" customHeight="1" x14ac:dyDescent="0.2">
      <c r="A6" s="505" t="s">
        <v>13</v>
      </c>
      <c r="B6" s="409"/>
      <c r="C6" s="41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3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Суббота</v>
      </c>
      <c r="R6" s="398"/>
      <c r="T6" s="608" t="s">
        <v>16</v>
      </c>
      <c r="U6" s="494"/>
      <c r="V6" s="764" t="s">
        <v>17</v>
      </c>
      <c r="W6" s="48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24" t="str">
        <f>IFERROR(VLOOKUP(DeliveryAddress,Table,3,0),1)</f>
        <v>1</v>
      </c>
      <c r="E7" s="425"/>
      <c r="F7" s="425"/>
      <c r="G7" s="425"/>
      <c r="H7" s="425"/>
      <c r="I7" s="425"/>
      <c r="J7" s="425"/>
      <c r="K7" s="425"/>
      <c r="L7" s="425"/>
      <c r="M7" s="426"/>
      <c r="N7" s="60"/>
      <c r="P7" s="24"/>
      <c r="Q7" s="42"/>
      <c r="R7" s="42"/>
      <c r="T7" s="392"/>
      <c r="U7" s="494"/>
      <c r="V7" s="765"/>
      <c r="W7" s="766"/>
      <c r="AB7" s="51"/>
      <c r="AC7" s="51"/>
      <c r="AD7" s="51"/>
      <c r="AE7" s="51"/>
    </row>
    <row r="8" spans="1:32" s="377" customFormat="1" ht="25.5" customHeight="1" x14ac:dyDescent="0.2">
      <c r="A8" s="771" t="s">
        <v>18</v>
      </c>
      <c r="B8" s="395"/>
      <c r="C8" s="39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14">
        <v>0.58333333333333337</v>
      </c>
      <c r="R8" s="426"/>
      <c r="T8" s="392"/>
      <c r="U8" s="494"/>
      <c r="V8" s="765"/>
      <c r="W8" s="766"/>
      <c r="AB8" s="51"/>
      <c r="AC8" s="51"/>
      <c r="AD8" s="51"/>
      <c r="AE8" s="51"/>
    </row>
    <row r="9" spans="1:32" s="377" customFormat="1" ht="39.950000000000003" customHeight="1" x14ac:dyDescent="0.2">
      <c r="A9" s="5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29"/>
      <c r="E9" s="453"/>
      <c r="F9" s="5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52" t="str">
        <f>IF(AND($A$9="Тип доверенности/получателя при получении в адресе перегруза:",$D$9="Разовая доверенность"),"Введите ФИО","")</f>
        <v/>
      </c>
      <c r="I9" s="453"/>
      <c r="J9" s="4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3"/>
      <c r="L9" s="453"/>
      <c r="M9" s="453"/>
      <c r="N9" s="375"/>
      <c r="P9" s="26" t="s">
        <v>20</v>
      </c>
      <c r="Q9" s="490"/>
      <c r="R9" s="491"/>
      <c r="T9" s="392"/>
      <c r="U9" s="494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29"/>
      <c r="E10" s="453"/>
      <c r="F10" s="5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39" t="str">
        <f>IFERROR(VLOOKUP($D$10,Proxy,2,FALSE),"")</f>
        <v/>
      </c>
      <c r="I10" s="392"/>
      <c r="J10" s="392"/>
      <c r="K10" s="392"/>
      <c r="L10" s="392"/>
      <c r="M10" s="392"/>
      <c r="N10" s="376"/>
      <c r="P10" s="26" t="s">
        <v>21</v>
      </c>
      <c r="Q10" s="609"/>
      <c r="R10" s="610"/>
      <c r="U10" s="24" t="s">
        <v>22</v>
      </c>
      <c r="V10" s="479" t="s">
        <v>23</v>
      </c>
      <c r="W10" s="48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92" t="s">
        <v>27</v>
      </c>
      <c r="W11" s="491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83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09"/>
      <c r="M12" s="410"/>
      <c r="N12" s="62"/>
      <c r="P12" s="24" t="s">
        <v>29</v>
      </c>
      <c r="Q12" s="514"/>
      <c r="R12" s="426"/>
      <c r="S12" s="23"/>
      <c r="U12" s="24"/>
      <c r="V12" s="417"/>
      <c r="W12" s="392"/>
      <c r="AB12" s="51"/>
      <c r="AC12" s="51"/>
      <c r="AD12" s="51"/>
      <c r="AE12" s="51"/>
    </row>
    <row r="13" spans="1:32" s="377" customFormat="1" ht="23.25" customHeight="1" x14ac:dyDescent="0.2">
      <c r="A13" s="583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09"/>
      <c r="M13" s="410"/>
      <c r="N13" s="62"/>
      <c r="O13" s="26"/>
      <c r="P13" s="26" t="s">
        <v>31</v>
      </c>
      <c r="Q13" s="692"/>
      <c r="R13" s="4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83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09"/>
      <c r="M14" s="4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3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10"/>
      <c r="N15" s="63"/>
      <c r="P15" s="569" t="s">
        <v>34</v>
      </c>
      <c r="Q15" s="417"/>
      <c r="R15" s="417"/>
      <c r="S15" s="417"/>
      <c r="T15" s="4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0"/>
      <c r="Q16" s="570"/>
      <c r="R16" s="570"/>
      <c r="S16" s="570"/>
      <c r="T16" s="5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0" t="s">
        <v>35</v>
      </c>
      <c r="B17" s="430" t="s">
        <v>36</v>
      </c>
      <c r="C17" s="524" t="s">
        <v>37</v>
      </c>
      <c r="D17" s="430" t="s">
        <v>38</v>
      </c>
      <c r="E17" s="48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30" t="s">
        <v>49</v>
      </c>
      <c r="Q17" s="485"/>
      <c r="R17" s="485"/>
      <c r="S17" s="485"/>
      <c r="T17" s="486"/>
      <c r="U17" s="758" t="s">
        <v>50</v>
      </c>
      <c r="V17" s="410"/>
      <c r="W17" s="430" t="s">
        <v>51</v>
      </c>
      <c r="X17" s="430" t="s">
        <v>52</v>
      </c>
      <c r="Y17" s="756" t="s">
        <v>53</v>
      </c>
      <c r="Z17" s="430" t="s">
        <v>54</v>
      </c>
      <c r="AA17" s="636" t="s">
        <v>55</v>
      </c>
      <c r="AB17" s="636" t="s">
        <v>56</v>
      </c>
      <c r="AC17" s="636" t="s">
        <v>57</v>
      </c>
      <c r="AD17" s="636" t="s">
        <v>58</v>
      </c>
      <c r="AE17" s="721"/>
      <c r="AF17" s="722"/>
      <c r="AG17" s="496"/>
      <c r="BD17" s="621" t="s">
        <v>59</v>
      </c>
    </row>
    <row r="18" spans="1:68" ht="14.25" customHeight="1" x14ac:dyDescent="0.2">
      <c r="A18" s="431"/>
      <c r="B18" s="431"/>
      <c r="C18" s="431"/>
      <c r="D18" s="487"/>
      <c r="E18" s="489"/>
      <c r="F18" s="431"/>
      <c r="G18" s="431"/>
      <c r="H18" s="431"/>
      <c r="I18" s="431"/>
      <c r="J18" s="431"/>
      <c r="K18" s="431"/>
      <c r="L18" s="431"/>
      <c r="M18" s="431"/>
      <c r="N18" s="431"/>
      <c r="O18" s="431"/>
      <c r="P18" s="487"/>
      <c r="Q18" s="488"/>
      <c r="R18" s="488"/>
      <c r="S18" s="488"/>
      <c r="T18" s="489"/>
      <c r="U18" s="378" t="s">
        <v>60</v>
      </c>
      <c r="V18" s="378" t="s">
        <v>61</v>
      </c>
      <c r="W18" s="431"/>
      <c r="X18" s="431"/>
      <c r="Y18" s="757"/>
      <c r="Z18" s="431"/>
      <c r="AA18" s="637"/>
      <c r="AB18" s="637"/>
      <c r="AC18" s="637"/>
      <c r="AD18" s="723"/>
      <c r="AE18" s="724"/>
      <c r="AF18" s="725"/>
      <c r="AG18" s="497"/>
      <c r="BD18" s="392"/>
    </row>
    <row r="19" spans="1:68" ht="27.75" hidden="1" customHeight="1" x14ac:dyDescent="0.2">
      <c r="A19" s="471" t="s">
        <v>62</v>
      </c>
      <c r="B19" s="472"/>
      <c r="C19" s="472"/>
      <c r="D19" s="472"/>
      <c r="E19" s="472"/>
      <c r="F19" s="472"/>
      <c r="G19" s="472"/>
      <c r="H19" s="472"/>
      <c r="I19" s="472"/>
      <c r="J19" s="472"/>
      <c r="K19" s="472"/>
      <c r="L19" s="472"/>
      <c r="M19" s="472"/>
      <c r="N19" s="472"/>
      <c r="O19" s="472"/>
      <c r="P19" s="472"/>
      <c r="Q19" s="472"/>
      <c r="R19" s="472"/>
      <c r="S19" s="472"/>
      <c r="T19" s="472"/>
      <c r="U19" s="472"/>
      <c r="V19" s="472"/>
      <c r="W19" s="472"/>
      <c r="X19" s="472"/>
      <c r="Y19" s="472"/>
      <c r="Z19" s="472"/>
      <c r="AA19" s="48"/>
      <c r="AB19" s="48"/>
      <c r="AC19" s="48"/>
    </row>
    <row r="20" spans="1:68" ht="16.5" hidden="1" customHeight="1" x14ac:dyDescent="0.25">
      <c r="A20" s="401" t="s">
        <v>62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9"/>
      <c r="AB20" s="379"/>
      <c r="AC20" s="379"/>
    </row>
    <row r="21" spans="1:68" ht="14.25" hidden="1" customHeight="1" x14ac:dyDescent="0.25">
      <c r="A21" s="406" t="s">
        <v>63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80"/>
      <c r="AB21" s="380"/>
      <c r="AC21" s="38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7">
        <v>4680115885004</v>
      </c>
      <c r="E22" s="398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1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3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3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406" t="s">
        <v>71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80"/>
      <c r="AB25" s="380"/>
      <c r="AC25" s="380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7">
        <v>4607091383881</v>
      </c>
      <c r="E26" s="398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7">
        <v>4607091388237</v>
      </c>
      <c r="E27" s="398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4301051692</v>
      </c>
      <c r="D28" s="397">
        <v>4607091383935</v>
      </c>
      <c r="E28" s="398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89"/>
      <c r="R28" s="389"/>
      <c r="S28" s="389"/>
      <c r="T28" s="390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4301051180</v>
      </c>
      <c r="D29" s="397">
        <v>4607091383935</v>
      </c>
      <c r="E29" s="398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7">
        <v>4680115881990</v>
      </c>
      <c r="E30" s="398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3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7">
        <v>4680115881853</v>
      </c>
      <c r="E31" s="398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7">
        <v>4607091383911</v>
      </c>
      <c r="E32" s="398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5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7">
        <v>4607091388244</v>
      </c>
      <c r="E33" s="398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1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3"/>
      <c r="P34" s="394" t="s">
        <v>69</v>
      </c>
      <c r="Q34" s="395"/>
      <c r="R34" s="395"/>
      <c r="S34" s="395"/>
      <c r="T34" s="395"/>
      <c r="U34" s="395"/>
      <c r="V34" s="396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3"/>
      <c r="P35" s="394" t="s">
        <v>69</v>
      </c>
      <c r="Q35" s="395"/>
      <c r="R35" s="395"/>
      <c r="S35" s="395"/>
      <c r="T35" s="395"/>
      <c r="U35" s="395"/>
      <c r="V35" s="396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406" t="s">
        <v>90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80"/>
      <c r="AB36" s="380"/>
      <c r="AC36" s="380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7">
        <v>4607091388503</v>
      </c>
      <c r="E37" s="398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1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3"/>
      <c r="P38" s="394" t="s">
        <v>69</v>
      </c>
      <c r="Q38" s="395"/>
      <c r="R38" s="395"/>
      <c r="S38" s="395"/>
      <c r="T38" s="395"/>
      <c r="U38" s="395"/>
      <c r="V38" s="396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3"/>
      <c r="P39" s="394" t="s">
        <v>69</v>
      </c>
      <c r="Q39" s="395"/>
      <c r="R39" s="395"/>
      <c r="S39" s="395"/>
      <c r="T39" s="395"/>
      <c r="U39" s="395"/>
      <c r="V39" s="396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406" t="s">
        <v>95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2"/>
      <c r="AA40" s="380"/>
      <c r="AB40" s="380"/>
      <c r="AC40" s="380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7">
        <v>4607091388282</v>
      </c>
      <c r="E41" s="398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1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3"/>
      <c r="P42" s="394" t="s">
        <v>69</v>
      </c>
      <c r="Q42" s="395"/>
      <c r="R42" s="395"/>
      <c r="S42" s="395"/>
      <c r="T42" s="395"/>
      <c r="U42" s="395"/>
      <c r="V42" s="396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3"/>
      <c r="P43" s="394" t="s">
        <v>69</v>
      </c>
      <c r="Q43" s="395"/>
      <c r="R43" s="395"/>
      <c r="S43" s="395"/>
      <c r="T43" s="395"/>
      <c r="U43" s="395"/>
      <c r="V43" s="396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406" t="s">
        <v>99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80"/>
      <c r="AB44" s="380"/>
      <c r="AC44" s="380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7">
        <v>4607091389111</v>
      </c>
      <c r="E45" s="398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1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3"/>
      <c r="P46" s="394" t="s">
        <v>69</v>
      </c>
      <c r="Q46" s="395"/>
      <c r="R46" s="395"/>
      <c r="S46" s="395"/>
      <c r="T46" s="395"/>
      <c r="U46" s="395"/>
      <c r="V46" s="396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3"/>
      <c r="P47" s="394" t="s">
        <v>69</v>
      </c>
      <c r="Q47" s="395"/>
      <c r="R47" s="395"/>
      <c r="S47" s="395"/>
      <c r="T47" s="395"/>
      <c r="U47" s="395"/>
      <c r="V47" s="396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471" t="s">
        <v>102</v>
      </c>
      <c r="B48" s="472"/>
      <c r="C48" s="472"/>
      <c r="D48" s="472"/>
      <c r="E48" s="472"/>
      <c r="F48" s="472"/>
      <c r="G48" s="472"/>
      <c r="H48" s="472"/>
      <c r="I48" s="472"/>
      <c r="J48" s="472"/>
      <c r="K48" s="472"/>
      <c r="L48" s="472"/>
      <c r="M48" s="472"/>
      <c r="N48" s="472"/>
      <c r="O48" s="472"/>
      <c r="P48" s="472"/>
      <c r="Q48" s="472"/>
      <c r="R48" s="472"/>
      <c r="S48" s="472"/>
      <c r="T48" s="472"/>
      <c r="U48" s="472"/>
      <c r="V48" s="472"/>
      <c r="W48" s="472"/>
      <c r="X48" s="472"/>
      <c r="Y48" s="472"/>
      <c r="Z48" s="472"/>
      <c r="AA48" s="48"/>
      <c r="AB48" s="48"/>
      <c r="AC48" s="48"/>
    </row>
    <row r="49" spans="1:68" ht="16.5" hidden="1" customHeight="1" x14ac:dyDescent="0.25">
      <c r="A49" s="401" t="s">
        <v>103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  <c r="AA49" s="379"/>
      <c r="AB49" s="379"/>
      <c r="AC49" s="379"/>
    </row>
    <row r="50" spans="1:68" ht="14.25" hidden="1" customHeight="1" x14ac:dyDescent="0.25">
      <c r="A50" s="406" t="s">
        <v>104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380"/>
      <c r="AB50" s="380"/>
      <c r="AC50" s="380"/>
    </row>
    <row r="51" spans="1:68" ht="27" hidden="1" customHeight="1" x14ac:dyDescent="0.25">
      <c r="A51" s="54" t="s">
        <v>105</v>
      </c>
      <c r="B51" s="54" t="s">
        <v>106</v>
      </c>
      <c r="C51" s="31">
        <v>4301011540</v>
      </c>
      <c r="D51" s="397">
        <v>4607091385670</v>
      </c>
      <c r="E51" s="398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hidden="1" customHeight="1" x14ac:dyDescent="0.25">
      <c r="A52" s="54" t="s">
        <v>105</v>
      </c>
      <c r="B52" s="54" t="s">
        <v>109</v>
      </c>
      <c r="C52" s="31">
        <v>4301011380</v>
      </c>
      <c r="D52" s="397">
        <v>4607091385670</v>
      </c>
      <c r="E52" s="398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4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89"/>
      <c r="R52" s="389"/>
      <c r="S52" s="389"/>
      <c r="T52" s="390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111</v>
      </c>
      <c r="B53" s="54" t="s">
        <v>112</v>
      </c>
      <c r="C53" s="31">
        <v>4301011625</v>
      </c>
      <c r="D53" s="397">
        <v>4680115883956</v>
      </c>
      <c r="E53" s="398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113</v>
      </c>
      <c r="B54" s="54" t="s">
        <v>114</v>
      </c>
      <c r="C54" s="31">
        <v>4301011565</v>
      </c>
      <c r="D54" s="397">
        <v>4680115882539</v>
      </c>
      <c r="E54" s="398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4301011382</v>
      </c>
      <c r="D55" s="397">
        <v>4607091385687</v>
      </c>
      <c r="E55" s="398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89"/>
      <c r="R55" s="389"/>
      <c r="S55" s="389"/>
      <c r="T55" s="390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4301011624</v>
      </c>
      <c r="D56" s="397">
        <v>4680115883949</v>
      </c>
      <c r="E56" s="398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391"/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3"/>
      <c r="P57" s="394" t="s">
        <v>69</v>
      </c>
      <c r="Q57" s="395"/>
      <c r="R57" s="395"/>
      <c r="S57" s="395"/>
      <c r="T57" s="395"/>
      <c r="U57" s="395"/>
      <c r="V57" s="396"/>
      <c r="W57" s="37" t="s">
        <v>70</v>
      </c>
      <c r="X57" s="386">
        <f>IFERROR(X51/H51,"0")+IFERROR(X52/H52,"0")+IFERROR(X53/H53,"0")+IFERROR(X54/H54,"0")+IFERROR(X55/H55,"0")+IFERROR(X56/H56,"0")</f>
        <v>0</v>
      </c>
      <c r="Y57" s="386">
        <f>IFERROR(Y51/H51,"0")+IFERROR(Y52/H52,"0")+IFERROR(Y53/H53,"0")+IFERROR(Y54/H54,"0")+IFERROR(Y55/H55,"0")+IFERROR(Y56/H56,"0")</f>
        <v>0</v>
      </c>
      <c r="Z57" s="386">
        <f>IFERROR(IF(Z51="",0,Z51),"0")+IFERROR(IF(Z52="",0,Z52),"0")+IFERROR(IF(Z53="",0,Z53),"0")+IFERROR(IF(Z54="",0,Z54),"0")+IFERROR(IF(Z55="",0,Z55),"0")+IFERROR(IF(Z56="",0,Z56),"0")</f>
        <v>0</v>
      </c>
      <c r="AA57" s="387"/>
      <c r="AB57" s="387"/>
      <c r="AC57" s="387"/>
    </row>
    <row r="58" spans="1:68" hidden="1" x14ac:dyDescent="0.2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3"/>
      <c r="P58" s="394" t="s">
        <v>69</v>
      </c>
      <c r="Q58" s="395"/>
      <c r="R58" s="395"/>
      <c r="S58" s="395"/>
      <c r="T58" s="395"/>
      <c r="U58" s="395"/>
      <c r="V58" s="396"/>
      <c r="W58" s="37" t="s">
        <v>68</v>
      </c>
      <c r="X58" s="386">
        <f>IFERROR(SUM(X51:X56),"0")</f>
        <v>0</v>
      </c>
      <c r="Y58" s="386">
        <f>IFERROR(SUM(Y51:Y56),"0")</f>
        <v>0</v>
      </c>
      <c r="Z58" s="37"/>
      <c r="AA58" s="387"/>
      <c r="AB58" s="387"/>
      <c r="AC58" s="387"/>
    </row>
    <row r="59" spans="1:68" ht="14.25" hidden="1" customHeight="1" x14ac:dyDescent="0.25">
      <c r="A59" s="406" t="s">
        <v>71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380"/>
      <c r="AB59" s="380"/>
      <c r="AC59" s="380"/>
    </row>
    <row r="60" spans="1:68" ht="16.5" hidden="1" customHeight="1" x14ac:dyDescent="0.25">
      <c r="A60" s="54" t="s">
        <v>119</v>
      </c>
      <c r="B60" s="54" t="s">
        <v>120</v>
      </c>
      <c r="C60" s="31">
        <v>4301051842</v>
      </c>
      <c r="D60" s="397">
        <v>4680115885233</v>
      </c>
      <c r="E60" s="398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87" t="s">
        <v>121</v>
      </c>
      <c r="Q60" s="389"/>
      <c r="R60" s="389"/>
      <c r="S60" s="389"/>
      <c r="T60" s="390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122</v>
      </c>
      <c r="B61" s="54" t="s">
        <v>123</v>
      </c>
      <c r="C61" s="31">
        <v>4301051820</v>
      </c>
      <c r="D61" s="397">
        <v>4680115884915</v>
      </c>
      <c r="E61" s="398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86" t="s">
        <v>124</v>
      </c>
      <c r="Q61" s="389"/>
      <c r="R61" s="389"/>
      <c r="S61" s="389"/>
      <c r="T61" s="390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391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3"/>
      <c r="P62" s="394" t="s">
        <v>69</v>
      </c>
      <c r="Q62" s="395"/>
      <c r="R62" s="395"/>
      <c r="S62" s="395"/>
      <c r="T62" s="395"/>
      <c r="U62" s="395"/>
      <c r="V62" s="396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hidden="1" x14ac:dyDescent="0.2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3"/>
      <c r="P63" s="394" t="s">
        <v>69</v>
      </c>
      <c r="Q63" s="395"/>
      <c r="R63" s="395"/>
      <c r="S63" s="395"/>
      <c r="T63" s="395"/>
      <c r="U63" s="395"/>
      <c r="V63" s="396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hidden="1" customHeight="1" x14ac:dyDescent="0.25">
      <c r="A64" s="401" t="s">
        <v>125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79"/>
      <c r="AB64" s="379"/>
      <c r="AC64" s="379"/>
    </row>
    <row r="65" spans="1:68" ht="14.25" hidden="1" customHeight="1" x14ac:dyDescent="0.25">
      <c r="A65" s="406" t="s">
        <v>104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380"/>
      <c r="AB65" s="380"/>
      <c r="AC65" s="380"/>
    </row>
    <row r="66" spans="1:68" ht="27" hidden="1" customHeight="1" x14ac:dyDescent="0.25">
      <c r="A66" s="54" t="s">
        <v>126</v>
      </c>
      <c r="B66" s="54" t="s">
        <v>127</v>
      </c>
      <c r="C66" s="31">
        <v>4301011481</v>
      </c>
      <c r="D66" s="397">
        <v>4680115881426</v>
      </c>
      <c r="E66" s="398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89"/>
      <c r="R66" s="389"/>
      <c r="S66" s="389"/>
      <c r="T66" s="390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hidden="1" customHeight="1" x14ac:dyDescent="0.25">
      <c r="A67" s="54" t="s">
        <v>126</v>
      </c>
      <c r="B67" s="54" t="s">
        <v>129</v>
      </c>
      <c r="C67" s="31">
        <v>4301011452</v>
      </c>
      <c r="D67" s="397">
        <v>4680115881426</v>
      </c>
      <c r="E67" s="398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130</v>
      </c>
      <c r="B68" s="54" t="s">
        <v>131</v>
      </c>
      <c r="C68" s="31">
        <v>4301011386</v>
      </c>
      <c r="D68" s="397">
        <v>4680115880283</v>
      </c>
      <c r="E68" s="398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89"/>
      <c r="R68" s="389"/>
      <c r="S68" s="389"/>
      <c r="T68" s="390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132</v>
      </c>
      <c r="B69" s="54" t="s">
        <v>133</v>
      </c>
      <c r="C69" s="31">
        <v>4301011437</v>
      </c>
      <c r="D69" s="397">
        <v>4680115881419</v>
      </c>
      <c r="E69" s="398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4301011432</v>
      </c>
      <c r="D70" s="397">
        <v>4680115882720</v>
      </c>
      <c r="E70" s="398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4301012008</v>
      </c>
      <c r="D71" s="397">
        <v>4680115881525</v>
      </c>
      <c r="E71" s="398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78" t="s">
        <v>139</v>
      </c>
      <c r="Q71" s="389"/>
      <c r="R71" s="389"/>
      <c r="S71" s="389"/>
      <c r="T71" s="390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391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3"/>
      <c r="P72" s="394" t="s">
        <v>69</v>
      </c>
      <c r="Q72" s="395"/>
      <c r="R72" s="395"/>
      <c r="S72" s="395"/>
      <c r="T72" s="395"/>
      <c r="U72" s="395"/>
      <c r="V72" s="396"/>
      <c r="W72" s="37" t="s">
        <v>70</v>
      </c>
      <c r="X72" s="386">
        <f>IFERROR(X66/H66,"0")+IFERROR(X67/H67,"0")+IFERROR(X68/H68,"0")+IFERROR(X69/H69,"0")+IFERROR(X70/H70,"0")+IFERROR(X71/H71,"0")</f>
        <v>0</v>
      </c>
      <c r="Y72" s="386">
        <f>IFERROR(Y66/H66,"0")+IFERROR(Y67/H67,"0")+IFERROR(Y68/H68,"0")+IFERROR(Y69/H69,"0")+IFERROR(Y70/H70,"0")+IFERROR(Y71/H71,"0")</f>
        <v>0</v>
      </c>
      <c r="Z72" s="386">
        <f>IFERROR(IF(Z66="",0,Z66),"0")+IFERROR(IF(Z67="",0,Z67),"0")+IFERROR(IF(Z68="",0,Z68),"0")+IFERROR(IF(Z69="",0,Z69),"0")+IFERROR(IF(Z70="",0,Z70),"0")+IFERROR(IF(Z71="",0,Z71),"0")</f>
        <v>0</v>
      </c>
      <c r="AA72" s="387"/>
      <c r="AB72" s="387"/>
      <c r="AC72" s="387"/>
    </row>
    <row r="73" spans="1:68" hidden="1" x14ac:dyDescent="0.2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3"/>
      <c r="P73" s="394" t="s">
        <v>69</v>
      </c>
      <c r="Q73" s="395"/>
      <c r="R73" s="395"/>
      <c r="S73" s="395"/>
      <c r="T73" s="395"/>
      <c r="U73" s="395"/>
      <c r="V73" s="396"/>
      <c r="W73" s="37" t="s">
        <v>68</v>
      </c>
      <c r="X73" s="386">
        <f>IFERROR(SUM(X66:X71),"0")</f>
        <v>0</v>
      </c>
      <c r="Y73" s="386">
        <f>IFERROR(SUM(Y66:Y71),"0")</f>
        <v>0</v>
      </c>
      <c r="Z73" s="37"/>
      <c r="AA73" s="387"/>
      <c r="AB73" s="387"/>
      <c r="AC73" s="387"/>
    </row>
    <row r="74" spans="1:68" ht="14.25" hidden="1" customHeight="1" x14ac:dyDescent="0.25">
      <c r="A74" s="406" t="s">
        <v>140</v>
      </c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80"/>
      <c r="AB74" s="380"/>
      <c r="AC74" s="380"/>
    </row>
    <row r="75" spans="1:68" ht="27" hidden="1" customHeight="1" x14ac:dyDescent="0.25">
      <c r="A75" s="54" t="s">
        <v>141</v>
      </c>
      <c r="B75" s="54" t="s">
        <v>142</v>
      </c>
      <c r="C75" s="31">
        <v>4301020234</v>
      </c>
      <c r="D75" s="397">
        <v>4680115881440</v>
      </c>
      <c r="E75" s="398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143</v>
      </c>
      <c r="B76" s="54" t="s">
        <v>144</v>
      </c>
      <c r="C76" s="31">
        <v>4301020232</v>
      </c>
      <c r="D76" s="397">
        <v>4680115881433</v>
      </c>
      <c r="E76" s="398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89"/>
      <c r="R76" s="389"/>
      <c r="S76" s="389"/>
      <c r="T76" s="390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391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3"/>
      <c r="P77" s="394" t="s">
        <v>69</v>
      </c>
      <c r="Q77" s="395"/>
      <c r="R77" s="395"/>
      <c r="S77" s="395"/>
      <c r="T77" s="395"/>
      <c r="U77" s="395"/>
      <c r="V77" s="396"/>
      <c r="W77" s="37" t="s">
        <v>70</v>
      </c>
      <c r="X77" s="386">
        <f>IFERROR(X75/H75,"0")+IFERROR(X76/H76,"0")</f>
        <v>0</v>
      </c>
      <c r="Y77" s="386">
        <f>IFERROR(Y75/H75,"0")+IFERROR(Y76/H76,"0")</f>
        <v>0</v>
      </c>
      <c r="Z77" s="386">
        <f>IFERROR(IF(Z75="",0,Z75),"0")+IFERROR(IF(Z76="",0,Z76),"0")</f>
        <v>0</v>
      </c>
      <c r="AA77" s="387"/>
      <c r="AB77" s="387"/>
      <c r="AC77" s="387"/>
    </row>
    <row r="78" spans="1:68" hidden="1" x14ac:dyDescent="0.2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3"/>
      <c r="P78" s="394" t="s">
        <v>69</v>
      </c>
      <c r="Q78" s="395"/>
      <c r="R78" s="395"/>
      <c r="S78" s="395"/>
      <c r="T78" s="395"/>
      <c r="U78" s="395"/>
      <c r="V78" s="396"/>
      <c r="W78" s="37" t="s">
        <v>68</v>
      </c>
      <c r="X78" s="386">
        <f>IFERROR(SUM(X75:X76),"0")</f>
        <v>0</v>
      </c>
      <c r="Y78" s="386">
        <f>IFERROR(SUM(Y75:Y76),"0")</f>
        <v>0</v>
      </c>
      <c r="Z78" s="37"/>
      <c r="AA78" s="387"/>
      <c r="AB78" s="387"/>
      <c r="AC78" s="387"/>
    </row>
    <row r="79" spans="1:68" ht="14.25" hidden="1" customHeight="1" x14ac:dyDescent="0.25">
      <c r="A79" s="406" t="s">
        <v>63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380"/>
      <c r="AB79" s="380"/>
      <c r="AC79" s="380"/>
    </row>
    <row r="80" spans="1:68" ht="27" hidden="1" customHeight="1" x14ac:dyDescent="0.25">
      <c r="A80" s="54" t="s">
        <v>145</v>
      </c>
      <c r="B80" s="54" t="s">
        <v>146</v>
      </c>
      <c r="C80" s="31">
        <v>4301031242</v>
      </c>
      <c r="D80" s="397">
        <v>4680115885066</v>
      </c>
      <c r="E80" s="398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0" t="s">
        <v>147</v>
      </c>
      <c r="Q80" s="389"/>
      <c r="R80" s="389"/>
      <c r="S80" s="389"/>
      <c r="T80" s="390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149</v>
      </c>
      <c r="B81" s="54" t="s">
        <v>150</v>
      </c>
      <c r="C81" s="31">
        <v>4301031243</v>
      </c>
      <c r="D81" s="397">
        <v>4680115885073</v>
      </c>
      <c r="E81" s="398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89"/>
      <c r="R81" s="389"/>
      <c r="S81" s="389"/>
      <c r="T81" s="390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152</v>
      </c>
      <c r="B82" s="54" t="s">
        <v>153</v>
      </c>
      <c r="C82" s="31">
        <v>4301031240</v>
      </c>
      <c r="D82" s="397">
        <v>4680115885042</v>
      </c>
      <c r="E82" s="398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0" t="s">
        <v>154</v>
      </c>
      <c r="Q82" s="389"/>
      <c r="R82" s="389"/>
      <c r="S82" s="389"/>
      <c r="T82" s="390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155</v>
      </c>
      <c r="B83" s="54" t="s">
        <v>156</v>
      </c>
      <c r="C83" s="31">
        <v>4301031241</v>
      </c>
      <c r="D83" s="397">
        <v>4680115885059</v>
      </c>
      <c r="E83" s="398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76" t="s">
        <v>157</v>
      </c>
      <c r="Q83" s="389"/>
      <c r="R83" s="389"/>
      <c r="S83" s="389"/>
      <c r="T83" s="390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158</v>
      </c>
      <c r="B84" s="54" t="s">
        <v>159</v>
      </c>
      <c r="C84" s="31">
        <v>4301031315</v>
      </c>
      <c r="D84" s="397">
        <v>4680115885080</v>
      </c>
      <c r="E84" s="398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">
        <v>160</v>
      </c>
      <c r="Q84" s="389"/>
      <c r="R84" s="389"/>
      <c r="S84" s="389"/>
      <c r="T84" s="390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161</v>
      </c>
      <c r="B85" s="54" t="s">
        <v>162</v>
      </c>
      <c r="C85" s="31">
        <v>4301031316</v>
      </c>
      <c r="D85" s="397">
        <v>4680115885097</v>
      </c>
      <c r="E85" s="398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85" t="s">
        <v>163</v>
      </c>
      <c r="Q85" s="389"/>
      <c r="R85" s="389"/>
      <c r="S85" s="389"/>
      <c r="T85" s="390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1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3"/>
      <c r="P86" s="394" t="s">
        <v>69</v>
      </c>
      <c r="Q86" s="395"/>
      <c r="R86" s="395"/>
      <c r="S86" s="395"/>
      <c r="T86" s="395"/>
      <c r="U86" s="395"/>
      <c r="V86" s="396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3"/>
      <c r="P87" s="394" t="s">
        <v>69</v>
      </c>
      <c r="Q87" s="395"/>
      <c r="R87" s="395"/>
      <c r="S87" s="395"/>
      <c r="T87" s="395"/>
      <c r="U87" s="395"/>
      <c r="V87" s="396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406" t="s">
        <v>71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380"/>
      <c r="AB88" s="380"/>
      <c r="AC88" s="380"/>
    </row>
    <row r="89" spans="1:68" ht="16.5" hidden="1" customHeight="1" x14ac:dyDescent="0.25">
      <c r="A89" s="54" t="s">
        <v>164</v>
      </c>
      <c r="B89" s="54" t="s">
        <v>165</v>
      </c>
      <c r="C89" s="31">
        <v>4301051837</v>
      </c>
      <c r="D89" s="397">
        <v>4680115884311</v>
      </c>
      <c r="E89" s="398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579" t="s">
        <v>166</v>
      </c>
      <c r="Q89" s="389"/>
      <c r="R89" s="389"/>
      <c r="S89" s="389"/>
      <c r="T89" s="390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167</v>
      </c>
      <c r="B90" s="54" t="s">
        <v>168</v>
      </c>
      <c r="C90" s="31">
        <v>4301051827</v>
      </c>
      <c r="D90" s="397">
        <v>4680115884403</v>
      </c>
      <c r="E90" s="398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89"/>
      <c r="R90" s="389"/>
      <c r="S90" s="389"/>
      <c r="T90" s="390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idden="1" x14ac:dyDescent="0.2">
      <c r="A91" s="391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3"/>
      <c r="P91" s="394" t="s">
        <v>69</v>
      </c>
      <c r="Q91" s="395"/>
      <c r="R91" s="395"/>
      <c r="S91" s="395"/>
      <c r="T91" s="395"/>
      <c r="U91" s="395"/>
      <c r="V91" s="396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hidden="1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3"/>
      <c r="P92" s="394" t="s">
        <v>69</v>
      </c>
      <c r="Q92" s="395"/>
      <c r="R92" s="395"/>
      <c r="S92" s="395"/>
      <c r="T92" s="395"/>
      <c r="U92" s="395"/>
      <c r="V92" s="396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hidden="1" customHeight="1" x14ac:dyDescent="0.25">
      <c r="A93" s="406" t="s">
        <v>170</v>
      </c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80"/>
      <c r="AB93" s="380"/>
      <c r="AC93" s="380"/>
    </row>
    <row r="94" spans="1:68" ht="27" hidden="1" customHeight="1" x14ac:dyDescent="0.25">
      <c r="A94" s="54" t="s">
        <v>171</v>
      </c>
      <c r="B94" s="54" t="s">
        <v>172</v>
      </c>
      <c r="C94" s="31">
        <v>4301060371</v>
      </c>
      <c r="D94" s="397">
        <v>4680115881532</v>
      </c>
      <c r="E94" s="398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89"/>
      <c r="R94" s="389"/>
      <c r="S94" s="389"/>
      <c r="T94" s="390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171</v>
      </c>
      <c r="B95" s="54" t="s">
        <v>173</v>
      </c>
      <c r="C95" s="31">
        <v>4301060366</v>
      </c>
      <c r="D95" s="397">
        <v>4680115881532</v>
      </c>
      <c r="E95" s="398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89"/>
      <c r="R95" s="389"/>
      <c r="S95" s="389"/>
      <c r="T95" s="390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174</v>
      </c>
      <c r="B96" s="54" t="s">
        <v>175</v>
      </c>
      <c r="C96" s="31">
        <v>4301060351</v>
      </c>
      <c r="D96" s="397">
        <v>4680115881464</v>
      </c>
      <c r="E96" s="398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391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3"/>
      <c r="P97" s="394" t="s">
        <v>69</v>
      </c>
      <c r="Q97" s="395"/>
      <c r="R97" s="395"/>
      <c r="S97" s="395"/>
      <c r="T97" s="395"/>
      <c r="U97" s="395"/>
      <c r="V97" s="396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hidden="1" x14ac:dyDescent="0.2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3"/>
      <c r="P98" s="394" t="s">
        <v>69</v>
      </c>
      <c r="Q98" s="395"/>
      <c r="R98" s="395"/>
      <c r="S98" s="395"/>
      <c r="T98" s="395"/>
      <c r="U98" s="395"/>
      <c r="V98" s="396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hidden="1" customHeight="1" x14ac:dyDescent="0.25">
      <c r="A99" s="401" t="s">
        <v>176</v>
      </c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  <c r="Z99" s="392"/>
      <c r="AA99" s="379"/>
      <c r="AB99" s="379"/>
      <c r="AC99" s="379"/>
    </row>
    <row r="100" spans="1:68" ht="14.25" hidden="1" customHeight="1" x14ac:dyDescent="0.25">
      <c r="A100" s="406" t="s">
        <v>104</v>
      </c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80"/>
      <c r="AB100" s="380"/>
      <c r="AC100" s="380"/>
    </row>
    <row r="101" spans="1:68" ht="27" hidden="1" customHeight="1" x14ac:dyDescent="0.25">
      <c r="A101" s="54" t="s">
        <v>177</v>
      </c>
      <c r="B101" s="54" t="s">
        <v>178</v>
      </c>
      <c r="C101" s="31">
        <v>4301011468</v>
      </c>
      <c r="D101" s="397">
        <v>4680115881327</v>
      </c>
      <c r="E101" s="398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4">
        <v>0</v>
      </c>
      <c r="Y101" s="385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hidden="1" customHeight="1" x14ac:dyDescent="0.25">
      <c r="A102" s="54" t="s">
        <v>179</v>
      </c>
      <c r="B102" s="54" t="s">
        <v>180</v>
      </c>
      <c r="C102" s="31">
        <v>4301011476</v>
      </c>
      <c r="D102" s="397">
        <v>4680115881518</v>
      </c>
      <c r="E102" s="398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181</v>
      </c>
      <c r="B103" s="54" t="s">
        <v>182</v>
      </c>
      <c r="C103" s="31">
        <v>4301012007</v>
      </c>
      <c r="D103" s="397">
        <v>4680115881303</v>
      </c>
      <c r="E103" s="398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75" t="s">
        <v>183</v>
      </c>
      <c r="Q103" s="389"/>
      <c r="R103" s="389"/>
      <c r="S103" s="389"/>
      <c r="T103" s="390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3"/>
      <c r="P104" s="394" t="s">
        <v>69</v>
      </c>
      <c r="Q104" s="395"/>
      <c r="R104" s="395"/>
      <c r="S104" s="395"/>
      <c r="T104" s="395"/>
      <c r="U104" s="395"/>
      <c r="V104" s="396"/>
      <c r="W104" s="37" t="s">
        <v>70</v>
      </c>
      <c r="X104" s="386">
        <f>IFERROR(X101/H101,"0")+IFERROR(X102/H102,"0")+IFERROR(X103/H103,"0")</f>
        <v>0</v>
      </c>
      <c r="Y104" s="386">
        <f>IFERROR(Y101/H101,"0")+IFERROR(Y102/H102,"0")+IFERROR(Y103/H103,"0")</f>
        <v>0</v>
      </c>
      <c r="Z104" s="386">
        <f>IFERROR(IF(Z101="",0,Z101),"0")+IFERROR(IF(Z102="",0,Z102),"0")+IFERROR(IF(Z103="",0,Z103),"0")</f>
        <v>0</v>
      </c>
      <c r="AA104" s="387"/>
      <c r="AB104" s="387"/>
      <c r="AC104" s="387"/>
    </row>
    <row r="105" spans="1:68" hidden="1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3"/>
      <c r="P105" s="394" t="s">
        <v>69</v>
      </c>
      <c r="Q105" s="395"/>
      <c r="R105" s="395"/>
      <c r="S105" s="395"/>
      <c r="T105" s="395"/>
      <c r="U105" s="395"/>
      <c r="V105" s="396"/>
      <c r="W105" s="37" t="s">
        <v>68</v>
      </c>
      <c r="X105" s="386">
        <f>IFERROR(SUM(X101:X103),"0")</f>
        <v>0</v>
      </c>
      <c r="Y105" s="386">
        <f>IFERROR(SUM(Y101:Y103),"0")</f>
        <v>0</v>
      </c>
      <c r="Z105" s="37"/>
      <c r="AA105" s="387"/>
      <c r="AB105" s="387"/>
      <c r="AC105" s="387"/>
    </row>
    <row r="106" spans="1:68" ht="14.25" hidden="1" customHeight="1" x14ac:dyDescent="0.25">
      <c r="A106" s="406" t="s">
        <v>71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  <c r="AA106" s="380"/>
      <c r="AB106" s="380"/>
      <c r="AC106" s="380"/>
    </row>
    <row r="107" spans="1:68" ht="27" hidden="1" customHeight="1" x14ac:dyDescent="0.25">
      <c r="A107" s="54" t="s">
        <v>184</v>
      </c>
      <c r="B107" s="54" t="s">
        <v>185</v>
      </c>
      <c r="C107" s="31">
        <v>4301051543</v>
      </c>
      <c r="D107" s="397">
        <v>4607091386967</v>
      </c>
      <c r="E107" s="398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0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184</v>
      </c>
      <c r="B108" s="54" t="s">
        <v>186</v>
      </c>
      <c r="C108" s="31">
        <v>4301051437</v>
      </c>
      <c r="D108" s="397">
        <v>4607091386967</v>
      </c>
      <c r="E108" s="398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89"/>
      <c r="R108" s="389"/>
      <c r="S108" s="389"/>
      <c r="T108" s="390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187</v>
      </c>
      <c r="B109" s="54" t="s">
        <v>188</v>
      </c>
      <c r="C109" s="31">
        <v>4301051436</v>
      </c>
      <c r="D109" s="397">
        <v>4607091385731</v>
      </c>
      <c r="E109" s="398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7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89"/>
      <c r="R109" s="389"/>
      <c r="S109" s="389"/>
      <c r="T109" s="390"/>
      <c r="U109" s="34"/>
      <c r="V109" s="34"/>
      <c r="W109" s="35" t="s">
        <v>68</v>
      </c>
      <c r="X109" s="384">
        <v>0</v>
      </c>
      <c r="Y109" s="385">
        <f>IFERROR(IF(X109="",0,CEILING((X109/$H109),1)*$H109),"")</f>
        <v>0</v>
      </c>
      <c r="Z109" s="36" t="str">
        <f>IFERROR(IF(Y109=0,"",ROUNDUP(Y109/H109,0)*0.00753),"")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189</v>
      </c>
      <c r="B110" s="54" t="s">
        <v>190</v>
      </c>
      <c r="C110" s="31">
        <v>4301051438</v>
      </c>
      <c r="D110" s="397">
        <v>4680115880894</v>
      </c>
      <c r="E110" s="398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5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191</v>
      </c>
      <c r="B111" s="54" t="s">
        <v>192</v>
      </c>
      <c r="C111" s="31">
        <v>4301051439</v>
      </c>
      <c r="D111" s="397">
        <v>4680115880214</v>
      </c>
      <c r="E111" s="398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391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3"/>
      <c r="P112" s="394" t="s">
        <v>69</v>
      </c>
      <c r="Q112" s="395"/>
      <c r="R112" s="395"/>
      <c r="S112" s="395"/>
      <c r="T112" s="395"/>
      <c r="U112" s="395"/>
      <c r="V112" s="396"/>
      <c r="W112" s="37" t="s">
        <v>70</v>
      </c>
      <c r="X112" s="386">
        <f>IFERROR(X107/H107,"0")+IFERROR(X108/H108,"0")+IFERROR(X109/H109,"0")+IFERROR(X110/H110,"0")+IFERROR(X111/H111,"0")</f>
        <v>0</v>
      </c>
      <c r="Y112" s="386">
        <f>IFERROR(Y107/H107,"0")+IFERROR(Y108/H108,"0")+IFERROR(Y109/H109,"0")+IFERROR(Y110/H110,"0")+IFERROR(Y111/H111,"0")</f>
        <v>0</v>
      </c>
      <c r="Z112" s="386">
        <f>IFERROR(IF(Z107="",0,Z107),"0")+IFERROR(IF(Z108="",0,Z108),"0")+IFERROR(IF(Z109="",0,Z109),"0")+IFERROR(IF(Z110="",0,Z110),"0")+IFERROR(IF(Z111="",0,Z111),"0")</f>
        <v>0</v>
      </c>
      <c r="AA112" s="387"/>
      <c r="AB112" s="387"/>
      <c r="AC112" s="387"/>
    </row>
    <row r="113" spans="1:68" hidden="1" x14ac:dyDescent="0.2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3"/>
      <c r="P113" s="394" t="s">
        <v>69</v>
      </c>
      <c r="Q113" s="395"/>
      <c r="R113" s="395"/>
      <c r="S113" s="395"/>
      <c r="T113" s="395"/>
      <c r="U113" s="395"/>
      <c r="V113" s="396"/>
      <c r="W113" s="37" t="s">
        <v>68</v>
      </c>
      <c r="X113" s="386">
        <f>IFERROR(SUM(X107:X111),"0")</f>
        <v>0</v>
      </c>
      <c r="Y113" s="386">
        <f>IFERROR(SUM(Y107:Y111),"0")</f>
        <v>0</v>
      </c>
      <c r="Z113" s="37"/>
      <c r="AA113" s="387"/>
      <c r="AB113" s="387"/>
      <c r="AC113" s="387"/>
    </row>
    <row r="114" spans="1:68" ht="16.5" hidden="1" customHeight="1" x14ac:dyDescent="0.25">
      <c r="A114" s="401" t="s">
        <v>193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379"/>
      <c r="AB114" s="379"/>
      <c r="AC114" s="379"/>
    </row>
    <row r="115" spans="1:68" ht="14.25" hidden="1" customHeight="1" x14ac:dyDescent="0.25">
      <c r="A115" s="406" t="s">
        <v>104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380"/>
      <c r="AB115" s="380"/>
      <c r="AC115" s="380"/>
    </row>
    <row r="116" spans="1:68" ht="16.5" hidden="1" customHeight="1" x14ac:dyDescent="0.25">
      <c r="A116" s="54" t="s">
        <v>194</v>
      </c>
      <c r="B116" s="54" t="s">
        <v>195</v>
      </c>
      <c r="C116" s="31">
        <v>4301011514</v>
      </c>
      <c r="D116" s="397">
        <v>4680115882133</v>
      </c>
      <c r="E116" s="398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89"/>
      <c r="R116" s="389"/>
      <c r="S116" s="389"/>
      <c r="T116" s="390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194</v>
      </c>
      <c r="B117" s="54" t="s">
        <v>196</v>
      </c>
      <c r="C117" s="31">
        <v>4301011703</v>
      </c>
      <c r="D117" s="397">
        <v>4680115882133</v>
      </c>
      <c r="E117" s="398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89"/>
      <c r="R117" s="389"/>
      <c r="S117" s="389"/>
      <c r="T117" s="390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197</v>
      </c>
      <c r="B118" s="54" t="s">
        <v>198</v>
      </c>
      <c r="C118" s="31">
        <v>4301011417</v>
      </c>
      <c r="D118" s="397">
        <v>4680115880269</v>
      </c>
      <c r="E118" s="398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199</v>
      </c>
      <c r="B119" s="54" t="s">
        <v>200</v>
      </c>
      <c r="C119" s="31">
        <v>4301011995</v>
      </c>
      <c r="D119" s="397">
        <v>4680115880429</v>
      </c>
      <c r="E119" s="398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18" t="s">
        <v>201</v>
      </c>
      <c r="Q119" s="389"/>
      <c r="R119" s="389"/>
      <c r="S119" s="389"/>
      <c r="T119" s="390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202</v>
      </c>
      <c r="B120" s="54" t="s">
        <v>203</v>
      </c>
      <c r="C120" s="31">
        <v>4301011462</v>
      </c>
      <c r="D120" s="397">
        <v>4680115881457</v>
      </c>
      <c r="E120" s="398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89"/>
      <c r="R120" s="389"/>
      <c r="S120" s="389"/>
      <c r="T120" s="390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391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3"/>
      <c r="P121" s="394" t="s">
        <v>69</v>
      </c>
      <c r="Q121" s="395"/>
      <c r="R121" s="395"/>
      <c r="S121" s="395"/>
      <c r="T121" s="395"/>
      <c r="U121" s="395"/>
      <c r="V121" s="396"/>
      <c r="W121" s="37" t="s">
        <v>70</v>
      </c>
      <c r="X121" s="386">
        <f>IFERROR(X116/H116,"0")+IFERROR(X117/H117,"0")+IFERROR(X118/H118,"0")+IFERROR(X119/H119,"0")+IFERROR(X120/H120,"0")</f>
        <v>0</v>
      </c>
      <c r="Y121" s="386">
        <f>IFERROR(Y116/H116,"0")+IFERROR(Y117/H117,"0")+IFERROR(Y118/H118,"0")+IFERROR(Y119/H119,"0")+IFERROR(Y120/H120,"0")</f>
        <v>0</v>
      </c>
      <c r="Z121" s="386">
        <f>IFERROR(IF(Z116="",0,Z116),"0")+IFERROR(IF(Z117="",0,Z117),"0")+IFERROR(IF(Z118="",0,Z118),"0")+IFERROR(IF(Z119="",0,Z119),"0")+IFERROR(IF(Z120="",0,Z120),"0")</f>
        <v>0</v>
      </c>
      <c r="AA121" s="387"/>
      <c r="AB121" s="387"/>
      <c r="AC121" s="387"/>
    </row>
    <row r="122" spans="1:68" hidden="1" x14ac:dyDescent="0.2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3"/>
      <c r="P122" s="394" t="s">
        <v>69</v>
      </c>
      <c r="Q122" s="395"/>
      <c r="R122" s="395"/>
      <c r="S122" s="395"/>
      <c r="T122" s="395"/>
      <c r="U122" s="395"/>
      <c r="V122" s="396"/>
      <c r="W122" s="37" t="s">
        <v>68</v>
      </c>
      <c r="X122" s="386">
        <f>IFERROR(SUM(X116:X120),"0")</f>
        <v>0</v>
      </c>
      <c r="Y122" s="386">
        <f>IFERROR(SUM(Y116:Y120),"0")</f>
        <v>0</v>
      </c>
      <c r="Z122" s="37"/>
      <c r="AA122" s="387"/>
      <c r="AB122" s="387"/>
      <c r="AC122" s="387"/>
    </row>
    <row r="123" spans="1:68" ht="14.25" hidden="1" customHeight="1" x14ac:dyDescent="0.25">
      <c r="A123" s="406" t="s">
        <v>140</v>
      </c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380"/>
      <c r="AB123" s="380"/>
      <c r="AC123" s="380"/>
    </row>
    <row r="124" spans="1:68" ht="16.5" hidden="1" customHeight="1" x14ac:dyDescent="0.25">
      <c r="A124" s="54" t="s">
        <v>204</v>
      </c>
      <c r="B124" s="54" t="s">
        <v>205</v>
      </c>
      <c r="C124" s="31">
        <v>4301020235</v>
      </c>
      <c r="D124" s="397">
        <v>4680115881488</v>
      </c>
      <c r="E124" s="398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89"/>
      <c r="R124" s="389"/>
      <c r="S124" s="389"/>
      <c r="T124" s="390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206</v>
      </c>
      <c r="B125" s="54" t="s">
        <v>207</v>
      </c>
      <c r="C125" s="31">
        <v>4301020258</v>
      </c>
      <c r="D125" s="397">
        <v>4680115882775</v>
      </c>
      <c r="E125" s="398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89"/>
      <c r="R125" s="389"/>
      <c r="S125" s="389"/>
      <c r="T125" s="390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208</v>
      </c>
      <c r="B126" s="54" t="s">
        <v>209</v>
      </c>
      <c r="C126" s="31">
        <v>4301020217</v>
      </c>
      <c r="D126" s="397">
        <v>4680115880658</v>
      </c>
      <c r="E126" s="398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89"/>
      <c r="R126" s="389"/>
      <c r="S126" s="389"/>
      <c r="T126" s="390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1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3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hidden="1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3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hidden="1" customHeight="1" x14ac:dyDescent="0.25">
      <c r="A129" s="406" t="s">
        <v>71</v>
      </c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  <c r="AA129" s="380"/>
      <c r="AB129" s="380"/>
      <c r="AC129" s="380"/>
    </row>
    <row r="130" spans="1:68" ht="27" hidden="1" customHeight="1" x14ac:dyDescent="0.25">
      <c r="A130" s="54" t="s">
        <v>210</v>
      </c>
      <c r="B130" s="54" t="s">
        <v>211</v>
      </c>
      <c r="C130" s="31">
        <v>4301051360</v>
      </c>
      <c r="D130" s="397">
        <v>4607091385168</v>
      </c>
      <c r="E130" s="398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89"/>
      <c r="R130" s="389"/>
      <c r="S130" s="389"/>
      <c r="T130" s="390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hidden="1" customHeight="1" x14ac:dyDescent="0.25">
      <c r="A131" s="54" t="s">
        <v>210</v>
      </c>
      <c r="B131" s="54" t="s">
        <v>212</v>
      </c>
      <c r="C131" s="31">
        <v>4301051612</v>
      </c>
      <c r="D131" s="397">
        <v>4607091385168</v>
      </c>
      <c r="E131" s="398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4">
        <v>0</v>
      </c>
      <c r="Y131" s="385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hidden="1" customHeight="1" x14ac:dyDescent="0.25">
      <c r="A132" s="54" t="s">
        <v>213</v>
      </c>
      <c r="B132" s="54" t="s">
        <v>214</v>
      </c>
      <c r="C132" s="31">
        <v>4301051362</v>
      </c>
      <c r="D132" s="397">
        <v>4607091383256</v>
      </c>
      <c r="E132" s="398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hidden="1" customHeight="1" x14ac:dyDescent="0.25">
      <c r="A133" s="54" t="s">
        <v>215</v>
      </c>
      <c r="B133" s="54" t="s">
        <v>216</v>
      </c>
      <c r="C133" s="31">
        <v>4301051358</v>
      </c>
      <c r="D133" s="397">
        <v>4607091385748</v>
      </c>
      <c r="E133" s="398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4">
        <v>0</v>
      </c>
      <c r="Y133" s="385">
        <f t="shared" si="21"/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27" hidden="1" customHeight="1" x14ac:dyDescent="0.25">
      <c r="A134" s="54" t="s">
        <v>217</v>
      </c>
      <c r="B134" s="54" t="s">
        <v>218</v>
      </c>
      <c r="C134" s="31">
        <v>4301051738</v>
      </c>
      <c r="D134" s="397">
        <v>4680115884533</v>
      </c>
      <c r="E134" s="398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219</v>
      </c>
      <c r="B135" s="54" t="s">
        <v>220</v>
      </c>
      <c r="C135" s="31">
        <v>4301051480</v>
      </c>
      <c r="D135" s="397">
        <v>4680115882645</v>
      </c>
      <c r="E135" s="398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89"/>
      <c r="R135" s="389"/>
      <c r="S135" s="389"/>
      <c r="T135" s="390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idden="1" x14ac:dyDescent="0.2">
      <c r="A136" s="391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3"/>
      <c r="P136" s="394" t="s">
        <v>69</v>
      </c>
      <c r="Q136" s="395"/>
      <c r="R136" s="395"/>
      <c r="S136" s="395"/>
      <c r="T136" s="395"/>
      <c r="U136" s="395"/>
      <c r="V136" s="396"/>
      <c r="W136" s="37" t="s">
        <v>70</v>
      </c>
      <c r="X136" s="386">
        <f>IFERROR(X130/H130,"0")+IFERROR(X131/H131,"0")+IFERROR(X132/H132,"0")+IFERROR(X133/H133,"0")+IFERROR(X134/H134,"0")+IFERROR(X135/H135,"0")</f>
        <v>0</v>
      </c>
      <c r="Y136" s="386">
        <f>IFERROR(Y130/H130,"0")+IFERROR(Y131/H131,"0")+IFERROR(Y132/H132,"0")+IFERROR(Y133/H133,"0")+IFERROR(Y134/H134,"0")+IFERROR(Y135/H135,"0")</f>
        <v>0</v>
      </c>
      <c r="Z136" s="386">
        <f>IFERROR(IF(Z130="",0,Z130),"0")+IFERROR(IF(Z131="",0,Z131),"0")+IFERROR(IF(Z132="",0,Z132),"0")+IFERROR(IF(Z133="",0,Z133),"0")+IFERROR(IF(Z134="",0,Z134),"0")+IFERROR(IF(Z135="",0,Z135),"0")</f>
        <v>0</v>
      </c>
      <c r="AA136" s="387"/>
      <c r="AB136" s="387"/>
      <c r="AC136" s="387"/>
    </row>
    <row r="137" spans="1:68" hidden="1" x14ac:dyDescent="0.2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3"/>
      <c r="P137" s="394" t="s">
        <v>69</v>
      </c>
      <c r="Q137" s="395"/>
      <c r="R137" s="395"/>
      <c r="S137" s="395"/>
      <c r="T137" s="395"/>
      <c r="U137" s="395"/>
      <c r="V137" s="396"/>
      <c r="W137" s="37" t="s">
        <v>68</v>
      </c>
      <c r="X137" s="386">
        <f>IFERROR(SUM(X130:X135),"0")</f>
        <v>0</v>
      </c>
      <c r="Y137" s="386">
        <f>IFERROR(SUM(Y130:Y135),"0")</f>
        <v>0</v>
      </c>
      <c r="Z137" s="37"/>
      <c r="AA137" s="387"/>
      <c r="AB137" s="387"/>
      <c r="AC137" s="387"/>
    </row>
    <row r="138" spans="1:68" ht="14.25" hidden="1" customHeight="1" x14ac:dyDescent="0.25">
      <c r="A138" s="406" t="s">
        <v>170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  <c r="Z138" s="392"/>
      <c r="AA138" s="380"/>
      <c r="AB138" s="380"/>
      <c r="AC138" s="380"/>
    </row>
    <row r="139" spans="1:68" ht="27" hidden="1" customHeight="1" x14ac:dyDescent="0.25">
      <c r="A139" s="54" t="s">
        <v>221</v>
      </c>
      <c r="B139" s="54" t="s">
        <v>222</v>
      </c>
      <c r="C139" s="31">
        <v>4301060356</v>
      </c>
      <c r="D139" s="397">
        <v>4680115882652</v>
      </c>
      <c r="E139" s="398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6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223</v>
      </c>
      <c r="B140" s="54" t="s">
        <v>224</v>
      </c>
      <c r="C140" s="31">
        <v>4301060309</v>
      </c>
      <c r="D140" s="397">
        <v>4680115880238</v>
      </c>
      <c r="E140" s="398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391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3"/>
      <c r="P141" s="394" t="s">
        <v>69</v>
      </c>
      <c r="Q141" s="395"/>
      <c r="R141" s="395"/>
      <c r="S141" s="395"/>
      <c r="T141" s="395"/>
      <c r="U141" s="395"/>
      <c r="V141" s="396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hidden="1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3"/>
      <c r="P142" s="394" t="s">
        <v>69</v>
      </c>
      <c r="Q142" s="395"/>
      <c r="R142" s="395"/>
      <c r="S142" s="395"/>
      <c r="T142" s="395"/>
      <c r="U142" s="395"/>
      <c r="V142" s="396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hidden="1" customHeight="1" x14ac:dyDescent="0.25">
      <c r="A143" s="401" t="s">
        <v>225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9"/>
      <c r="AB143" s="379"/>
      <c r="AC143" s="379"/>
    </row>
    <row r="144" spans="1:68" ht="14.25" hidden="1" customHeight="1" x14ac:dyDescent="0.25">
      <c r="A144" s="406" t="s">
        <v>104</v>
      </c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  <c r="Z144" s="392"/>
      <c r="AA144" s="380"/>
      <c r="AB144" s="380"/>
      <c r="AC144" s="380"/>
    </row>
    <row r="145" spans="1:68" ht="27" hidden="1" customHeight="1" x14ac:dyDescent="0.25">
      <c r="A145" s="54" t="s">
        <v>226</v>
      </c>
      <c r="B145" s="54" t="s">
        <v>227</v>
      </c>
      <c r="C145" s="31">
        <v>4301011562</v>
      </c>
      <c r="D145" s="397">
        <v>4680115882577</v>
      </c>
      <c r="E145" s="398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89"/>
      <c r="R145" s="389"/>
      <c r="S145" s="389"/>
      <c r="T145" s="390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226</v>
      </c>
      <c r="B146" s="54" t="s">
        <v>228</v>
      </c>
      <c r="C146" s="31">
        <v>4301011564</v>
      </c>
      <c r="D146" s="397">
        <v>4680115882577</v>
      </c>
      <c r="E146" s="398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89"/>
      <c r="R146" s="389"/>
      <c r="S146" s="389"/>
      <c r="T146" s="390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391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3"/>
      <c r="P147" s="394" t="s">
        <v>69</v>
      </c>
      <c r="Q147" s="395"/>
      <c r="R147" s="395"/>
      <c r="S147" s="395"/>
      <c r="T147" s="395"/>
      <c r="U147" s="395"/>
      <c r="V147" s="396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hidden="1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3"/>
      <c r="P148" s="394" t="s">
        <v>69</v>
      </c>
      <c r="Q148" s="395"/>
      <c r="R148" s="395"/>
      <c r="S148" s="395"/>
      <c r="T148" s="395"/>
      <c r="U148" s="395"/>
      <c r="V148" s="396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hidden="1" customHeight="1" x14ac:dyDescent="0.25">
      <c r="A149" s="406" t="s">
        <v>63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80"/>
      <c r="AB149" s="380"/>
      <c r="AC149" s="380"/>
    </row>
    <row r="150" spans="1:68" ht="27" hidden="1" customHeight="1" x14ac:dyDescent="0.25">
      <c r="A150" s="54" t="s">
        <v>229</v>
      </c>
      <c r="B150" s="54" t="s">
        <v>230</v>
      </c>
      <c r="C150" s="31">
        <v>4301031235</v>
      </c>
      <c r="D150" s="397">
        <v>4680115883444</v>
      </c>
      <c r="E150" s="398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89"/>
      <c r="R150" s="389"/>
      <c r="S150" s="389"/>
      <c r="T150" s="390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229</v>
      </c>
      <c r="B151" s="54" t="s">
        <v>231</v>
      </c>
      <c r="C151" s="31">
        <v>4301031234</v>
      </c>
      <c r="D151" s="397">
        <v>4680115883444</v>
      </c>
      <c r="E151" s="398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89"/>
      <c r="R151" s="389"/>
      <c r="S151" s="389"/>
      <c r="T151" s="390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1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3"/>
      <c r="P152" s="394" t="s">
        <v>69</v>
      </c>
      <c r="Q152" s="395"/>
      <c r="R152" s="395"/>
      <c r="S152" s="395"/>
      <c r="T152" s="395"/>
      <c r="U152" s="395"/>
      <c r="V152" s="396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hidden="1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3"/>
      <c r="P153" s="394" t="s">
        <v>69</v>
      </c>
      <c r="Q153" s="395"/>
      <c r="R153" s="395"/>
      <c r="S153" s="395"/>
      <c r="T153" s="395"/>
      <c r="U153" s="395"/>
      <c r="V153" s="396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hidden="1" customHeight="1" x14ac:dyDescent="0.25">
      <c r="A154" s="406" t="s">
        <v>71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80"/>
      <c r="AB154" s="380"/>
      <c r="AC154" s="380"/>
    </row>
    <row r="155" spans="1:68" ht="16.5" hidden="1" customHeight="1" x14ac:dyDescent="0.25">
      <c r="A155" s="54" t="s">
        <v>232</v>
      </c>
      <c r="B155" s="54" t="s">
        <v>233</v>
      </c>
      <c r="C155" s="31">
        <v>4301051477</v>
      </c>
      <c r="D155" s="397">
        <v>4680115882584</v>
      </c>
      <c r="E155" s="398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5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89"/>
      <c r="R155" s="389"/>
      <c r="S155" s="389"/>
      <c r="T155" s="390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232</v>
      </c>
      <c r="B156" s="54" t="s">
        <v>234</v>
      </c>
      <c r="C156" s="31">
        <v>4301051476</v>
      </c>
      <c r="D156" s="397">
        <v>4680115882584</v>
      </c>
      <c r="E156" s="398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89"/>
      <c r="R156" s="389"/>
      <c r="S156" s="389"/>
      <c r="T156" s="390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391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3"/>
      <c r="P157" s="394" t="s">
        <v>69</v>
      </c>
      <c r="Q157" s="395"/>
      <c r="R157" s="395"/>
      <c r="S157" s="395"/>
      <c r="T157" s="395"/>
      <c r="U157" s="395"/>
      <c r="V157" s="396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hidden="1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3"/>
      <c r="P158" s="394" t="s">
        <v>69</v>
      </c>
      <c r="Q158" s="395"/>
      <c r="R158" s="395"/>
      <c r="S158" s="395"/>
      <c r="T158" s="395"/>
      <c r="U158" s="395"/>
      <c r="V158" s="396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hidden="1" customHeight="1" x14ac:dyDescent="0.25">
      <c r="A159" s="401" t="s">
        <v>102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9"/>
      <c r="AB159" s="379"/>
      <c r="AC159" s="379"/>
    </row>
    <row r="160" spans="1:68" ht="14.25" hidden="1" customHeight="1" x14ac:dyDescent="0.25">
      <c r="A160" s="406" t="s">
        <v>104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380"/>
      <c r="AB160" s="380"/>
      <c r="AC160" s="380"/>
    </row>
    <row r="161" spans="1:68" ht="27" hidden="1" customHeight="1" x14ac:dyDescent="0.25">
      <c r="A161" s="54" t="s">
        <v>235</v>
      </c>
      <c r="B161" s="54" t="s">
        <v>236</v>
      </c>
      <c r="C161" s="31">
        <v>4301011623</v>
      </c>
      <c r="D161" s="397">
        <v>4607091382945</v>
      </c>
      <c r="E161" s="398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89"/>
      <c r="R161" s="389"/>
      <c r="S161" s="389"/>
      <c r="T161" s="390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237</v>
      </c>
      <c r="B162" s="54" t="s">
        <v>238</v>
      </c>
      <c r="C162" s="31">
        <v>4301011192</v>
      </c>
      <c r="D162" s="397">
        <v>4607091382952</v>
      </c>
      <c r="E162" s="398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89"/>
      <c r="R162" s="389"/>
      <c r="S162" s="389"/>
      <c r="T162" s="390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239</v>
      </c>
      <c r="B163" s="54" t="s">
        <v>240</v>
      </c>
      <c r="C163" s="31">
        <v>4301011705</v>
      </c>
      <c r="D163" s="397">
        <v>4607091384604</v>
      </c>
      <c r="E163" s="398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89"/>
      <c r="R163" s="389"/>
      <c r="S163" s="389"/>
      <c r="T163" s="390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391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3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hidden="1" x14ac:dyDescent="0.2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3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hidden="1" customHeight="1" x14ac:dyDescent="0.25">
      <c r="A166" s="406" t="s">
        <v>63</v>
      </c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  <c r="Z166" s="392"/>
      <c r="AA166" s="380"/>
      <c r="AB166" s="380"/>
      <c r="AC166" s="380"/>
    </row>
    <row r="167" spans="1:68" ht="16.5" hidden="1" customHeight="1" x14ac:dyDescent="0.25">
      <c r="A167" s="54" t="s">
        <v>241</v>
      </c>
      <c r="B167" s="54" t="s">
        <v>242</v>
      </c>
      <c r="C167" s="31">
        <v>4301030895</v>
      </c>
      <c r="D167" s="397">
        <v>4607091387667</v>
      </c>
      <c r="E167" s="398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89"/>
      <c r="R167" s="389"/>
      <c r="S167" s="389"/>
      <c r="T167" s="390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243</v>
      </c>
      <c r="B168" s="54" t="s">
        <v>244</v>
      </c>
      <c r="C168" s="31">
        <v>4301030961</v>
      </c>
      <c r="D168" s="397">
        <v>4607091387636</v>
      </c>
      <c r="E168" s="398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89"/>
      <c r="R168" s="389"/>
      <c r="S168" s="389"/>
      <c r="T168" s="390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245</v>
      </c>
      <c r="B169" s="54" t="s">
        <v>246</v>
      </c>
      <c r="C169" s="31">
        <v>4301030963</v>
      </c>
      <c r="D169" s="397">
        <v>4607091382426</v>
      </c>
      <c r="E169" s="398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89"/>
      <c r="R169" s="389"/>
      <c r="S169" s="389"/>
      <c r="T169" s="390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247</v>
      </c>
      <c r="B170" s="54" t="s">
        <v>248</v>
      </c>
      <c r="C170" s="31">
        <v>4301030962</v>
      </c>
      <c r="D170" s="397">
        <v>4607091386547</v>
      </c>
      <c r="E170" s="398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249</v>
      </c>
      <c r="B171" s="54" t="s">
        <v>250</v>
      </c>
      <c r="C171" s="31">
        <v>4301030964</v>
      </c>
      <c r="D171" s="397">
        <v>4607091382464</v>
      </c>
      <c r="E171" s="398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1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3"/>
      <c r="P172" s="394" t="s">
        <v>69</v>
      </c>
      <c r="Q172" s="395"/>
      <c r="R172" s="395"/>
      <c r="S172" s="395"/>
      <c r="T172" s="395"/>
      <c r="U172" s="395"/>
      <c r="V172" s="396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hidden="1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3"/>
      <c r="P173" s="394" t="s">
        <v>69</v>
      </c>
      <c r="Q173" s="395"/>
      <c r="R173" s="395"/>
      <c r="S173" s="395"/>
      <c r="T173" s="395"/>
      <c r="U173" s="395"/>
      <c r="V173" s="396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hidden="1" customHeight="1" x14ac:dyDescent="0.25">
      <c r="A174" s="406" t="s">
        <v>71</v>
      </c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  <c r="Z174" s="392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97">
        <v>4607091385304</v>
      </c>
      <c r="E175" s="398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89"/>
      <c r="R175" s="389"/>
      <c r="S175" s="389"/>
      <c r="T175" s="390"/>
      <c r="U175" s="34"/>
      <c r="V175" s="34"/>
      <c r="W175" s="35" t="s">
        <v>68</v>
      </c>
      <c r="X175" s="384">
        <v>30</v>
      </c>
      <c r="Y175" s="385">
        <f>IFERROR(IF(X175="",0,CEILING((X175/$H175),1)*$H175),"")</f>
        <v>33.6</v>
      </c>
      <c r="Z175" s="36">
        <f>IFERROR(IF(Y175=0,"",ROUNDUP(Y175/H175,0)*0.02175),"")</f>
        <v>8.6999999999999994E-2</v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32.014285714285712</v>
      </c>
      <c r="BN175" s="64">
        <f>IFERROR(Y175*I175/H175,"0")</f>
        <v>35.856000000000002</v>
      </c>
      <c r="BO175" s="64">
        <f>IFERROR(1/J175*(X175/H175),"0")</f>
        <v>6.377551020408162E-2</v>
      </c>
      <c r="BP175" s="64">
        <f>IFERROR(1/J175*(Y175/H175),"0")</f>
        <v>7.1428571428571425E-2</v>
      </c>
    </row>
    <row r="176" spans="1:68" ht="16.5" hidden="1" customHeight="1" x14ac:dyDescent="0.25">
      <c r="A176" s="54" t="s">
        <v>253</v>
      </c>
      <c r="B176" s="54" t="s">
        <v>254</v>
      </c>
      <c r="C176" s="31">
        <v>4301051648</v>
      </c>
      <c r="D176" s="397">
        <v>4607091386264</v>
      </c>
      <c r="E176" s="398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6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89"/>
      <c r="R176" s="389"/>
      <c r="S176" s="389"/>
      <c r="T176" s="390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255</v>
      </c>
      <c r="B177" s="54" t="s">
        <v>256</v>
      </c>
      <c r="C177" s="31">
        <v>4301051313</v>
      </c>
      <c r="D177" s="397">
        <v>4607091385427</v>
      </c>
      <c r="E177" s="398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89"/>
      <c r="R177" s="389"/>
      <c r="S177" s="389"/>
      <c r="T177" s="390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1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3"/>
      <c r="P178" s="394" t="s">
        <v>69</v>
      </c>
      <c r="Q178" s="395"/>
      <c r="R178" s="395"/>
      <c r="S178" s="395"/>
      <c r="T178" s="395"/>
      <c r="U178" s="395"/>
      <c r="V178" s="396"/>
      <c r="W178" s="37" t="s">
        <v>70</v>
      </c>
      <c r="X178" s="386">
        <f>IFERROR(X175/H175,"0")+IFERROR(X176/H176,"0")+IFERROR(X177/H177,"0")</f>
        <v>3.5714285714285712</v>
      </c>
      <c r="Y178" s="386">
        <f>IFERROR(Y175/H175,"0")+IFERROR(Y176/H176,"0")+IFERROR(Y177/H177,"0")</f>
        <v>4</v>
      </c>
      <c r="Z178" s="386">
        <f>IFERROR(IF(Z175="",0,Z175),"0")+IFERROR(IF(Z176="",0,Z176),"0")+IFERROR(IF(Z177="",0,Z177),"0")</f>
        <v>8.6999999999999994E-2</v>
      </c>
      <c r="AA178" s="387"/>
      <c r="AB178" s="387"/>
      <c r="AC178" s="387"/>
    </row>
    <row r="179" spans="1:68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3"/>
      <c r="P179" s="394" t="s">
        <v>69</v>
      </c>
      <c r="Q179" s="395"/>
      <c r="R179" s="395"/>
      <c r="S179" s="395"/>
      <c r="T179" s="395"/>
      <c r="U179" s="395"/>
      <c r="V179" s="396"/>
      <c r="W179" s="37" t="s">
        <v>68</v>
      </c>
      <c r="X179" s="386">
        <f>IFERROR(SUM(X175:X177),"0")</f>
        <v>30</v>
      </c>
      <c r="Y179" s="386">
        <f>IFERROR(SUM(Y175:Y177),"0")</f>
        <v>33.6</v>
      </c>
      <c r="Z179" s="37"/>
      <c r="AA179" s="387"/>
      <c r="AB179" s="387"/>
      <c r="AC179" s="387"/>
    </row>
    <row r="180" spans="1:68" ht="27.75" hidden="1" customHeight="1" x14ac:dyDescent="0.2">
      <c r="A180" s="471" t="s">
        <v>257</v>
      </c>
      <c r="B180" s="472"/>
      <c r="C180" s="472"/>
      <c r="D180" s="472"/>
      <c r="E180" s="472"/>
      <c r="F180" s="472"/>
      <c r="G180" s="472"/>
      <c r="H180" s="472"/>
      <c r="I180" s="472"/>
      <c r="J180" s="472"/>
      <c r="K180" s="472"/>
      <c r="L180" s="472"/>
      <c r="M180" s="472"/>
      <c r="N180" s="472"/>
      <c r="O180" s="472"/>
      <c r="P180" s="472"/>
      <c r="Q180" s="472"/>
      <c r="R180" s="472"/>
      <c r="S180" s="472"/>
      <c r="T180" s="472"/>
      <c r="U180" s="472"/>
      <c r="V180" s="472"/>
      <c r="W180" s="472"/>
      <c r="X180" s="472"/>
      <c r="Y180" s="472"/>
      <c r="Z180" s="472"/>
      <c r="AA180" s="48"/>
      <c r="AB180" s="48"/>
      <c r="AC180" s="48"/>
    </row>
    <row r="181" spans="1:68" ht="16.5" hidden="1" customHeight="1" x14ac:dyDescent="0.25">
      <c r="A181" s="401" t="s">
        <v>258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379"/>
      <c r="AB181" s="379"/>
      <c r="AC181" s="379"/>
    </row>
    <row r="182" spans="1:68" ht="14.25" hidden="1" customHeight="1" x14ac:dyDescent="0.25">
      <c r="A182" s="406" t="s">
        <v>63</v>
      </c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  <c r="Z182" s="392"/>
      <c r="AA182" s="380"/>
      <c r="AB182" s="380"/>
      <c r="AC182" s="380"/>
    </row>
    <row r="183" spans="1:68" ht="27" hidden="1" customHeight="1" x14ac:dyDescent="0.25">
      <c r="A183" s="54" t="s">
        <v>259</v>
      </c>
      <c r="B183" s="54" t="s">
        <v>260</v>
      </c>
      <c r="C183" s="31">
        <v>4301031191</v>
      </c>
      <c r="D183" s="397">
        <v>4680115880993</v>
      </c>
      <c r="E183" s="398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89"/>
      <c r="R183" s="389"/>
      <c r="S183" s="389"/>
      <c r="T183" s="390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customHeight="1" x14ac:dyDescent="0.25">
      <c r="A184" s="54" t="s">
        <v>261</v>
      </c>
      <c r="B184" s="54" t="s">
        <v>262</v>
      </c>
      <c r="C184" s="31">
        <v>4301031204</v>
      </c>
      <c r="D184" s="397">
        <v>4680115881761</v>
      </c>
      <c r="E184" s="398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89"/>
      <c r="R184" s="389"/>
      <c r="S184" s="389"/>
      <c r="T184" s="390"/>
      <c r="U184" s="34"/>
      <c r="V184" s="34"/>
      <c r="W184" s="35" t="s">
        <v>68</v>
      </c>
      <c r="X184" s="384">
        <v>50</v>
      </c>
      <c r="Y184" s="385">
        <f t="shared" si="26"/>
        <v>50.400000000000006</v>
      </c>
      <c r="Z184" s="36">
        <f>IFERROR(IF(Y184=0,"",ROUNDUP(Y184/H184,0)*0.00753),"")</f>
        <v>9.0359999999999996E-2</v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53.095238095238095</v>
      </c>
      <c r="BN184" s="64">
        <f t="shared" si="28"/>
        <v>53.52</v>
      </c>
      <c r="BO184" s="64">
        <f t="shared" si="29"/>
        <v>7.6312576312576319E-2</v>
      </c>
      <c r="BP184" s="64">
        <f t="shared" si="30"/>
        <v>7.6923076923076927E-2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97">
        <v>4680115881563</v>
      </c>
      <c r="E185" s="398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89"/>
      <c r="R185" s="389"/>
      <c r="S185" s="389"/>
      <c r="T185" s="390"/>
      <c r="U185" s="34"/>
      <c r="V185" s="34"/>
      <c r="W185" s="35" t="s">
        <v>68</v>
      </c>
      <c r="X185" s="384">
        <v>50</v>
      </c>
      <c r="Y185" s="385">
        <f t="shared" si="26"/>
        <v>50.400000000000006</v>
      </c>
      <c r="Z185" s="36">
        <f>IFERROR(IF(Y185=0,"",ROUNDUP(Y185/H185,0)*0.00753),"")</f>
        <v>9.0359999999999996E-2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52.380952380952387</v>
      </c>
      <c r="BN185" s="64">
        <f t="shared" si="28"/>
        <v>52.800000000000011</v>
      </c>
      <c r="BO185" s="64">
        <f t="shared" si="29"/>
        <v>7.6312576312576319E-2</v>
      </c>
      <c r="BP185" s="64">
        <f t="shared" si="30"/>
        <v>7.6923076923076927E-2</v>
      </c>
    </row>
    <row r="186" spans="1:68" ht="27" hidden="1" customHeight="1" x14ac:dyDescent="0.25">
      <c r="A186" s="54" t="s">
        <v>265</v>
      </c>
      <c r="B186" s="54" t="s">
        <v>266</v>
      </c>
      <c r="C186" s="31">
        <v>4301031199</v>
      </c>
      <c r="D186" s="397">
        <v>4680115880986</v>
      </c>
      <c r="E186" s="398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89"/>
      <c r="R186" s="389"/>
      <c r="S186" s="389"/>
      <c r="T186" s="390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267</v>
      </c>
      <c r="B187" s="54" t="s">
        <v>268</v>
      </c>
      <c r="C187" s="31">
        <v>4301031205</v>
      </c>
      <c r="D187" s="397">
        <v>4680115881785</v>
      </c>
      <c r="E187" s="398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97">
        <v>4680115881679</v>
      </c>
      <c r="E188" s="398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4">
        <v>12.6</v>
      </c>
      <c r="Y188" s="385">
        <f t="shared" si="26"/>
        <v>12.600000000000001</v>
      </c>
      <c r="Z188" s="36">
        <f>IFERROR(IF(Y188=0,"",ROUNDUP(Y188/H188,0)*0.00502),"")</f>
        <v>3.0120000000000001E-2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13.200000000000001</v>
      </c>
      <c r="BN188" s="64">
        <f t="shared" si="28"/>
        <v>13.200000000000003</v>
      </c>
      <c r="BO188" s="64">
        <f t="shared" si="29"/>
        <v>2.5641025641025644E-2</v>
      </c>
      <c r="BP188" s="64">
        <f t="shared" si="30"/>
        <v>2.5641025641025644E-2</v>
      </c>
    </row>
    <row r="189" spans="1:68" ht="27" hidden="1" customHeight="1" x14ac:dyDescent="0.25">
      <c r="A189" s="54" t="s">
        <v>271</v>
      </c>
      <c r="B189" s="54" t="s">
        <v>272</v>
      </c>
      <c r="C189" s="31">
        <v>4301031158</v>
      </c>
      <c r="D189" s="397">
        <v>4680115880191</v>
      </c>
      <c r="E189" s="398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89"/>
      <c r="R189" s="389"/>
      <c r="S189" s="389"/>
      <c r="T189" s="390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273</v>
      </c>
      <c r="B190" s="54" t="s">
        <v>274</v>
      </c>
      <c r="C190" s="31">
        <v>4301031245</v>
      </c>
      <c r="D190" s="397">
        <v>4680115883963</v>
      </c>
      <c r="E190" s="398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1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3"/>
      <c r="P191" s="394" t="s">
        <v>69</v>
      </c>
      <c r="Q191" s="395"/>
      <c r="R191" s="395"/>
      <c r="S191" s="395"/>
      <c r="T191" s="395"/>
      <c r="U191" s="395"/>
      <c r="V191" s="396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29.80952380952381</v>
      </c>
      <c r="Y191" s="386">
        <f>IFERROR(Y183/H183,"0")+IFERROR(Y184/H184,"0")+IFERROR(Y185/H185,"0")+IFERROR(Y186/H186,"0")+IFERROR(Y187/H187,"0")+IFERROR(Y188/H188,"0")+IFERROR(Y189/H189,"0")+IFERROR(Y190/H190,"0")</f>
        <v>30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0.21084</v>
      </c>
      <c r="AA191" s="387"/>
      <c r="AB191" s="387"/>
      <c r="AC191" s="387"/>
    </row>
    <row r="192" spans="1:68" x14ac:dyDescent="0.2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3"/>
      <c r="P192" s="394" t="s">
        <v>69</v>
      </c>
      <c r="Q192" s="395"/>
      <c r="R192" s="395"/>
      <c r="S192" s="395"/>
      <c r="T192" s="395"/>
      <c r="U192" s="395"/>
      <c r="V192" s="396"/>
      <c r="W192" s="37" t="s">
        <v>68</v>
      </c>
      <c r="X192" s="386">
        <f>IFERROR(SUM(X183:X190),"0")</f>
        <v>112.6</v>
      </c>
      <c r="Y192" s="386">
        <f>IFERROR(SUM(Y183:Y190),"0")</f>
        <v>113.4</v>
      </c>
      <c r="Z192" s="37"/>
      <c r="AA192" s="387"/>
      <c r="AB192" s="387"/>
      <c r="AC192" s="387"/>
    </row>
    <row r="193" spans="1:68" ht="16.5" hidden="1" customHeight="1" x14ac:dyDescent="0.25">
      <c r="A193" s="401" t="s">
        <v>275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379"/>
      <c r="AB193" s="379"/>
      <c r="AC193" s="379"/>
    </row>
    <row r="194" spans="1:68" ht="14.25" hidden="1" customHeight="1" x14ac:dyDescent="0.25">
      <c r="A194" s="406" t="s">
        <v>104</v>
      </c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  <c r="Z194" s="392"/>
      <c r="AA194" s="380"/>
      <c r="AB194" s="380"/>
      <c r="AC194" s="380"/>
    </row>
    <row r="195" spans="1:68" ht="16.5" hidden="1" customHeight="1" x14ac:dyDescent="0.25">
      <c r="A195" s="54" t="s">
        <v>276</v>
      </c>
      <c r="B195" s="54" t="s">
        <v>277</v>
      </c>
      <c r="C195" s="31">
        <v>4301011450</v>
      </c>
      <c r="D195" s="397">
        <v>4680115881402</v>
      </c>
      <c r="E195" s="398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4301011454</v>
      </c>
      <c r="D196" s="397">
        <v>4680115881396</v>
      </c>
      <c r="E196" s="398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89"/>
      <c r="R196" s="389"/>
      <c r="S196" s="389"/>
      <c r="T196" s="390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1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3"/>
      <c r="P197" s="394" t="s">
        <v>69</v>
      </c>
      <c r="Q197" s="395"/>
      <c r="R197" s="395"/>
      <c r="S197" s="395"/>
      <c r="T197" s="395"/>
      <c r="U197" s="395"/>
      <c r="V197" s="396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3"/>
      <c r="P198" s="394" t="s">
        <v>69</v>
      </c>
      <c r="Q198" s="395"/>
      <c r="R198" s="395"/>
      <c r="S198" s="395"/>
      <c r="T198" s="395"/>
      <c r="U198" s="395"/>
      <c r="V198" s="396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406" t="s">
        <v>140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80"/>
      <c r="AB199" s="380"/>
      <c r="AC199" s="380"/>
    </row>
    <row r="200" spans="1:68" ht="16.5" hidden="1" customHeight="1" x14ac:dyDescent="0.25">
      <c r="A200" s="54" t="s">
        <v>280</v>
      </c>
      <c r="B200" s="54" t="s">
        <v>281</v>
      </c>
      <c r="C200" s="31">
        <v>4301020262</v>
      </c>
      <c r="D200" s="397">
        <v>4680115882935</v>
      </c>
      <c r="E200" s="398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89"/>
      <c r="R200" s="389"/>
      <c r="S200" s="389"/>
      <c r="T200" s="390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282</v>
      </c>
      <c r="B201" s="54" t="s">
        <v>283</v>
      </c>
      <c r="C201" s="31">
        <v>4301020220</v>
      </c>
      <c r="D201" s="397">
        <v>4680115880764</v>
      </c>
      <c r="E201" s="398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89"/>
      <c r="R201" s="389"/>
      <c r="S201" s="389"/>
      <c r="T201" s="390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3"/>
      <c r="P202" s="394" t="s">
        <v>69</v>
      </c>
      <c r="Q202" s="395"/>
      <c r="R202" s="395"/>
      <c r="S202" s="395"/>
      <c r="T202" s="395"/>
      <c r="U202" s="395"/>
      <c r="V202" s="396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3"/>
      <c r="P203" s="394" t="s">
        <v>69</v>
      </c>
      <c r="Q203" s="395"/>
      <c r="R203" s="395"/>
      <c r="S203" s="395"/>
      <c r="T203" s="395"/>
      <c r="U203" s="395"/>
      <c r="V203" s="396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406" t="s">
        <v>63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97">
        <v>4680115882683</v>
      </c>
      <c r="E205" s="398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89"/>
      <c r="R205" s="389"/>
      <c r="S205" s="389"/>
      <c r="T205" s="390"/>
      <c r="U205" s="34"/>
      <c r="V205" s="34"/>
      <c r="W205" s="35" t="s">
        <v>68</v>
      </c>
      <c r="X205" s="384">
        <v>200</v>
      </c>
      <c r="Y205" s="385">
        <f t="shared" ref="Y205:Y212" si="31">IFERROR(IF(X205="",0,CEILING((X205/$H205),1)*$H205),"")</f>
        <v>205.20000000000002</v>
      </c>
      <c r="Z205" s="36">
        <f>IFERROR(IF(Y205=0,"",ROUNDUP(Y205/H205,0)*0.00937),"")</f>
        <v>0.35605999999999999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207.77777777777777</v>
      </c>
      <c r="BN205" s="64">
        <f t="shared" ref="BN205:BN212" si="33">IFERROR(Y205*I205/H205,"0")</f>
        <v>213.18000000000004</v>
      </c>
      <c r="BO205" s="64">
        <f t="shared" ref="BO205:BO212" si="34">IFERROR(1/J205*(X205/H205),"0")</f>
        <v>0.30864197530864196</v>
      </c>
      <c r="BP205" s="64">
        <f t="shared" ref="BP205:BP212" si="35">IFERROR(1/J205*(Y205/H205),"0")</f>
        <v>0.31666666666666665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97">
        <v>4680115882690</v>
      </c>
      <c r="E206" s="398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89"/>
      <c r="R206" s="389"/>
      <c r="S206" s="389"/>
      <c r="T206" s="390"/>
      <c r="U206" s="34"/>
      <c r="V206" s="34"/>
      <c r="W206" s="35" t="s">
        <v>68</v>
      </c>
      <c r="X206" s="384">
        <v>200</v>
      </c>
      <c r="Y206" s="385">
        <f t="shared" si="31"/>
        <v>205.20000000000002</v>
      </c>
      <c r="Z206" s="36">
        <f>IFERROR(IF(Y206=0,"",ROUNDUP(Y206/H206,0)*0.00937),"")</f>
        <v>0.35605999999999999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207.77777777777777</v>
      </c>
      <c r="BN206" s="64">
        <f t="shared" si="33"/>
        <v>213.18000000000004</v>
      </c>
      <c r="BO206" s="64">
        <f t="shared" si="34"/>
        <v>0.30864197530864196</v>
      </c>
      <c r="BP206" s="64">
        <f t="shared" si="35"/>
        <v>0.31666666666666665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397">
        <v>4680115882669</v>
      </c>
      <c r="E207" s="398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89"/>
      <c r="R207" s="389"/>
      <c r="S207" s="389"/>
      <c r="T207" s="390"/>
      <c r="U207" s="34"/>
      <c r="V207" s="34"/>
      <c r="W207" s="35" t="s">
        <v>68</v>
      </c>
      <c r="X207" s="384">
        <v>300</v>
      </c>
      <c r="Y207" s="385">
        <f t="shared" si="31"/>
        <v>302.40000000000003</v>
      </c>
      <c r="Z207" s="36">
        <f>IFERROR(IF(Y207=0,"",ROUNDUP(Y207/H207,0)*0.00937),"")</f>
        <v>0.52471999999999996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311.66666666666663</v>
      </c>
      <c r="BN207" s="64">
        <f t="shared" si="33"/>
        <v>314.16000000000003</v>
      </c>
      <c r="BO207" s="64">
        <f t="shared" si="34"/>
        <v>0.46296296296296291</v>
      </c>
      <c r="BP207" s="64">
        <f t="shared" si="35"/>
        <v>0.46666666666666667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97">
        <v>4680115882676</v>
      </c>
      <c r="E208" s="398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4">
        <v>220</v>
      </c>
      <c r="Y208" s="385">
        <f t="shared" si="31"/>
        <v>221.4</v>
      </c>
      <c r="Z208" s="36">
        <f>IFERROR(IF(Y208=0,"",ROUNDUP(Y208/H208,0)*0.00937),"")</f>
        <v>0.38417000000000001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228.55555555555554</v>
      </c>
      <c r="BN208" s="64">
        <f t="shared" si="33"/>
        <v>230.01</v>
      </c>
      <c r="BO208" s="64">
        <f t="shared" si="34"/>
        <v>0.33950617283950618</v>
      </c>
      <c r="BP208" s="64">
        <f t="shared" si="35"/>
        <v>0.34166666666666667</v>
      </c>
    </row>
    <row r="209" spans="1:68" ht="27" hidden="1" customHeight="1" x14ac:dyDescent="0.25">
      <c r="A209" s="54" t="s">
        <v>292</v>
      </c>
      <c r="B209" s="54" t="s">
        <v>293</v>
      </c>
      <c r="C209" s="31">
        <v>4301031223</v>
      </c>
      <c r="D209" s="397">
        <v>4680115884014</v>
      </c>
      <c r="E209" s="398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294</v>
      </c>
      <c r="B210" s="54" t="s">
        <v>295</v>
      </c>
      <c r="C210" s="31">
        <v>4301031222</v>
      </c>
      <c r="D210" s="397">
        <v>4680115884007</v>
      </c>
      <c r="E210" s="398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296</v>
      </c>
      <c r="B211" s="54" t="s">
        <v>297</v>
      </c>
      <c r="C211" s="31">
        <v>4301031229</v>
      </c>
      <c r="D211" s="397">
        <v>4680115884038</v>
      </c>
      <c r="E211" s="398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5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298</v>
      </c>
      <c r="B212" s="54" t="s">
        <v>299</v>
      </c>
      <c r="C212" s="31">
        <v>4301031225</v>
      </c>
      <c r="D212" s="397">
        <v>4680115884021</v>
      </c>
      <c r="E212" s="398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1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3"/>
      <c r="P213" s="394" t="s">
        <v>69</v>
      </c>
      <c r="Q213" s="395"/>
      <c r="R213" s="395"/>
      <c r="S213" s="395"/>
      <c r="T213" s="395"/>
      <c r="U213" s="395"/>
      <c r="V213" s="396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170.37037037037035</v>
      </c>
      <c r="Y213" s="386">
        <f>IFERROR(Y205/H205,"0")+IFERROR(Y206/H206,"0")+IFERROR(Y207/H207,"0")+IFERROR(Y208/H208,"0")+IFERROR(Y209/H209,"0")+IFERROR(Y210/H210,"0")+IFERROR(Y211/H211,"0")+IFERROR(Y212/H212,"0")</f>
        <v>173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1.6210100000000001</v>
      </c>
      <c r="AA213" s="387"/>
      <c r="AB213" s="387"/>
      <c r="AC213" s="387"/>
    </row>
    <row r="214" spans="1:68" x14ac:dyDescent="0.2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3"/>
      <c r="P214" s="394" t="s">
        <v>69</v>
      </c>
      <c r="Q214" s="395"/>
      <c r="R214" s="395"/>
      <c r="S214" s="395"/>
      <c r="T214" s="395"/>
      <c r="U214" s="395"/>
      <c r="V214" s="396"/>
      <c r="W214" s="37" t="s">
        <v>68</v>
      </c>
      <c r="X214" s="386">
        <f>IFERROR(SUM(X205:X212),"0")</f>
        <v>920</v>
      </c>
      <c r="Y214" s="386">
        <f>IFERROR(SUM(Y205:Y212),"0")</f>
        <v>934.2</v>
      </c>
      <c r="Z214" s="37"/>
      <c r="AA214" s="387"/>
      <c r="AB214" s="387"/>
      <c r="AC214" s="387"/>
    </row>
    <row r="215" spans="1:68" ht="14.25" hidden="1" customHeight="1" x14ac:dyDescent="0.25">
      <c r="A215" s="406" t="s">
        <v>71</v>
      </c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  <c r="AA215" s="380"/>
      <c r="AB215" s="380"/>
      <c r="AC215" s="380"/>
    </row>
    <row r="216" spans="1:68" ht="27" customHeight="1" x14ac:dyDescent="0.25">
      <c r="A216" s="54" t="s">
        <v>300</v>
      </c>
      <c r="B216" s="54" t="s">
        <v>301</v>
      </c>
      <c r="C216" s="31">
        <v>4301051408</v>
      </c>
      <c r="D216" s="397">
        <v>4680115881594</v>
      </c>
      <c r="E216" s="398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89"/>
      <c r="R216" s="389"/>
      <c r="S216" s="389"/>
      <c r="T216" s="390"/>
      <c r="U216" s="34"/>
      <c r="V216" s="34"/>
      <c r="W216" s="35" t="s">
        <v>68</v>
      </c>
      <c r="X216" s="384">
        <v>130</v>
      </c>
      <c r="Y216" s="385">
        <f t="shared" ref="Y216:Y226" si="36">IFERROR(IF(X216="",0,CEILING((X216/$H216),1)*$H216),"")</f>
        <v>137.69999999999999</v>
      </c>
      <c r="Z216" s="36">
        <f>IFERROR(IF(Y216=0,"",ROUNDUP(Y216/H216,0)*0.02175),"")</f>
        <v>0.36974999999999997</v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139.05185185185184</v>
      </c>
      <c r="BN216" s="64">
        <f t="shared" ref="BN216:BN226" si="38">IFERROR(Y216*I216/H216,"0")</f>
        <v>147.28800000000001</v>
      </c>
      <c r="BO216" s="64">
        <f t="shared" ref="BO216:BO226" si="39">IFERROR(1/J216*(X216/H216),"0")</f>
        <v>0.28659611992945327</v>
      </c>
      <c r="BP216" s="64">
        <f t="shared" ref="BP216:BP226" si="40">IFERROR(1/J216*(Y216/H216),"0")</f>
        <v>0.30357142857142855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97">
        <v>4680115880962</v>
      </c>
      <c r="E217" s="398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89"/>
      <c r="R217" s="389"/>
      <c r="S217" s="389"/>
      <c r="T217" s="390"/>
      <c r="U217" s="34"/>
      <c r="V217" s="34"/>
      <c r="W217" s="35" t="s">
        <v>68</v>
      </c>
      <c r="X217" s="384">
        <v>100</v>
      </c>
      <c r="Y217" s="385">
        <f t="shared" si="36"/>
        <v>101.39999999999999</v>
      </c>
      <c r="Z217" s="36">
        <f>IFERROR(IF(Y217=0,"",ROUNDUP(Y217/H217,0)*0.02175),"")</f>
        <v>0.28275</v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107.23076923076924</v>
      </c>
      <c r="BN217" s="64">
        <f t="shared" si="38"/>
        <v>108.732</v>
      </c>
      <c r="BO217" s="64">
        <f t="shared" si="39"/>
        <v>0.22893772893772893</v>
      </c>
      <c r="BP217" s="64">
        <f t="shared" si="40"/>
        <v>0.23214285714285712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4301051411</v>
      </c>
      <c r="D218" s="397">
        <v>4680115881617</v>
      </c>
      <c r="E218" s="398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89"/>
      <c r="R218" s="389"/>
      <c r="S218" s="389"/>
      <c r="T218" s="390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hidden="1" customHeight="1" x14ac:dyDescent="0.25">
      <c r="A219" s="54" t="s">
        <v>307</v>
      </c>
      <c r="B219" s="54" t="s">
        <v>308</v>
      </c>
      <c r="C219" s="31">
        <v>4301051632</v>
      </c>
      <c r="D219" s="397">
        <v>4680115880573</v>
      </c>
      <c r="E219" s="398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71" t="s">
        <v>309</v>
      </c>
      <c r="Q219" s="389"/>
      <c r="R219" s="389"/>
      <c r="S219" s="389"/>
      <c r="T219" s="390"/>
      <c r="U219" s="34"/>
      <c r="V219" s="34"/>
      <c r="W219" s="35" t="s">
        <v>68</v>
      </c>
      <c r="X219" s="384">
        <v>0</v>
      </c>
      <c r="Y219" s="385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97">
        <v>4680115882195</v>
      </c>
      <c r="E220" s="398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4">
        <v>300</v>
      </c>
      <c r="Y220" s="385">
        <f t="shared" si="36"/>
        <v>300</v>
      </c>
      <c r="Z220" s="36">
        <f t="shared" ref="Z220:Z226" si="41">IFERROR(IF(Y220=0,"",ROUNDUP(Y220/H220,0)*0.00753),"")</f>
        <v>0.94125000000000003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336.25</v>
      </c>
      <c r="BN220" s="64">
        <f t="shared" si="38"/>
        <v>336.25</v>
      </c>
      <c r="BO220" s="64">
        <f t="shared" si="39"/>
        <v>0.80128205128205121</v>
      </c>
      <c r="BP220" s="64">
        <f t="shared" si="40"/>
        <v>0.80128205128205121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4301051752</v>
      </c>
      <c r="D221" s="397">
        <v>4680115882607</v>
      </c>
      <c r="E221" s="398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0" t="s">
        <v>314</v>
      </c>
      <c r="Q221" s="389"/>
      <c r="R221" s="389"/>
      <c r="S221" s="389"/>
      <c r="T221" s="390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97">
        <v>4680115880092</v>
      </c>
      <c r="E222" s="398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51" t="s">
        <v>317</v>
      </c>
      <c r="Q222" s="389"/>
      <c r="R222" s="389"/>
      <c r="S222" s="389"/>
      <c r="T222" s="390"/>
      <c r="U222" s="34"/>
      <c r="V222" s="34"/>
      <c r="W222" s="35" t="s">
        <v>68</v>
      </c>
      <c r="X222" s="384">
        <v>45</v>
      </c>
      <c r="Y222" s="385">
        <f t="shared" si="36"/>
        <v>45.6</v>
      </c>
      <c r="Z222" s="36">
        <f t="shared" si="41"/>
        <v>0.14307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50.100000000000009</v>
      </c>
      <c r="BN222" s="64">
        <f t="shared" si="38"/>
        <v>50.768000000000008</v>
      </c>
      <c r="BO222" s="64">
        <f t="shared" si="39"/>
        <v>0.12019230769230768</v>
      </c>
      <c r="BP222" s="64">
        <f t="shared" si="40"/>
        <v>0.12179487179487179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97">
        <v>4680115880221</v>
      </c>
      <c r="E223" s="398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499" t="s">
        <v>320</v>
      </c>
      <c r="Q223" s="389"/>
      <c r="R223" s="389"/>
      <c r="S223" s="389"/>
      <c r="T223" s="390"/>
      <c r="U223" s="34"/>
      <c r="V223" s="34"/>
      <c r="W223" s="35" t="s">
        <v>68</v>
      </c>
      <c r="X223" s="384">
        <v>192</v>
      </c>
      <c r="Y223" s="385">
        <f t="shared" si="36"/>
        <v>192</v>
      </c>
      <c r="Z223" s="36">
        <f t="shared" si="41"/>
        <v>0.60240000000000005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213.76000000000002</v>
      </c>
      <c r="BN223" s="64">
        <f t="shared" si="38"/>
        <v>213.76000000000002</v>
      </c>
      <c r="BO223" s="64">
        <f t="shared" si="39"/>
        <v>0.51282051282051277</v>
      </c>
      <c r="BP223" s="64">
        <f t="shared" si="40"/>
        <v>0.51282051282051277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4301051749</v>
      </c>
      <c r="D224" s="397">
        <v>4680115882942</v>
      </c>
      <c r="E224" s="398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577" t="s">
        <v>323</v>
      </c>
      <c r="Q224" s="389"/>
      <c r="R224" s="389"/>
      <c r="S224" s="389"/>
      <c r="T224" s="390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97">
        <v>4680115880504</v>
      </c>
      <c r="E225" s="398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64" t="s">
        <v>326</v>
      </c>
      <c r="Q225" s="389"/>
      <c r="R225" s="389"/>
      <c r="S225" s="389"/>
      <c r="T225" s="390"/>
      <c r="U225" s="34"/>
      <c r="V225" s="34"/>
      <c r="W225" s="35" t="s">
        <v>68</v>
      </c>
      <c r="X225" s="384">
        <v>225.6</v>
      </c>
      <c r="Y225" s="385">
        <f t="shared" si="36"/>
        <v>225.6</v>
      </c>
      <c r="Z225" s="36">
        <f t="shared" si="41"/>
        <v>0.70782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251.16800000000003</v>
      </c>
      <c r="BN225" s="64">
        <f t="shared" si="38"/>
        <v>251.16800000000003</v>
      </c>
      <c r="BO225" s="64">
        <f t="shared" si="39"/>
        <v>0.60256410256410253</v>
      </c>
      <c r="BP225" s="64">
        <f t="shared" si="40"/>
        <v>0.60256410256410253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97">
        <v>4680115882164</v>
      </c>
      <c r="E226" s="398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84">
        <v>288</v>
      </c>
      <c r="Y226" s="385">
        <f t="shared" si="36"/>
        <v>288</v>
      </c>
      <c r="Z226" s="36">
        <f t="shared" si="41"/>
        <v>0.90360000000000007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321.36</v>
      </c>
      <c r="BN226" s="64">
        <f t="shared" si="38"/>
        <v>321.36</v>
      </c>
      <c r="BO226" s="64">
        <f t="shared" si="39"/>
        <v>0.76923076923076916</v>
      </c>
      <c r="BP226" s="64">
        <f t="shared" si="40"/>
        <v>0.76923076923076916</v>
      </c>
    </row>
    <row r="227" spans="1:68" x14ac:dyDescent="0.2">
      <c r="A227" s="391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3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466.61989553656224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468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3.9506399999999999</v>
      </c>
      <c r="AA227" s="387"/>
      <c r="AB227" s="387"/>
      <c r="AC227" s="387"/>
    </row>
    <row r="228" spans="1:68" x14ac:dyDescent="0.2">
      <c r="A228" s="392"/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3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86">
        <f>IFERROR(SUM(X216:X226),"0")</f>
        <v>1280.5999999999999</v>
      </c>
      <c r="Y228" s="386">
        <f>IFERROR(SUM(Y216:Y226),"0")</f>
        <v>1290.3</v>
      </c>
      <c r="Z228" s="37"/>
      <c r="AA228" s="387"/>
      <c r="AB228" s="387"/>
      <c r="AC228" s="387"/>
    </row>
    <row r="229" spans="1:68" ht="14.25" hidden="1" customHeight="1" x14ac:dyDescent="0.25">
      <c r="A229" s="406" t="s">
        <v>170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380"/>
      <c r="AB229" s="380"/>
      <c r="AC229" s="380"/>
    </row>
    <row r="230" spans="1:68" ht="16.5" hidden="1" customHeight="1" x14ac:dyDescent="0.25">
      <c r="A230" s="54" t="s">
        <v>329</v>
      </c>
      <c r="B230" s="54" t="s">
        <v>330</v>
      </c>
      <c r="C230" s="31">
        <v>4301060360</v>
      </c>
      <c r="D230" s="397">
        <v>4680115882874</v>
      </c>
      <c r="E230" s="398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329</v>
      </c>
      <c r="B231" s="54" t="s">
        <v>331</v>
      </c>
      <c r="C231" s="31">
        <v>4301060404</v>
      </c>
      <c r="D231" s="397">
        <v>4680115882874</v>
      </c>
      <c r="E231" s="398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404" t="s">
        <v>332</v>
      </c>
      <c r="Q231" s="389"/>
      <c r="R231" s="389"/>
      <c r="S231" s="389"/>
      <c r="T231" s="390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333</v>
      </c>
      <c r="B232" s="54" t="s">
        <v>334</v>
      </c>
      <c r="C232" s="31">
        <v>4301060359</v>
      </c>
      <c r="D232" s="397">
        <v>4680115884434</v>
      </c>
      <c r="E232" s="398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89"/>
      <c r="R232" s="389"/>
      <c r="S232" s="389"/>
      <c r="T232" s="390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335</v>
      </c>
      <c r="B233" s="54" t="s">
        <v>336</v>
      </c>
      <c r="C233" s="31">
        <v>4301060375</v>
      </c>
      <c r="D233" s="397">
        <v>4680115880818</v>
      </c>
      <c r="E233" s="398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">
        <v>337</v>
      </c>
      <c r="Q233" s="389"/>
      <c r="R233" s="389"/>
      <c r="S233" s="389"/>
      <c r="T233" s="390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97">
        <v>4680115880801</v>
      </c>
      <c r="E234" s="398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2" t="s">
        <v>340</v>
      </c>
      <c r="Q234" s="389"/>
      <c r="R234" s="389"/>
      <c r="S234" s="389"/>
      <c r="T234" s="390"/>
      <c r="U234" s="34"/>
      <c r="V234" s="34"/>
      <c r="W234" s="35" t="s">
        <v>68</v>
      </c>
      <c r="X234" s="384">
        <v>52.8</v>
      </c>
      <c r="Y234" s="385">
        <f>IFERROR(IF(X234="",0,CEILING((X234/$H234),1)*$H234),"")</f>
        <v>52.8</v>
      </c>
      <c r="Z234" s="36">
        <f>IFERROR(IF(Y234=0,"",ROUNDUP(Y234/H234,0)*0.00753),"")</f>
        <v>0.16566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58.784000000000006</v>
      </c>
      <c r="BN234" s="64">
        <f>IFERROR(Y234*I234/H234,"0")</f>
        <v>58.784000000000006</v>
      </c>
      <c r="BO234" s="64">
        <f>IFERROR(1/J234*(X234/H234),"0")</f>
        <v>0.14102564102564102</v>
      </c>
      <c r="BP234" s="64">
        <f>IFERROR(1/J234*(Y234/H234),"0")</f>
        <v>0.14102564102564102</v>
      </c>
    </row>
    <row r="235" spans="1:68" x14ac:dyDescent="0.2">
      <c r="A235" s="391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3"/>
      <c r="P235" s="394" t="s">
        <v>69</v>
      </c>
      <c r="Q235" s="395"/>
      <c r="R235" s="395"/>
      <c r="S235" s="395"/>
      <c r="T235" s="395"/>
      <c r="U235" s="395"/>
      <c r="V235" s="396"/>
      <c r="W235" s="37" t="s">
        <v>70</v>
      </c>
      <c r="X235" s="386">
        <f>IFERROR(X230/H230,"0")+IFERROR(X231/H231,"0")+IFERROR(X232/H232,"0")+IFERROR(X233/H233,"0")+IFERROR(X234/H234,"0")</f>
        <v>22</v>
      </c>
      <c r="Y235" s="386">
        <f>IFERROR(Y230/H230,"0")+IFERROR(Y231/H231,"0")+IFERROR(Y232/H232,"0")+IFERROR(Y233/H233,"0")+IFERROR(Y234/H234,"0")</f>
        <v>22</v>
      </c>
      <c r="Z235" s="386">
        <f>IFERROR(IF(Z230="",0,Z230),"0")+IFERROR(IF(Z231="",0,Z231),"0")+IFERROR(IF(Z232="",0,Z232),"0")+IFERROR(IF(Z233="",0,Z233),"0")+IFERROR(IF(Z234="",0,Z234),"0")</f>
        <v>0.16566</v>
      </c>
      <c r="AA235" s="387"/>
      <c r="AB235" s="387"/>
      <c r="AC235" s="387"/>
    </row>
    <row r="236" spans="1:68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3"/>
      <c r="P236" s="394" t="s">
        <v>69</v>
      </c>
      <c r="Q236" s="395"/>
      <c r="R236" s="395"/>
      <c r="S236" s="395"/>
      <c r="T236" s="395"/>
      <c r="U236" s="395"/>
      <c r="V236" s="396"/>
      <c r="W236" s="37" t="s">
        <v>68</v>
      </c>
      <c r="X236" s="386">
        <f>IFERROR(SUM(X230:X234),"0")</f>
        <v>52.8</v>
      </c>
      <c r="Y236" s="386">
        <f>IFERROR(SUM(Y230:Y234),"0")</f>
        <v>52.8</v>
      </c>
      <c r="Z236" s="37"/>
      <c r="AA236" s="387"/>
      <c r="AB236" s="387"/>
      <c r="AC236" s="387"/>
    </row>
    <row r="237" spans="1:68" ht="16.5" hidden="1" customHeight="1" x14ac:dyDescent="0.25">
      <c r="A237" s="401" t="s">
        <v>341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79"/>
      <c r="AB237" s="379"/>
      <c r="AC237" s="379"/>
    </row>
    <row r="238" spans="1:68" ht="14.25" hidden="1" customHeight="1" x14ac:dyDescent="0.25">
      <c r="A238" s="406" t="s">
        <v>104</v>
      </c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  <c r="R238" s="392"/>
      <c r="S238" s="392"/>
      <c r="T238" s="392"/>
      <c r="U238" s="392"/>
      <c r="V238" s="392"/>
      <c r="W238" s="392"/>
      <c r="X238" s="392"/>
      <c r="Y238" s="392"/>
      <c r="Z238" s="392"/>
      <c r="AA238" s="380"/>
      <c r="AB238" s="380"/>
      <c r="AC238" s="380"/>
    </row>
    <row r="239" spans="1:68" ht="27" hidden="1" customHeight="1" x14ac:dyDescent="0.25">
      <c r="A239" s="54" t="s">
        <v>342</v>
      </c>
      <c r="B239" s="54" t="s">
        <v>343</v>
      </c>
      <c r="C239" s="31">
        <v>4301011717</v>
      </c>
      <c r="D239" s="397">
        <v>4680115884274</v>
      </c>
      <c r="E239" s="398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342</v>
      </c>
      <c r="B240" s="54" t="s">
        <v>344</v>
      </c>
      <c r="C240" s="31">
        <v>4301011945</v>
      </c>
      <c r="D240" s="397">
        <v>4680115884274</v>
      </c>
      <c r="E240" s="398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58" t="s">
        <v>345</v>
      </c>
      <c r="Q240" s="389"/>
      <c r="R240" s="389"/>
      <c r="S240" s="389"/>
      <c r="T240" s="390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346</v>
      </c>
      <c r="B241" s="54" t="s">
        <v>347</v>
      </c>
      <c r="C241" s="31">
        <v>4301011719</v>
      </c>
      <c r="D241" s="397">
        <v>4680115884298</v>
      </c>
      <c r="E241" s="398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6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hidden="1" customHeight="1" x14ac:dyDescent="0.25">
      <c r="A242" s="54" t="s">
        <v>348</v>
      </c>
      <c r="B242" s="54" t="s">
        <v>349</v>
      </c>
      <c r="C242" s="31">
        <v>4301011733</v>
      </c>
      <c r="D242" s="397">
        <v>4680115884250</v>
      </c>
      <c r="E242" s="398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348</v>
      </c>
      <c r="B243" s="54" t="s">
        <v>350</v>
      </c>
      <c r="C243" s="31">
        <v>4301011944</v>
      </c>
      <c r="D243" s="397">
        <v>4680115884250</v>
      </c>
      <c r="E243" s="398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50" t="s">
        <v>351</v>
      </c>
      <c r="Q243" s="389"/>
      <c r="R243" s="389"/>
      <c r="S243" s="389"/>
      <c r="T243" s="390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352</v>
      </c>
      <c r="B244" s="54" t="s">
        <v>353</v>
      </c>
      <c r="C244" s="31">
        <v>4301011718</v>
      </c>
      <c r="D244" s="397">
        <v>4680115884281</v>
      </c>
      <c r="E244" s="398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4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354</v>
      </c>
      <c r="B245" s="54" t="s">
        <v>355</v>
      </c>
      <c r="C245" s="31">
        <v>4301011720</v>
      </c>
      <c r="D245" s="397">
        <v>4680115884199</v>
      </c>
      <c r="E245" s="398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356</v>
      </c>
      <c r="B246" s="54" t="s">
        <v>357</v>
      </c>
      <c r="C246" s="31">
        <v>4301011716</v>
      </c>
      <c r="D246" s="397">
        <v>4680115884267</v>
      </c>
      <c r="E246" s="398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idden="1" x14ac:dyDescent="0.2">
      <c r="A247" s="391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3"/>
      <c r="P247" s="394" t="s">
        <v>69</v>
      </c>
      <c r="Q247" s="395"/>
      <c r="R247" s="395"/>
      <c r="S247" s="395"/>
      <c r="T247" s="395"/>
      <c r="U247" s="395"/>
      <c r="V247" s="396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hidden="1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3"/>
      <c r="P248" s="394" t="s">
        <v>69</v>
      </c>
      <c r="Q248" s="395"/>
      <c r="R248" s="395"/>
      <c r="S248" s="395"/>
      <c r="T248" s="395"/>
      <c r="U248" s="395"/>
      <c r="V248" s="396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hidden="1" customHeight="1" x14ac:dyDescent="0.25">
      <c r="A249" s="401" t="s">
        <v>358</v>
      </c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  <c r="R249" s="392"/>
      <c r="S249" s="392"/>
      <c r="T249" s="392"/>
      <c r="U249" s="392"/>
      <c r="V249" s="392"/>
      <c r="W249" s="392"/>
      <c r="X249" s="392"/>
      <c r="Y249" s="392"/>
      <c r="Z249" s="392"/>
      <c r="AA249" s="379"/>
      <c r="AB249" s="379"/>
      <c r="AC249" s="379"/>
    </row>
    <row r="250" spans="1:68" ht="14.25" hidden="1" customHeight="1" x14ac:dyDescent="0.25">
      <c r="A250" s="406" t="s">
        <v>104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380"/>
      <c r="AB250" s="380"/>
      <c r="AC250" s="380"/>
    </row>
    <row r="251" spans="1:68" ht="27" hidden="1" customHeight="1" x14ac:dyDescent="0.25">
      <c r="A251" s="54" t="s">
        <v>359</v>
      </c>
      <c r="B251" s="54" t="s">
        <v>360</v>
      </c>
      <c r="C251" s="31">
        <v>4301011826</v>
      </c>
      <c r="D251" s="397">
        <v>4680115884137</v>
      </c>
      <c r="E251" s="398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89"/>
      <c r="R251" s="389"/>
      <c r="S251" s="389"/>
      <c r="T251" s="390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359</v>
      </c>
      <c r="B252" s="54" t="s">
        <v>361</v>
      </c>
      <c r="C252" s="31">
        <v>4301011942</v>
      </c>
      <c r="D252" s="397">
        <v>4680115884137</v>
      </c>
      <c r="E252" s="398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3" t="s">
        <v>362</v>
      </c>
      <c r="Q252" s="389"/>
      <c r="R252" s="389"/>
      <c r="S252" s="389"/>
      <c r="T252" s="390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363</v>
      </c>
      <c r="B253" s="54" t="s">
        <v>364</v>
      </c>
      <c r="C253" s="31">
        <v>4301011724</v>
      </c>
      <c r="D253" s="397">
        <v>4680115884236</v>
      </c>
      <c r="E253" s="398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89"/>
      <c r="R253" s="389"/>
      <c r="S253" s="389"/>
      <c r="T253" s="390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365</v>
      </c>
      <c r="B254" s="54" t="s">
        <v>366</v>
      </c>
      <c r="C254" s="31">
        <v>4301011721</v>
      </c>
      <c r="D254" s="397">
        <v>4680115884175</v>
      </c>
      <c r="E254" s="398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367</v>
      </c>
      <c r="B255" s="54" t="s">
        <v>368</v>
      </c>
      <c r="C255" s="31">
        <v>4301011824</v>
      </c>
      <c r="D255" s="397">
        <v>4680115884144</v>
      </c>
      <c r="E255" s="398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369</v>
      </c>
      <c r="B256" s="54" t="s">
        <v>370</v>
      </c>
      <c r="C256" s="31">
        <v>4301011963</v>
      </c>
      <c r="D256" s="397">
        <v>4680115885288</v>
      </c>
      <c r="E256" s="398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0" t="s">
        <v>371</v>
      </c>
      <c r="Q256" s="389"/>
      <c r="R256" s="389"/>
      <c r="S256" s="389"/>
      <c r="T256" s="390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372</v>
      </c>
      <c r="B257" s="54" t="s">
        <v>373</v>
      </c>
      <c r="C257" s="31">
        <v>4301011726</v>
      </c>
      <c r="D257" s="397">
        <v>4680115884182</v>
      </c>
      <c r="E257" s="398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4301011722</v>
      </c>
      <c r="D258" s="397">
        <v>4680115884205</v>
      </c>
      <c r="E258" s="398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391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3"/>
      <c r="P259" s="394" t="s">
        <v>69</v>
      </c>
      <c r="Q259" s="395"/>
      <c r="R259" s="395"/>
      <c r="S259" s="395"/>
      <c r="T259" s="395"/>
      <c r="U259" s="395"/>
      <c r="V259" s="396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hidden="1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3"/>
      <c r="P260" s="394" t="s">
        <v>69</v>
      </c>
      <c r="Q260" s="395"/>
      <c r="R260" s="395"/>
      <c r="S260" s="395"/>
      <c r="T260" s="395"/>
      <c r="U260" s="395"/>
      <c r="V260" s="396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hidden="1" customHeight="1" x14ac:dyDescent="0.25">
      <c r="A261" s="401" t="s">
        <v>376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92"/>
      <c r="AA261" s="379"/>
      <c r="AB261" s="379"/>
      <c r="AC261" s="379"/>
    </row>
    <row r="262" spans="1:68" ht="14.25" hidden="1" customHeight="1" x14ac:dyDescent="0.25">
      <c r="A262" s="406" t="s">
        <v>104</v>
      </c>
      <c r="B262" s="392"/>
      <c r="C262" s="392"/>
      <c r="D262" s="392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  <c r="R262" s="392"/>
      <c r="S262" s="392"/>
      <c r="T262" s="392"/>
      <c r="U262" s="392"/>
      <c r="V262" s="392"/>
      <c r="W262" s="392"/>
      <c r="X262" s="392"/>
      <c r="Y262" s="392"/>
      <c r="Z262" s="392"/>
      <c r="AA262" s="380"/>
      <c r="AB262" s="380"/>
      <c r="AC262" s="380"/>
    </row>
    <row r="263" spans="1:68" ht="27" hidden="1" customHeight="1" x14ac:dyDescent="0.25">
      <c r="A263" s="54" t="s">
        <v>377</v>
      </c>
      <c r="B263" s="54" t="s">
        <v>378</v>
      </c>
      <c r="C263" s="31">
        <v>4301011850</v>
      </c>
      <c r="D263" s="397">
        <v>4680115885806</v>
      </c>
      <c r="E263" s="398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46" t="s">
        <v>379</v>
      </c>
      <c r="Q263" s="389"/>
      <c r="R263" s="389"/>
      <c r="S263" s="389"/>
      <c r="T263" s="390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380</v>
      </c>
      <c r="B264" s="54" t="s">
        <v>381</v>
      </c>
      <c r="C264" s="31">
        <v>4301011855</v>
      </c>
      <c r="D264" s="397">
        <v>4680115885837</v>
      </c>
      <c r="E264" s="398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7" t="s">
        <v>382</v>
      </c>
      <c r="Q264" s="389"/>
      <c r="R264" s="389"/>
      <c r="S264" s="389"/>
      <c r="T264" s="390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383</v>
      </c>
      <c r="B265" s="54" t="s">
        <v>384</v>
      </c>
      <c r="C265" s="31">
        <v>4301011853</v>
      </c>
      <c r="D265" s="397">
        <v>4680115885851</v>
      </c>
      <c r="E265" s="398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399" t="s">
        <v>385</v>
      </c>
      <c r="Q265" s="389"/>
      <c r="R265" s="389"/>
      <c r="S265" s="389"/>
      <c r="T265" s="390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386</v>
      </c>
      <c r="B266" s="54" t="s">
        <v>387</v>
      </c>
      <c r="C266" s="31">
        <v>4301011851</v>
      </c>
      <c r="D266" s="397">
        <v>4680115885820</v>
      </c>
      <c r="E266" s="398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6" t="s">
        <v>388</v>
      </c>
      <c r="Q266" s="389"/>
      <c r="R266" s="389"/>
      <c r="S266" s="389"/>
      <c r="T266" s="390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389</v>
      </c>
      <c r="B267" s="54" t="s">
        <v>390</v>
      </c>
      <c r="C267" s="31">
        <v>4301011852</v>
      </c>
      <c r="D267" s="397">
        <v>4680115885844</v>
      </c>
      <c r="E267" s="398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45" t="s">
        <v>391</v>
      </c>
      <c r="Q267" s="389"/>
      <c r="R267" s="389"/>
      <c r="S267" s="389"/>
      <c r="T267" s="390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391"/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3"/>
      <c r="P268" s="394" t="s">
        <v>69</v>
      </c>
      <c r="Q268" s="395"/>
      <c r="R268" s="395"/>
      <c r="S268" s="395"/>
      <c r="T268" s="395"/>
      <c r="U268" s="395"/>
      <c r="V268" s="396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392"/>
      <c r="B269" s="392"/>
      <c r="C269" s="392"/>
      <c r="D269" s="392"/>
      <c r="E269" s="392"/>
      <c r="F269" s="392"/>
      <c r="G269" s="392"/>
      <c r="H269" s="392"/>
      <c r="I269" s="392"/>
      <c r="J269" s="392"/>
      <c r="K269" s="392"/>
      <c r="L269" s="392"/>
      <c r="M269" s="392"/>
      <c r="N269" s="392"/>
      <c r="O269" s="393"/>
      <c r="P269" s="394" t="s">
        <v>69</v>
      </c>
      <c r="Q269" s="395"/>
      <c r="R269" s="395"/>
      <c r="S269" s="395"/>
      <c r="T269" s="395"/>
      <c r="U269" s="395"/>
      <c r="V269" s="396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01" t="s">
        <v>392</v>
      </c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392"/>
      <c r="AA270" s="379"/>
      <c r="AB270" s="379"/>
      <c r="AC270" s="379"/>
    </row>
    <row r="271" spans="1:68" ht="14.25" hidden="1" customHeight="1" x14ac:dyDescent="0.25">
      <c r="A271" s="406" t="s">
        <v>104</v>
      </c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2"/>
      <c r="O271" s="392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  <c r="AA271" s="380"/>
      <c r="AB271" s="380"/>
      <c r="AC271" s="380"/>
    </row>
    <row r="272" spans="1:68" ht="27" hidden="1" customHeight="1" x14ac:dyDescent="0.25">
      <c r="A272" s="54" t="s">
        <v>393</v>
      </c>
      <c r="B272" s="54" t="s">
        <v>394</v>
      </c>
      <c r="C272" s="31">
        <v>4301011876</v>
      </c>
      <c r="D272" s="397">
        <v>4680115885707</v>
      </c>
      <c r="E272" s="398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72" t="s">
        <v>395</v>
      </c>
      <c r="Q272" s="389"/>
      <c r="R272" s="389"/>
      <c r="S272" s="389"/>
      <c r="T272" s="390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1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3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392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3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01" t="s">
        <v>396</v>
      </c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392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  <c r="AA275" s="379"/>
      <c r="AB275" s="379"/>
      <c r="AC275" s="379"/>
    </row>
    <row r="276" spans="1:68" ht="14.25" hidden="1" customHeight="1" x14ac:dyDescent="0.25">
      <c r="A276" s="406" t="s">
        <v>104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80"/>
      <c r="AB276" s="380"/>
      <c r="AC276" s="380"/>
    </row>
    <row r="277" spans="1:68" ht="27" hidden="1" customHeight="1" x14ac:dyDescent="0.25">
      <c r="A277" s="54" t="s">
        <v>397</v>
      </c>
      <c r="B277" s="54" t="s">
        <v>398</v>
      </c>
      <c r="C277" s="31">
        <v>4301011223</v>
      </c>
      <c r="D277" s="397">
        <v>4607091383423</v>
      </c>
      <c r="E277" s="398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399</v>
      </c>
      <c r="B278" s="54" t="s">
        <v>400</v>
      </c>
      <c r="C278" s="31">
        <v>4301011878</v>
      </c>
      <c r="D278" s="397">
        <v>4680115885660</v>
      </c>
      <c r="E278" s="398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4" t="s">
        <v>401</v>
      </c>
      <c r="Q278" s="389"/>
      <c r="R278" s="389"/>
      <c r="S278" s="389"/>
      <c r="T278" s="390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402</v>
      </c>
      <c r="B279" s="54" t="s">
        <v>403</v>
      </c>
      <c r="C279" s="31">
        <v>4301011879</v>
      </c>
      <c r="D279" s="397">
        <v>4680115885691</v>
      </c>
      <c r="E279" s="398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0" t="s">
        <v>404</v>
      </c>
      <c r="Q279" s="389"/>
      <c r="R279" s="389"/>
      <c r="S279" s="389"/>
      <c r="T279" s="390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1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3"/>
      <c r="P280" s="394" t="s">
        <v>69</v>
      </c>
      <c r="Q280" s="395"/>
      <c r="R280" s="395"/>
      <c r="S280" s="395"/>
      <c r="T280" s="395"/>
      <c r="U280" s="395"/>
      <c r="V280" s="396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3"/>
      <c r="P281" s="394" t="s">
        <v>69</v>
      </c>
      <c r="Q281" s="395"/>
      <c r="R281" s="395"/>
      <c r="S281" s="395"/>
      <c r="T281" s="395"/>
      <c r="U281" s="395"/>
      <c r="V281" s="396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01" t="s">
        <v>405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9"/>
      <c r="AB282" s="379"/>
      <c r="AC282" s="379"/>
    </row>
    <row r="283" spans="1:68" ht="14.25" hidden="1" customHeight="1" x14ac:dyDescent="0.25">
      <c r="A283" s="406" t="s">
        <v>71</v>
      </c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2"/>
      <c r="O283" s="392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  <c r="AA283" s="380"/>
      <c r="AB283" s="380"/>
      <c r="AC283" s="380"/>
    </row>
    <row r="284" spans="1:68" ht="27" hidden="1" customHeight="1" x14ac:dyDescent="0.25">
      <c r="A284" s="54" t="s">
        <v>406</v>
      </c>
      <c r="B284" s="54" t="s">
        <v>407</v>
      </c>
      <c r="C284" s="31">
        <v>4301051409</v>
      </c>
      <c r="D284" s="397">
        <v>4680115881556</v>
      </c>
      <c r="E284" s="398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5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89"/>
      <c r="R284" s="389"/>
      <c r="S284" s="389"/>
      <c r="T284" s="390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408</v>
      </c>
      <c r="B285" s="54" t="s">
        <v>409</v>
      </c>
      <c r="C285" s="31">
        <v>4301051487</v>
      </c>
      <c r="D285" s="397">
        <v>4680115881228</v>
      </c>
      <c r="E285" s="398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89"/>
      <c r="R285" s="389"/>
      <c r="S285" s="389"/>
      <c r="T285" s="390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hidden="1" customHeight="1" x14ac:dyDescent="0.25">
      <c r="A286" s="54" t="s">
        <v>410</v>
      </c>
      <c r="B286" s="54" t="s">
        <v>411</v>
      </c>
      <c r="C286" s="31">
        <v>4301051506</v>
      </c>
      <c r="D286" s="397">
        <v>4680115881037</v>
      </c>
      <c r="E286" s="398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5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89"/>
      <c r="R286" s="389"/>
      <c r="S286" s="389"/>
      <c r="T286" s="390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hidden="1" customHeight="1" x14ac:dyDescent="0.25">
      <c r="A287" s="54" t="s">
        <v>412</v>
      </c>
      <c r="B287" s="54" t="s">
        <v>413</v>
      </c>
      <c r="C287" s="31">
        <v>4301051384</v>
      </c>
      <c r="D287" s="397">
        <v>4680115881211</v>
      </c>
      <c r="E287" s="398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89"/>
      <c r="R287" s="389"/>
      <c r="S287" s="389"/>
      <c r="T287" s="390"/>
      <c r="U287" s="34"/>
      <c r="V287" s="34"/>
      <c r="W287" s="35" t="s">
        <v>68</v>
      </c>
      <c r="X287" s="384">
        <v>0</v>
      </c>
      <c r="Y287" s="385">
        <f>IFERROR(IF(X287="",0,CEILING((X287/$H287),1)*$H287),"")</f>
        <v>0</v>
      </c>
      <c r="Z287" s="36" t="str">
        <f>IFERROR(IF(Y287=0,"",ROUNDUP(Y287/H287,0)*0.00753),"")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414</v>
      </c>
      <c r="B288" s="54" t="s">
        <v>415</v>
      </c>
      <c r="C288" s="31">
        <v>4301051378</v>
      </c>
      <c r="D288" s="397">
        <v>4680115881020</v>
      </c>
      <c r="E288" s="398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89"/>
      <c r="R288" s="389"/>
      <c r="S288" s="389"/>
      <c r="T288" s="390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1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3"/>
      <c r="P289" s="394" t="s">
        <v>69</v>
      </c>
      <c r="Q289" s="395"/>
      <c r="R289" s="395"/>
      <c r="S289" s="395"/>
      <c r="T289" s="395"/>
      <c r="U289" s="395"/>
      <c r="V289" s="396"/>
      <c r="W289" s="37" t="s">
        <v>70</v>
      </c>
      <c r="X289" s="386">
        <f>IFERROR(X284/H284,"0")+IFERROR(X285/H285,"0")+IFERROR(X286/H286,"0")+IFERROR(X287/H287,"0")+IFERROR(X288/H288,"0")</f>
        <v>0</v>
      </c>
      <c r="Y289" s="386">
        <f>IFERROR(Y284/H284,"0")+IFERROR(Y285/H285,"0")+IFERROR(Y286/H286,"0")+IFERROR(Y287/H287,"0")+IFERROR(Y288/H288,"0")</f>
        <v>0</v>
      </c>
      <c r="Z289" s="386">
        <f>IFERROR(IF(Z284="",0,Z284),"0")+IFERROR(IF(Z285="",0,Z285),"0")+IFERROR(IF(Z286="",0,Z286),"0")+IFERROR(IF(Z287="",0,Z287),"0")+IFERROR(IF(Z288="",0,Z288),"0")</f>
        <v>0</v>
      </c>
      <c r="AA289" s="387"/>
      <c r="AB289" s="387"/>
      <c r="AC289" s="387"/>
    </row>
    <row r="290" spans="1:68" hidden="1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2"/>
      <c r="O290" s="393"/>
      <c r="P290" s="394" t="s">
        <v>69</v>
      </c>
      <c r="Q290" s="395"/>
      <c r="R290" s="395"/>
      <c r="S290" s="395"/>
      <c r="T290" s="395"/>
      <c r="U290" s="395"/>
      <c r="V290" s="396"/>
      <c r="W290" s="37" t="s">
        <v>68</v>
      </c>
      <c r="X290" s="386">
        <f>IFERROR(SUM(X284:X288),"0")</f>
        <v>0</v>
      </c>
      <c r="Y290" s="386">
        <f>IFERROR(SUM(Y284:Y288),"0")</f>
        <v>0</v>
      </c>
      <c r="Z290" s="37"/>
      <c r="AA290" s="387"/>
      <c r="AB290" s="387"/>
      <c r="AC290" s="387"/>
    </row>
    <row r="291" spans="1:68" ht="16.5" hidden="1" customHeight="1" x14ac:dyDescent="0.25">
      <c r="A291" s="401" t="s">
        <v>416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  <c r="AA291" s="379"/>
      <c r="AB291" s="379"/>
      <c r="AC291" s="379"/>
    </row>
    <row r="292" spans="1:68" ht="14.25" hidden="1" customHeight="1" x14ac:dyDescent="0.25">
      <c r="A292" s="406" t="s">
        <v>71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  <c r="AA292" s="380"/>
      <c r="AB292" s="380"/>
      <c r="AC292" s="380"/>
    </row>
    <row r="293" spans="1:68" ht="16.5" hidden="1" customHeight="1" x14ac:dyDescent="0.25">
      <c r="A293" s="54" t="s">
        <v>417</v>
      </c>
      <c r="B293" s="54" t="s">
        <v>418</v>
      </c>
      <c r="C293" s="31">
        <v>4301051731</v>
      </c>
      <c r="D293" s="397">
        <v>4680115884618</v>
      </c>
      <c r="E293" s="398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89"/>
      <c r="R293" s="389"/>
      <c r="S293" s="389"/>
      <c r="T293" s="390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1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2"/>
      <c r="N294" s="392"/>
      <c r="O294" s="393"/>
      <c r="P294" s="394" t="s">
        <v>69</v>
      </c>
      <c r="Q294" s="395"/>
      <c r="R294" s="395"/>
      <c r="S294" s="395"/>
      <c r="T294" s="395"/>
      <c r="U294" s="395"/>
      <c r="V294" s="396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393"/>
      <c r="P295" s="394" t="s">
        <v>69</v>
      </c>
      <c r="Q295" s="395"/>
      <c r="R295" s="395"/>
      <c r="S295" s="395"/>
      <c r="T295" s="395"/>
      <c r="U295" s="395"/>
      <c r="V295" s="396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01" t="s">
        <v>419</v>
      </c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392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  <c r="AA296" s="379"/>
      <c r="AB296" s="379"/>
      <c r="AC296" s="379"/>
    </row>
    <row r="297" spans="1:68" ht="14.25" hidden="1" customHeight="1" x14ac:dyDescent="0.25">
      <c r="A297" s="406" t="s">
        <v>104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80"/>
      <c r="AB297" s="380"/>
      <c r="AC297" s="380"/>
    </row>
    <row r="298" spans="1:68" ht="27" hidden="1" customHeight="1" x14ac:dyDescent="0.25">
      <c r="A298" s="54" t="s">
        <v>420</v>
      </c>
      <c r="B298" s="54" t="s">
        <v>421</v>
      </c>
      <c r="C298" s="31">
        <v>4301011593</v>
      </c>
      <c r="D298" s="397">
        <v>4680115882973</v>
      </c>
      <c r="E298" s="398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1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89"/>
      <c r="R298" s="389"/>
      <c r="S298" s="389"/>
      <c r="T298" s="390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2"/>
      <c r="O299" s="393"/>
      <c r="P299" s="394" t="s">
        <v>69</v>
      </c>
      <c r="Q299" s="395"/>
      <c r="R299" s="395"/>
      <c r="S299" s="395"/>
      <c r="T299" s="395"/>
      <c r="U299" s="395"/>
      <c r="V299" s="396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393"/>
      <c r="P300" s="394" t="s">
        <v>69</v>
      </c>
      <c r="Q300" s="395"/>
      <c r="R300" s="395"/>
      <c r="S300" s="395"/>
      <c r="T300" s="395"/>
      <c r="U300" s="395"/>
      <c r="V300" s="396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406" t="s">
        <v>63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  <c r="AA301" s="380"/>
      <c r="AB301" s="380"/>
      <c r="AC301" s="380"/>
    </row>
    <row r="302" spans="1:68" ht="27" hidden="1" customHeight="1" x14ac:dyDescent="0.25">
      <c r="A302" s="54" t="s">
        <v>422</v>
      </c>
      <c r="B302" s="54" t="s">
        <v>423</v>
      </c>
      <c r="C302" s="31">
        <v>4301031305</v>
      </c>
      <c r="D302" s="397">
        <v>4607091389845</v>
      </c>
      <c r="E302" s="398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40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89"/>
      <c r="R302" s="389"/>
      <c r="S302" s="389"/>
      <c r="T302" s="390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424</v>
      </c>
      <c r="B303" s="54" t="s">
        <v>425</v>
      </c>
      <c r="C303" s="31">
        <v>4301031306</v>
      </c>
      <c r="D303" s="397">
        <v>4680115882881</v>
      </c>
      <c r="E303" s="398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3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89"/>
      <c r="R303" s="389"/>
      <c r="S303" s="389"/>
      <c r="T303" s="390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3"/>
      <c r="P304" s="394" t="s">
        <v>69</v>
      </c>
      <c r="Q304" s="395"/>
      <c r="R304" s="395"/>
      <c r="S304" s="395"/>
      <c r="T304" s="395"/>
      <c r="U304" s="395"/>
      <c r="V304" s="396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hidden="1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3"/>
      <c r="P305" s="394" t="s">
        <v>69</v>
      </c>
      <c r="Q305" s="395"/>
      <c r="R305" s="395"/>
      <c r="S305" s="395"/>
      <c r="T305" s="395"/>
      <c r="U305" s="395"/>
      <c r="V305" s="396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hidden="1" customHeight="1" x14ac:dyDescent="0.25">
      <c r="A306" s="401" t="s">
        <v>426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  <c r="AA306" s="379"/>
      <c r="AB306" s="379"/>
      <c r="AC306" s="379"/>
    </row>
    <row r="307" spans="1:68" ht="14.25" hidden="1" customHeight="1" x14ac:dyDescent="0.25">
      <c r="A307" s="406" t="s">
        <v>104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80"/>
      <c r="AB307" s="380"/>
      <c r="AC307" s="380"/>
    </row>
    <row r="308" spans="1:68" ht="27" hidden="1" customHeight="1" x14ac:dyDescent="0.25">
      <c r="A308" s="54" t="s">
        <v>427</v>
      </c>
      <c r="B308" s="54" t="s">
        <v>428</v>
      </c>
      <c r="C308" s="31">
        <v>4301012016</v>
      </c>
      <c r="D308" s="397">
        <v>4680115885554</v>
      </c>
      <c r="E308" s="398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73" t="s">
        <v>429</v>
      </c>
      <c r="Q308" s="389"/>
      <c r="R308" s="389"/>
      <c r="S308" s="389"/>
      <c r="T308" s="390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430</v>
      </c>
      <c r="B309" s="54" t="s">
        <v>431</v>
      </c>
      <c r="C309" s="31">
        <v>4301012024</v>
      </c>
      <c r="D309" s="397">
        <v>4680115885615</v>
      </c>
      <c r="E309" s="398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580" t="s">
        <v>432</v>
      </c>
      <c r="Q309" s="389"/>
      <c r="R309" s="389"/>
      <c r="S309" s="389"/>
      <c r="T309" s="390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433</v>
      </c>
      <c r="B310" s="54" t="s">
        <v>434</v>
      </c>
      <c r="C310" s="31">
        <v>4301011858</v>
      </c>
      <c r="D310" s="397">
        <v>4680115885646</v>
      </c>
      <c r="E310" s="398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86" t="s">
        <v>435</v>
      </c>
      <c r="Q310" s="389"/>
      <c r="R310" s="389"/>
      <c r="S310" s="389"/>
      <c r="T310" s="390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436</v>
      </c>
      <c r="B311" s="54" t="s">
        <v>437</v>
      </c>
      <c r="C311" s="31">
        <v>4301011859</v>
      </c>
      <c r="D311" s="397">
        <v>4680115885608</v>
      </c>
      <c r="E311" s="398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68" t="s">
        <v>438</v>
      </c>
      <c r="Q311" s="389"/>
      <c r="R311" s="389"/>
      <c r="S311" s="389"/>
      <c r="T311" s="390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439</v>
      </c>
      <c r="B312" s="54" t="s">
        <v>440</v>
      </c>
      <c r="C312" s="31">
        <v>4301011857</v>
      </c>
      <c r="D312" s="397">
        <v>4680115885622</v>
      </c>
      <c r="E312" s="398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407" t="s">
        <v>441</v>
      </c>
      <c r="Q312" s="389"/>
      <c r="R312" s="389"/>
      <c r="S312" s="389"/>
      <c r="T312" s="390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442</v>
      </c>
      <c r="B313" s="54" t="s">
        <v>443</v>
      </c>
      <c r="C313" s="31">
        <v>4301011573</v>
      </c>
      <c r="D313" s="397">
        <v>4680115881938</v>
      </c>
      <c r="E313" s="398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444</v>
      </c>
      <c r="B314" s="54" t="s">
        <v>445</v>
      </c>
      <c r="C314" s="31">
        <v>4301010944</v>
      </c>
      <c r="D314" s="397">
        <v>4607091387346</v>
      </c>
      <c r="E314" s="398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89"/>
      <c r="R314" s="389"/>
      <c r="S314" s="389"/>
      <c r="T314" s="390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391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2"/>
      <c r="O315" s="393"/>
      <c r="P315" s="394" t="s">
        <v>69</v>
      </c>
      <c r="Q315" s="395"/>
      <c r="R315" s="395"/>
      <c r="S315" s="395"/>
      <c r="T315" s="395"/>
      <c r="U315" s="395"/>
      <c r="V315" s="396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hidden="1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2"/>
      <c r="O316" s="393"/>
      <c r="P316" s="394" t="s">
        <v>69</v>
      </c>
      <c r="Q316" s="395"/>
      <c r="R316" s="395"/>
      <c r="S316" s="395"/>
      <c r="T316" s="395"/>
      <c r="U316" s="395"/>
      <c r="V316" s="396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hidden="1" customHeight="1" x14ac:dyDescent="0.25">
      <c r="A317" s="406" t="s">
        <v>63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92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97">
        <v>4607091387193</v>
      </c>
      <c r="E318" s="398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89"/>
      <c r="R318" s="389"/>
      <c r="S318" s="389"/>
      <c r="T318" s="390"/>
      <c r="U318" s="34"/>
      <c r="V318" s="34"/>
      <c r="W318" s="35" t="s">
        <v>68</v>
      </c>
      <c r="X318" s="384">
        <v>150</v>
      </c>
      <c r="Y318" s="385">
        <f>IFERROR(IF(X318="",0,CEILING((X318/$H318),1)*$H318),"")</f>
        <v>151.20000000000002</v>
      </c>
      <c r="Z318" s="36">
        <f>IFERROR(IF(Y318=0,"",ROUNDUP(Y318/H318,0)*0.00753),"")</f>
        <v>0.27107999999999999</v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159.28571428571428</v>
      </c>
      <c r="BN318" s="64">
        <f>IFERROR(Y318*I318/H318,"0")</f>
        <v>160.56</v>
      </c>
      <c r="BO318" s="64">
        <f>IFERROR(1/J318*(X318/H318),"0")</f>
        <v>0.22893772893772893</v>
      </c>
      <c r="BP318" s="64">
        <f>IFERROR(1/J318*(Y318/H318),"0")</f>
        <v>0.23076923076923075</v>
      </c>
    </row>
    <row r="319" spans="1:68" ht="27" hidden="1" customHeight="1" x14ac:dyDescent="0.25">
      <c r="A319" s="54" t="s">
        <v>448</v>
      </c>
      <c r="B319" s="54" t="s">
        <v>449</v>
      </c>
      <c r="C319" s="31">
        <v>4301031153</v>
      </c>
      <c r="D319" s="397">
        <v>4607091387230</v>
      </c>
      <c r="E319" s="398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89"/>
      <c r="R319" s="389"/>
      <c r="S319" s="389"/>
      <c r="T319" s="390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450</v>
      </c>
      <c r="B320" s="54" t="s">
        <v>451</v>
      </c>
      <c r="C320" s="31">
        <v>4301031154</v>
      </c>
      <c r="D320" s="397">
        <v>4607091387292</v>
      </c>
      <c r="E320" s="398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89"/>
      <c r="R320" s="389"/>
      <c r="S320" s="389"/>
      <c r="T320" s="390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452</v>
      </c>
      <c r="B321" s="54" t="s">
        <v>453</v>
      </c>
      <c r="C321" s="31">
        <v>4301031152</v>
      </c>
      <c r="D321" s="397">
        <v>4607091387285</v>
      </c>
      <c r="E321" s="398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1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3"/>
      <c r="P322" s="394" t="s">
        <v>69</v>
      </c>
      <c r="Q322" s="395"/>
      <c r="R322" s="395"/>
      <c r="S322" s="395"/>
      <c r="T322" s="395"/>
      <c r="U322" s="395"/>
      <c r="V322" s="396"/>
      <c r="W322" s="37" t="s">
        <v>70</v>
      </c>
      <c r="X322" s="386">
        <f>IFERROR(X318/H318,"0")+IFERROR(X319/H319,"0")+IFERROR(X320/H320,"0")+IFERROR(X321/H321,"0")</f>
        <v>35.714285714285715</v>
      </c>
      <c r="Y322" s="386">
        <f>IFERROR(Y318/H318,"0")+IFERROR(Y319/H319,"0")+IFERROR(Y320/H320,"0")+IFERROR(Y321/H321,"0")</f>
        <v>36</v>
      </c>
      <c r="Z322" s="386">
        <f>IFERROR(IF(Z318="",0,Z318),"0")+IFERROR(IF(Z319="",0,Z319),"0")+IFERROR(IF(Z320="",0,Z320),"0")+IFERROR(IF(Z321="",0,Z321),"0")</f>
        <v>0.27107999999999999</v>
      </c>
      <c r="AA322" s="387"/>
      <c r="AB322" s="387"/>
      <c r="AC322" s="387"/>
    </row>
    <row r="323" spans="1:68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3"/>
      <c r="P323" s="394" t="s">
        <v>69</v>
      </c>
      <c r="Q323" s="395"/>
      <c r="R323" s="395"/>
      <c r="S323" s="395"/>
      <c r="T323" s="395"/>
      <c r="U323" s="395"/>
      <c r="V323" s="396"/>
      <c r="W323" s="37" t="s">
        <v>68</v>
      </c>
      <c r="X323" s="386">
        <f>IFERROR(SUM(X318:X321),"0")</f>
        <v>150</v>
      </c>
      <c r="Y323" s="386">
        <f>IFERROR(SUM(Y318:Y321),"0")</f>
        <v>151.20000000000002</v>
      </c>
      <c r="Z323" s="37"/>
      <c r="AA323" s="387"/>
      <c r="AB323" s="387"/>
      <c r="AC323" s="387"/>
    </row>
    <row r="324" spans="1:68" ht="14.25" hidden="1" customHeight="1" x14ac:dyDescent="0.25">
      <c r="A324" s="406" t="s">
        <v>71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80"/>
      <c r="AB324" s="380"/>
      <c r="AC324" s="380"/>
    </row>
    <row r="325" spans="1:68" ht="16.5" hidden="1" customHeight="1" x14ac:dyDescent="0.25">
      <c r="A325" s="54" t="s">
        <v>454</v>
      </c>
      <c r="B325" s="54" t="s">
        <v>455</v>
      </c>
      <c r="C325" s="31">
        <v>4301051100</v>
      </c>
      <c r="D325" s="397">
        <v>4607091387766</v>
      </c>
      <c r="E325" s="398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89"/>
      <c r="R325" s="389"/>
      <c r="S325" s="389"/>
      <c r="T325" s="390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hidden="1" customHeight="1" x14ac:dyDescent="0.25">
      <c r="A326" s="54" t="s">
        <v>456</v>
      </c>
      <c r="B326" s="54" t="s">
        <v>457</v>
      </c>
      <c r="C326" s="31">
        <v>4301051116</v>
      </c>
      <c r="D326" s="397">
        <v>4607091387957</v>
      </c>
      <c r="E326" s="398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89"/>
      <c r="R326" s="389"/>
      <c r="S326" s="389"/>
      <c r="T326" s="390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458</v>
      </c>
      <c r="B327" s="54" t="s">
        <v>459</v>
      </c>
      <c r="C327" s="31">
        <v>4301051115</v>
      </c>
      <c r="D327" s="397">
        <v>4607091387964</v>
      </c>
      <c r="E327" s="398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89"/>
      <c r="R327" s="389"/>
      <c r="S327" s="389"/>
      <c r="T327" s="390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460</v>
      </c>
      <c r="B328" s="54" t="s">
        <v>461</v>
      </c>
      <c r="C328" s="31">
        <v>4301051705</v>
      </c>
      <c r="D328" s="397">
        <v>4680115884588</v>
      </c>
      <c r="E328" s="398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89"/>
      <c r="R328" s="389"/>
      <c r="S328" s="389"/>
      <c r="T328" s="390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462</v>
      </c>
      <c r="B329" s="54" t="s">
        <v>463</v>
      </c>
      <c r="C329" s="31">
        <v>4301051130</v>
      </c>
      <c r="D329" s="397">
        <v>4607091387537</v>
      </c>
      <c r="E329" s="398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464</v>
      </c>
      <c r="B330" s="54" t="s">
        <v>465</v>
      </c>
      <c r="C330" s="31">
        <v>4301051132</v>
      </c>
      <c r="D330" s="397">
        <v>4607091387513</v>
      </c>
      <c r="E330" s="398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idden="1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3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hidden="1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2"/>
      <c r="O332" s="393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hidden="1" customHeight="1" x14ac:dyDescent="0.25">
      <c r="A333" s="406" t="s">
        <v>170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  <c r="AA333" s="380"/>
      <c r="AB333" s="380"/>
      <c r="AC333" s="380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397">
        <v>4607091380880</v>
      </c>
      <c r="E334" s="398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3" t="s">
        <v>468</v>
      </c>
      <c r="Q334" s="389"/>
      <c r="R334" s="389"/>
      <c r="S334" s="389"/>
      <c r="T334" s="390"/>
      <c r="U334" s="34"/>
      <c r="V334" s="34"/>
      <c r="W334" s="35" t="s">
        <v>68</v>
      </c>
      <c r="X334" s="384">
        <v>150</v>
      </c>
      <c r="Y334" s="385">
        <f>IFERROR(IF(X334="",0,CEILING((X334/$H334),1)*$H334),"")</f>
        <v>151.20000000000002</v>
      </c>
      <c r="Z334" s="36">
        <f>IFERROR(IF(Y334=0,"",ROUNDUP(Y334/H334,0)*0.02175),"")</f>
        <v>0.39149999999999996</v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160.07142857142858</v>
      </c>
      <c r="BN334" s="64">
        <f>IFERROR(Y334*I334/H334,"0")</f>
        <v>161.35200000000003</v>
      </c>
      <c r="BO334" s="64">
        <f>IFERROR(1/J334*(X334/H334),"0")</f>
        <v>0.31887755102040816</v>
      </c>
      <c r="BP334" s="64">
        <f>IFERROR(1/J334*(Y334/H334),"0")</f>
        <v>0.3214285714285714</v>
      </c>
    </row>
    <row r="335" spans="1:68" ht="27" hidden="1" customHeight="1" x14ac:dyDescent="0.25">
      <c r="A335" s="54" t="s">
        <v>469</v>
      </c>
      <c r="B335" s="54" t="s">
        <v>470</v>
      </c>
      <c r="C335" s="31">
        <v>4301060308</v>
      </c>
      <c r="D335" s="397">
        <v>4607091384482</v>
      </c>
      <c r="E335" s="398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89"/>
      <c r="R335" s="389"/>
      <c r="S335" s="389"/>
      <c r="T335" s="390"/>
      <c r="U335" s="34"/>
      <c r="V335" s="34"/>
      <c r="W335" s="35" t="s">
        <v>68</v>
      </c>
      <c r="X335" s="384">
        <v>0</v>
      </c>
      <c r="Y335" s="385">
        <f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97">
        <v>4607091380897</v>
      </c>
      <c r="E336" s="398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89"/>
      <c r="R336" s="389"/>
      <c r="S336" s="389"/>
      <c r="T336" s="390"/>
      <c r="U336" s="34"/>
      <c r="V336" s="34"/>
      <c r="W336" s="35" t="s">
        <v>68</v>
      </c>
      <c r="X336" s="384">
        <v>30</v>
      </c>
      <c r="Y336" s="385">
        <f>IFERROR(IF(X336="",0,CEILING((X336/$H336),1)*$H336),"")</f>
        <v>33.6</v>
      </c>
      <c r="Z336" s="36">
        <f>IFERROR(IF(Y336=0,"",ROUNDUP(Y336/H336,0)*0.02175),"")</f>
        <v>8.6999999999999994E-2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32.014285714285712</v>
      </c>
      <c r="BN336" s="64">
        <f>IFERROR(Y336*I336/H336,"0")</f>
        <v>35.856000000000002</v>
      </c>
      <c r="BO336" s="64">
        <f>IFERROR(1/J336*(X336/H336),"0")</f>
        <v>6.377551020408162E-2</v>
      </c>
      <c r="BP336" s="64">
        <f>IFERROR(1/J336*(Y336/H336),"0")</f>
        <v>7.1428571428571425E-2</v>
      </c>
    </row>
    <row r="337" spans="1:68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2"/>
      <c r="O337" s="393"/>
      <c r="P337" s="394" t="s">
        <v>69</v>
      </c>
      <c r="Q337" s="395"/>
      <c r="R337" s="395"/>
      <c r="S337" s="395"/>
      <c r="T337" s="395"/>
      <c r="U337" s="395"/>
      <c r="V337" s="396"/>
      <c r="W337" s="37" t="s">
        <v>70</v>
      </c>
      <c r="X337" s="386">
        <f>IFERROR(X334/H334,"0")+IFERROR(X335/H335,"0")+IFERROR(X336/H336,"0")</f>
        <v>21.428571428571431</v>
      </c>
      <c r="Y337" s="386">
        <f>IFERROR(Y334/H334,"0")+IFERROR(Y335/H335,"0")+IFERROR(Y336/H336,"0")</f>
        <v>22</v>
      </c>
      <c r="Z337" s="386">
        <f>IFERROR(IF(Z334="",0,Z334),"0")+IFERROR(IF(Z335="",0,Z335),"0")+IFERROR(IF(Z336="",0,Z336),"0")</f>
        <v>0.47849999999999993</v>
      </c>
      <c r="AA337" s="387"/>
      <c r="AB337" s="387"/>
      <c r="AC337" s="387"/>
    </row>
    <row r="338" spans="1:68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393"/>
      <c r="P338" s="394" t="s">
        <v>69</v>
      </c>
      <c r="Q338" s="395"/>
      <c r="R338" s="395"/>
      <c r="S338" s="395"/>
      <c r="T338" s="395"/>
      <c r="U338" s="395"/>
      <c r="V338" s="396"/>
      <c r="W338" s="37" t="s">
        <v>68</v>
      </c>
      <c r="X338" s="386">
        <f>IFERROR(SUM(X334:X336),"0")</f>
        <v>180</v>
      </c>
      <c r="Y338" s="386">
        <f>IFERROR(SUM(Y334:Y336),"0")</f>
        <v>184.8</v>
      </c>
      <c r="Z338" s="37"/>
      <c r="AA338" s="387"/>
      <c r="AB338" s="387"/>
      <c r="AC338" s="387"/>
    </row>
    <row r="339" spans="1:68" ht="14.25" hidden="1" customHeight="1" x14ac:dyDescent="0.25">
      <c r="A339" s="406" t="s">
        <v>90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92"/>
      <c r="AA339" s="380"/>
      <c r="AB339" s="380"/>
      <c r="AC339" s="380"/>
    </row>
    <row r="340" spans="1:68" ht="16.5" hidden="1" customHeight="1" x14ac:dyDescent="0.25">
      <c r="A340" s="54" t="s">
        <v>473</v>
      </c>
      <c r="B340" s="54" t="s">
        <v>474</v>
      </c>
      <c r="C340" s="31">
        <v>4301030232</v>
      </c>
      <c r="D340" s="397">
        <v>4607091388374</v>
      </c>
      <c r="E340" s="398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21" t="s">
        <v>475</v>
      </c>
      <c r="Q340" s="389"/>
      <c r="R340" s="389"/>
      <c r="S340" s="389"/>
      <c r="T340" s="390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476</v>
      </c>
      <c r="B341" s="54" t="s">
        <v>477</v>
      </c>
      <c r="C341" s="31">
        <v>4301030235</v>
      </c>
      <c r="D341" s="397">
        <v>4607091388381</v>
      </c>
      <c r="E341" s="398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2" t="s">
        <v>478</v>
      </c>
      <c r="Q341" s="389"/>
      <c r="R341" s="389"/>
      <c r="S341" s="389"/>
      <c r="T341" s="390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479</v>
      </c>
      <c r="B342" s="54" t="s">
        <v>480</v>
      </c>
      <c r="C342" s="31">
        <v>4301032015</v>
      </c>
      <c r="D342" s="397">
        <v>4607091383102</v>
      </c>
      <c r="E342" s="398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89"/>
      <c r="R342" s="389"/>
      <c r="S342" s="389"/>
      <c r="T342" s="390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481</v>
      </c>
      <c r="B343" s="54" t="s">
        <v>482</v>
      </c>
      <c r="C343" s="31">
        <v>4301030233</v>
      </c>
      <c r="D343" s="397">
        <v>4607091388404</v>
      </c>
      <c r="E343" s="398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89"/>
      <c r="R343" s="389"/>
      <c r="S343" s="389"/>
      <c r="T343" s="390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391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393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hidden="1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3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hidden="1" customHeight="1" x14ac:dyDescent="0.25">
      <c r="A346" s="406" t="s">
        <v>483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80"/>
      <c r="AB346" s="380"/>
      <c r="AC346" s="380"/>
    </row>
    <row r="347" spans="1:68" ht="16.5" hidden="1" customHeight="1" x14ac:dyDescent="0.25">
      <c r="A347" s="54" t="s">
        <v>484</v>
      </c>
      <c r="B347" s="54" t="s">
        <v>485</v>
      </c>
      <c r="C347" s="31">
        <v>4301180007</v>
      </c>
      <c r="D347" s="397">
        <v>4680115881808</v>
      </c>
      <c r="E347" s="398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89"/>
      <c r="R347" s="389"/>
      <c r="S347" s="389"/>
      <c r="T347" s="390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488</v>
      </c>
      <c r="B348" s="54" t="s">
        <v>489</v>
      </c>
      <c r="C348" s="31">
        <v>4301180006</v>
      </c>
      <c r="D348" s="397">
        <v>4680115881822</v>
      </c>
      <c r="E348" s="398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89"/>
      <c r="R348" s="389"/>
      <c r="S348" s="389"/>
      <c r="T348" s="390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490</v>
      </c>
      <c r="B349" s="54" t="s">
        <v>491</v>
      </c>
      <c r="C349" s="31">
        <v>4301180001</v>
      </c>
      <c r="D349" s="397">
        <v>4680115880016</v>
      </c>
      <c r="E349" s="398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89"/>
      <c r="R349" s="389"/>
      <c r="S349" s="389"/>
      <c r="T349" s="390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1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3"/>
      <c r="P350" s="394" t="s">
        <v>69</v>
      </c>
      <c r="Q350" s="395"/>
      <c r="R350" s="395"/>
      <c r="S350" s="395"/>
      <c r="T350" s="395"/>
      <c r="U350" s="395"/>
      <c r="V350" s="396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hidden="1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3"/>
      <c r="P351" s="394" t="s">
        <v>69</v>
      </c>
      <c r="Q351" s="395"/>
      <c r="R351" s="395"/>
      <c r="S351" s="395"/>
      <c r="T351" s="395"/>
      <c r="U351" s="395"/>
      <c r="V351" s="396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hidden="1" customHeight="1" x14ac:dyDescent="0.25">
      <c r="A352" s="401" t="s">
        <v>492</v>
      </c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2"/>
      <c r="V352" s="392"/>
      <c r="W352" s="392"/>
      <c r="X352" s="392"/>
      <c r="Y352" s="392"/>
      <c r="Z352" s="392"/>
      <c r="AA352" s="379"/>
      <c r="AB352" s="379"/>
      <c r="AC352" s="379"/>
    </row>
    <row r="353" spans="1:68" ht="14.25" hidden="1" customHeight="1" x14ac:dyDescent="0.25">
      <c r="A353" s="406" t="s">
        <v>63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80"/>
      <c r="AB353" s="380"/>
      <c r="AC353" s="380"/>
    </row>
    <row r="354" spans="1:68" ht="27" hidden="1" customHeight="1" x14ac:dyDescent="0.25">
      <c r="A354" s="54" t="s">
        <v>493</v>
      </c>
      <c r="B354" s="54" t="s">
        <v>494</v>
      </c>
      <c r="C354" s="31">
        <v>4301031066</v>
      </c>
      <c r="D354" s="397">
        <v>4607091383836</v>
      </c>
      <c r="E354" s="398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6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89"/>
      <c r="R354" s="389"/>
      <c r="S354" s="389"/>
      <c r="T354" s="390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1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2"/>
      <c r="O355" s="393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hidden="1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2"/>
      <c r="O356" s="393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hidden="1" customHeight="1" x14ac:dyDescent="0.25">
      <c r="A357" s="406" t="s">
        <v>71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392"/>
      <c r="Z357" s="392"/>
      <c r="AA357" s="380"/>
      <c r="AB357" s="380"/>
      <c r="AC357" s="380"/>
    </row>
    <row r="358" spans="1:68" ht="27" hidden="1" customHeight="1" x14ac:dyDescent="0.25">
      <c r="A358" s="54" t="s">
        <v>495</v>
      </c>
      <c r="B358" s="54" t="s">
        <v>496</v>
      </c>
      <c r="C358" s="31">
        <v>4301051142</v>
      </c>
      <c r="D358" s="397">
        <v>4607091387919</v>
      </c>
      <c r="E358" s="398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89"/>
      <c r="R358" s="389"/>
      <c r="S358" s="389"/>
      <c r="T358" s="390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497</v>
      </c>
      <c r="B359" s="54" t="s">
        <v>498</v>
      </c>
      <c r="C359" s="31">
        <v>4301051461</v>
      </c>
      <c r="D359" s="397">
        <v>4680115883604</v>
      </c>
      <c r="E359" s="398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89"/>
      <c r="R359" s="389"/>
      <c r="S359" s="389"/>
      <c r="T359" s="390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499</v>
      </c>
      <c r="B360" s="54" t="s">
        <v>500</v>
      </c>
      <c r="C360" s="31">
        <v>4301051485</v>
      </c>
      <c r="D360" s="397">
        <v>4680115883567</v>
      </c>
      <c r="E360" s="398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89"/>
      <c r="R360" s="389"/>
      <c r="S360" s="389"/>
      <c r="T360" s="390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391"/>
      <c r="B361" s="392"/>
      <c r="C361" s="392"/>
      <c r="D361" s="392"/>
      <c r="E361" s="392"/>
      <c r="F361" s="392"/>
      <c r="G361" s="392"/>
      <c r="H361" s="392"/>
      <c r="I361" s="392"/>
      <c r="J361" s="392"/>
      <c r="K361" s="392"/>
      <c r="L361" s="392"/>
      <c r="M361" s="392"/>
      <c r="N361" s="392"/>
      <c r="O361" s="393"/>
      <c r="P361" s="394" t="s">
        <v>69</v>
      </c>
      <c r="Q361" s="395"/>
      <c r="R361" s="395"/>
      <c r="S361" s="395"/>
      <c r="T361" s="395"/>
      <c r="U361" s="395"/>
      <c r="V361" s="396"/>
      <c r="W361" s="37" t="s">
        <v>70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hidden="1" x14ac:dyDescent="0.2">
      <c r="A362" s="392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393"/>
      <c r="P362" s="394" t="s">
        <v>69</v>
      </c>
      <c r="Q362" s="395"/>
      <c r="R362" s="395"/>
      <c r="S362" s="395"/>
      <c r="T362" s="395"/>
      <c r="U362" s="395"/>
      <c r="V362" s="396"/>
      <c r="W362" s="37" t="s">
        <v>68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hidden="1" customHeight="1" x14ac:dyDescent="0.2">
      <c r="A363" s="471" t="s">
        <v>501</v>
      </c>
      <c r="B363" s="472"/>
      <c r="C363" s="472"/>
      <c r="D363" s="472"/>
      <c r="E363" s="472"/>
      <c r="F363" s="472"/>
      <c r="G363" s="472"/>
      <c r="H363" s="472"/>
      <c r="I363" s="472"/>
      <c r="J363" s="472"/>
      <c r="K363" s="472"/>
      <c r="L363" s="472"/>
      <c r="M363" s="472"/>
      <c r="N363" s="472"/>
      <c r="O363" s="472"/>
      <c r="P363" s="472"/>
      <c r="Q363" s="472"/>
      <c r="R363" s="472"/>
      <c r="S363" s="472"/>
      <c r="T363" s="472"/>
      <c r="U363" s="472"/>
      <c r="V363" s="472"/>
      <c r="W363" s="472"/>
      <c r="X363" s="472"/>
      <c r="Y363" s="472"/>
      <c r="Z363" s="472"/>
      <c r="AA363" s="48"/>
      <c r="AB363" s="48"/>
      <c r="AC363" s="48"/>
    </row>
    <row r="364" spans="1:68" ht="16.5" hidden="1" customHeight="1" x14ac:dyDescent="0.25">
      <c r="A364" s="401" t="s">
        <v>502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9"/>
      <c r="AB364" s="379"/>
      <c r="AC364" s="379"/>
    </row>
    <row r="365" spans="1:68" ht="14.25" hidden="1" customHeight="1" x14ac:dyDescent="0.25">
      <c r="A365" s="406" t="s">
        <v>104</v>
      </c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392"/>
      <c r="O365" s="392"/>
      <c r="P365" s="392"/>
      <c r="Q365" s="392"/>
      <c r="R365" s="392"/>
      <c r="S365" s="392"/>
      <c r="T365" s="392"/>
      <c r="U365" s="392"/>
      <c r="V365" s="392"/>
      <c r="W365" s="392"/>
      <c r="X365" s="392"/>
      <c r="Y365" s="392"/>
      <c r="Z365" s="392"/>
      <c r="AA365" s="380"/>
      <c r="AB365" s="380"/>
      <c r="AC365" s="380"/>
    </row>
    <row r="366" spans="1:68" ht="27" hidden="1" customHeight="1" x14ac:dyDescent="0.25">
      <c r="A366" s="54" t="s">
        <v>503</v>
      </c>
      <c r="B366" s="54" t="s">
        <v>504</v>
      </c>
      <c r="C366" s="31">
        <v>4301011867</v>
      </c>
      <c r="D366" s="397">
        <v>4680115884830</v>
      </c>
      <c r="E366" s="398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89"/>
      <c r="R366" s="389"/>
      <c r="S366" s="389"/>
      <c r="T366" s="390"/>
      <c r="U366" s="34"/>
      <c r="V366" s="34"/>
      <c r="W366" s="35" t="s">
        <v>68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hidden="1" customHeight="1" x14ac:dyDescent="0.25">
      <c r="A367" s="54" t="s">
        <v>503</v>
      </c>
      <c r="B367" s="54" t="s">
        <v>505</v>
      </c>
      <c r="C367" s="31">
        <v>4301011943</v>
      </c>
      <c r="D367" s="397">
        <v>4680115884830</v>
      </c>
      <c r="E367" s="398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89"/>
      <c r="R367" s="389"/>
      <c r="S367" s="389"/>
      <c r="T367" s="390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97">
        <v>4680115884847</v>
      </c>
      <c r="E368" s="398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8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9"/>
      <c r="R368" s="389"/>
      <c r="S368" s="389"/>
      <c r="T368" s="390"/>
      <c r="U368" s="34"/>
      <c r="V368" s="34"/>
      <c r="W368" s="35" t="s">
        <v>68</v>
      </c>
      <c r="X368" s="384">
        <v>1000</v>
      </c>
      <c r="Y368" s="385">
        <f t="shared" si="62"/>
        <v>1005</v>
      </c>
      <c r="Z368" s="36">
        <f>IFERROR(IF(Y368=0,"",ROUNDUP(Y368/H368,0)*0.02175),"")</f>
        <v>1.4572499999999999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1032</v>
      </c>
      <c r="BN368" s="64">
        <f t="shared" si="64"/>
        <v>1037.1600000000001</v>
      </c>
      <c r="BO368" s="64">
        <f t="shared" si="65"/>
        <v>1.3888888888888888</v>
      </c>
      <c r="BP368" s="64">
        <f t="shared" si="66"/>
        <v>1.3958333333333333</v>
      </c>
    </row>
    <row r="369" spans="1:68" ht="27" hidden="1" customHeight="1" x14ac:dyDescent="0.25">
      <c r="A369" s="54" t="s">
        <v>506</v>
      </c>
      <c r="B369" s="54" t="s">
        <v>508</v>
      </c>
      <c r="C369" s="31">
        <v>4301011946</v>
      </c>
      <c r="D369" s="397">
        <v>4680115884847</v>
      </c>
      <c r="E369" s="398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1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97">
        <v>4680115884854</v>
      </c>
      <c r="E370" s="398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4">
        <v>1000</v>
      </c>
      <c r="Y370" s="385">
        <f t="shared" si="62"/>
        <v>1005</v>
      </c>
      <c r="Z370" s="36">
        <f>IFERROR(IF(Y370=0,"",ROUNDUP(Y370/H370,0)*0.02175),"")</f>
        <v>1.4572499999999999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1032</v>
      </c>
      <c r="BN370" s="64">
        <f t="shared" si="64"/>
        <v>1037.1600000000001</v>
      </c>
      <c r="BO370" s="64">
        <f t="shared" si="65"/>
        <v>1.3888888888888888</v>
      </c>
      <c r="BP370" s="64">
        <f t="shared" si="66"/>
        <v>1.3958333333333333</v>
      </c>
    </row>
    <row r="371" spans="1:68" ht="27" hidden="1" customHeight="1" x14ac:dyDescent="0.25">
      <c r="A371" s="54" t="s">
        <v>509</v>
      </c>
      <c r="B371" s="54" t="s">
        <v>511</v>
      </c>
      <c r="C371" s="31">
        <v>4301011947</v>
      </c>
      <c r="D371" s="397">
        <v>4680115884854</v>
      </c>
      <c r="E371" s="398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512</v>
      </c>
      <c r="B372" s="54" t="s">
        <v>513</v>
      </c>
      <c r="C372" s="31">
        <v>4301011868</v>
      </c>
      <c r="D372" s="397">
        <v>4680115884861</v>
      </c>
      <c r="E372" s="398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89"/>
      <c r="R372" s="389"/>
      <c r="S372" s="389"/>
      <c r="T372" s="390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514</v>
      </c>
      <c r="B373" s="54" t="s">
        <v>515</v>
      </c>
      <c r="C373" s="31">
        <v>4301011952</v>
      </c>
      <c r="D373" s="397">
        <v>4680115884922</v>
      </c>
      <c r="E373" s="398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516</v>
      </c>
      <c r="B374" s="54" t="s">
        <v>517</v>
      </c>
      <c r="C374" s="31">
        <v>4301011433</v>
      </c>
      <c r="D374" s="397">
        <v>4680115882638</v>
      </c>
      <c r="E374" s="398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9"/>
      <c r="R374" s="389"/>
      <c r="S374" s="389"/>
      <c r="T374" s="390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2"/>
      <c r="O375" s="393"/>
      <c r="P375" s="394" t="s">
        <v>69</v>
      </c>
      <c r="Q375" s="395"/>
      <c r="R375" s="395"/>
      <c r="S375" s="395"/>
      <c r="T375" s="395"/>
      <c r="U375" s="395"/>
      <c r="V375" s="396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133.33333333333334</v>
      </c>
      <c r="Y375" s="386">
        <f>IFERROR(Y366/H366,"0")+IFERROR(Y367/H367,"0")+IFERROR(Y368/H368,"0")+IFERROR(Y369/H369,"0")+IFERROR(Y370/H370,"0")+IFERROR(Y371/H371,"0")+IFERROR(Y372/H372,"0")+IFERROR(Y373/H373,"0")+IFERROR(Y374/H374,"0")</f>
        <v>134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2.9144999999999999</v>
      </c>
      <c r="AA375" s="387"/>
      <c r="AB375" s="387"/>
      <c r="AC375" s="387"/>
    </row>
    <row r="376" spans="1:68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3"/>
      <c r="P376" s="394" t="s">
        <v>69</v>
      </c>
      <c r="Q376" s="395"/>
      <c r="R376" s="395"/>
      <c r="S376" s="395"/>
      <c r="T376" s="395"/>
      <c r="U376" s="395"/>
      <c r="V376" s="396"/>
      <c r="W376" s="37" t="s">
        <v>68</v>
      </c>
      <c r="X376" s="386">
        <f>IFERROR(SUM(X366:X374),"0")</f>
        <v>2000</v>
      </c>
      <c r="Y376" s="386">
        <f>IFERROR(SUM(Y366:Y374),"0")</f>
        <v>2010</v>
      </c>
      <c r="Z376" s="37"/>
      <c r="AA376" s="387"/>
      <c r="AB376" s="387"/>
      <c r="AC376" s="387"/>
    </row>
    <row r="377" spans="1:68" ht="14.25" hidden="1" customHeight="1" x14ac:dyDescent="0.25">
      <c r="A377" s="406" t="s">
        <v>140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392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97">
        <v>4607091383980</v>
      </c>
      <c r="E378" s="398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89"/>
      <c r="R378" s="389"/>
      <c r="S378" s="389"/>
      <c r="T378" s="390"/>
      <c r="U378" s="34"/>
      <c r="V378" s="34"/>
      <c r="W378" s="35" t="s">
        <v>68</v>
      </c>
      <c r="X378" s="384">
        <v>1500</v>
      </c>
      <c r="Y378" s="385">
        <f>IFERROR(IF(X378="",0,CEILING((X378/$H378),1)*$H378),"")</f>
        <v>1500</v>
      </c>
      <c r="Z378" s="36">
        <f>IFERROR(IF(Y378=0,"",ROUNDUP(Y378/H378,0)*0.02175),"")</f>
        <v>2.1749999999999998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1548</v>
      </c>
      <c r="BN378" s="64">
        <f>IFERROR(Y378*I378/H378,"0")</f>
        <v>1548</v>
      </c>
      <c r="BO378" s="64">
        <f>IFERROR(1/J378*(X378/H378),"0")</f>
        <v>2.083333333333333</v>
      </c>
      <c r="BP378" s="64">
        <f>IFERROR(1/J378*(Y378/H378),"0")</f>
        <v>2.083333333333333</v>
      </c>
    </row>
    <row r="379" spans="1:68" ht="27" hidden="1" customHeight="1" x14ac:dyDescent="0.25">
      <c r="A379" s="54" t="s">
        <v>520</v>
      </c>
      <c r="B379" s="54" t="s">
        <v>521</v>
      </c>
      <c r="C379" s="31">
        <v>4301020179</v>
      </c>
      <c r="D379" s="397">
        <v>4607091384178</v>
      </c>
      <c r="E379" s="398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89"/>
      <c r="R379" s="389"/>
      <c r="S379" s="389"/>
      <c r="T379" s="390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1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2"/>
      <c r="O380" s="393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86">
        <f>IFERROR(X378/H378,"0")+IFERROR(X379/H379,"0")</f>
        <v>100</v>
      </c>
      <c r="Y380" s="386">
        <f>IFERROR(Y378/H378,"0")+IFERROR(Y379/H379,"0")</f>
        <v>100</v>
      </c>
      <c r="Z380" s="386">
        <f>IFERROR(IF(Z378="",0,Z378),"0")+IFERROR(IF(Z379="",0,Z379),"0")</f>
        <v>2.1749999999999998</v>
      </c>
      <c r="AA380" s="387"/>
      <c r="AB380" s="387"/>
      <c r="AC380" s="387"/>
    </row>
    <row r="381" spans="1:68" x14ac:dyDescent="0.2">
      <c r="A381" s="392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392"/>
      <c r="O381" s="393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86">
        <f>IFERROR(SUM(X378:X379),"0")</f>
        <v>1500</v>
      </c>
      <c r="Y381" s="386">
        <f>IFERROR(SUM(Y378:Y379),"0")</f>
        <v>1500</v>
      </c>
      <c r="Z381" s="37"/>
      <c r="AA381" s="387"/>
      <c r="AB381" s="387"/>
      <c r="AC381" s="387"/>
    </row>
    <row r="382" spans="1:68" ht="14.25" hidden="1" customHeight="1" x14ac:dyDescent="0.25">
      <c r="A382" s="406" t="s">
        <v>71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392"/>
      <c r="AA382" s="380"/>
      <c r="AB382" s="380"/>
      <c r="AC382" s="380"/>
    </row>
    <row r="383" spans="1:68" ht="27" hidden="1" customHeight="1" x14ac:dyDescent="0.25">
      <c r="A383" s="54" t="s">
        <v>522</v>
      </c>
      <c r="B383" s="54" t="s">
        <v>523</v>
      </c>
      <c r="C383" s="31">
        <v>4301051560</v>
      </c>
      <c r="D383" s="397">
        <v>4607091383928</v>
      </c>
      <c r="E383" s="398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89"/>
      <c r="R383" s="389"/>
      <c r="S383" s="389"/>
      <c r="T383" s="390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522</v>
      </c>
      <c r="B384" s="54" t="s">
        <v>524</v>
      </c>
      <c r="C384" s="31">
        <v>4301051639</v>
      </c>
      <c r="D384" s="397">
        <v>4607091383928</v>
      </c>
      <c r="E384" s="398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89"/>
      <c r="R384" s="389"/>
      <c r="S384" s="389"/>
      <c r="T384" s="390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97">
        <v>4607091384260</v>
      </c>
      <c r="E385" s="398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89"/>
      <c r="R385" s="389"/>
      <c r="S385" s="389"/>
      <c r="T385" s="390"/>
      <c r="U385" s="34"/>
      <c r="V385" s="34"/>
      <c r="W385" s="35" t="s">
        <v>68</v>
      </c>
      <c r="X385" s="384">
        <v>130</v>
      </c>
      <c r="Y385" s="385">
        <f>IFERROR(IF(X385="",0,CEILING((X385/$H385),1)*$H385),"")</f>
        <v>132.6</v>
      </c>
      <c r="Z385" s="36">
        <f>IFERROR(IF(Y385=0,"",ROUNDUP(Y385/H385,0)*0.02175),"")</f>
        <v>0.36974999999999997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139.40000000000003</v>
      </c>
      <c r="BN385" s="64">
        <f>IFERROR(Y385*I385/H385,"0")</f>
        <v>142.18800000000002</v>
      </c>
      <c r="BO385" s="64">
        <f>IFERROR(1/J385*(X385/H385),"0")</f>
        <v>0.29761904761904762</v>
      </c>
      <c r="BP385" s="64">
        <f>IFERROR(1/J385*(Y385/H385),"0")</f>
        <v>0.30357142857142855</v>
      </c>
    </row>
    <row r="386" spans="1:68" x14ac:dyDescent="0.2">
      <c r="A386" s="391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2"/>
      <c r="O386" s="393"/>
      <c r="P386" s="394" t="s">
        <v>69</v>
      </c>
      <c r="Q386" s="395"/>
      <c r="R386" s="395"/>
      <c r="S386" s="395"/>
      <c r="T386" s="395"/>
      <c r="U386" s="395"/>
      <c r="V386" s="396"/>
      <c r="W386" s="37" t="s">
        <v>70</v>
      </c>
      <c r="X386" s="386">
        <f>IFERROR(X383/H383,"0")+IFERROR(X384/H384,"0")+IFERROR(X385/H385,"0")</f>
        <v>16.666666666666668</v>
      </c>
      <c r="Y386" s="386">
        <f>IFERROR(Y383/H383,"0")+IFERROR(Y384/H384,"0")+IFERROR(Y385/H385,"0")</f>
        <v>17</v>
      </c>
      <c r="Z386" s="386">
        <f>IFERROR(IF(Z383="",0,Z383),"0")+IFERROR(IF(Z384="",0,Z384),"0")+IFERROR(IF(Z385="",0,Z385),"0")</f>
        <v>0.36974999999999997</v>
      </c>
      <c r="AA386" s="387"/>
      <c r="AB386" s="387"/>
      <c r="AC386" s="387"/>
    </row>
    <row r="387" spans="1:68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393"/>
      <c r="P387" s="394" t="s">
        <v>69</v>
      </c>
      <c r="Q387" s="395"/>
      <c r="R387" s="395"/>
      <c r="S387" s="395"/>
      <c r="T387" s="395"/>
      <c r="U387" s="395"/>
      <c r="V387" s="396"/>
      <c r="W387" s="37" t="s">
        <v>68</v>
      </c>
      <c r="X387" s="386">
        <f>IFERROR(SUM(X383:X385),"0")</f>
        <v>130</v>
      </c>
      <c r="Y387" s="386">
        <f>IFERROR(SUM(Y383:Y385),"0")</f>
        <v>132.6</v>
      </c>
      <c r="Z387" s="37"/>
      <c r="AA387" s="387"/>
      <c r="AB387" s="387"/>
      <c r="AC387" s="387"/>
    </row>
    <row r="388" spans="1:68" ht="14.25" hidden="1" customHeight="1" x14ac:dyDescent="0.25">
      <c r="A388" s="406" t="s">
        <v>170</v>
      </c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  <c r="X388" s="392"/>
      <c r="Y388" s="392"/>
      <c r="Z388" s="392"/>
      <c r="AA388" s="380"/>
      <c r="AB388" s="380"/>
      <c r="AC388" s="380"/>
    </row>
    <row r="389" spans="1:68" ht="16.5" hidden="1" customHeight="1" x14ac:dyDescent="0.25">
      <c r="A389" s="54" t="s">
        <v>527</v>
      </c>
      <c r="B389" s="54" t="s">
        <v>528</v>
      </c>
      <c r="C389" s="31">
        <v>4301060345</v>
      </c>
      <c r="D389" s="397">
        <v>4607091384673</v>
      </c>
      <c r="E389" s="398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89"/>
      <c r="R389" s="389"/>
      <c r="S389" s="389"/>
      <c r="T389" s="390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97">
        <v>4607091384673</v>
      </c>
      <c r="E390" s="398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89"/>
      <c r="R390" s="389"/>
      <c r="S390" s="389"/>
      <c r="T390" s="390"/>
      <c r="U390" s="34"/>
      <c r="V390" s="34"/>
      <c r="W390" s="35" t="s">
        <v>68</v>
      </c>
      <c r="X390" s="384">
        <v>400</v>
      </c>
      <c r="Y390" s="385">
        <f>IFERROR(IF(X390="",0,CEILING((X390/$H390),1)*$H390),"")</f>
        <v>405.59999999999997</v>
      </c>
      <c r="Z390" s="36">
        <f>IFERROR(IF(Y390=0,"",ROUNDUP(Y390/H390,0)*0.02175),"")</f>
        <v>1.131</v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428.92307692307696</v>
      </c>
      <c r="BN390" s="64">
        <f>IFERROR(Y390*I390/H390,"0")</f>
        <v>434.928</v>
      </c>
      <c r="BO390" s="64">
        <f>IFERROR(1/J390*(X390/H390),"0")</f>
        <v>0.91575091575091572</v>
      </c>
      <c r="BP390" s="64">
        <f>IFERROR(1/J390*(Y390/H390),"0")</f>
        <v>0.92857142857142849</v>
      </c>
    </row>
    <row r="391" spans="1:68" x14ac:dyDescent="0.2">
      <c r="A391" s="391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2"/>
      <c r="N391" s="392"/>
      <c r="O391" s="393"/>
      <c r="P391" s="394" t="s">
        <v>69</v>
      </c>
      <c r="Q391" s="395"/>
      <c r="R391" s="395"/>
      <c r="S391" s="395"/>
      <c r="T391" s="395"/>
      <c r="U391" s="395"/>
      <c r="V391" s="396"/>
      <c r="W391" s="37" t="s">
        <v>70</v>
      </c>
      <c r="X391" s="386">
        <f>IFERROR(X389/H389,"0")+IFERROR(X390/H390,"0")</f>
        <v>51.282051282051285</v>
      </c>
      <c r="Y391" s="386">
        <f>IFERROR(Y389/H389,"0")+IFERROR(Y390/H390,"0")</f>
        <v>52</v>
      </c>
      <c r="Z391" s="386">
        <f>IFERROR(IF(Z389="",0,Z389),"0")+IFERROR(IF(Z390="",0,Z390),"0")</f>
        <v>1.131</v>
      </c>
      <c r="AA391" s="387"/>
      <c r="AB391" s="387"/>
      <c r="AC391" s="387"/>
    </row>
    <row r="392" spans="1:68" x14ac:dyDescent="0.2">
      <c r="A392" s="392"/>
      <c r="B392" s="392"/>
      <c r="C392" s="392"/>
      <c r="D392" s="392"/>
      <c r="E392" s="392"/>
      <c r="F392" s="392"/>
      <c r="G392" s="392"/>
      <c r="H392" s="392"/>
      <c r="I392" s="392"/>
      <c r="J392" s="392"/>
      <c r="K392" s="392"/>
      <c r="L392" s="392"/>
      <c r="M392" s="392"/>
      <c r="N392" s="392"/>
      <c r="O392" s="393"/>
      <c r="P392" s="394" t="s">
        <v>69</v>
      </c>
      <c r="Q392" s="395"/>
      <c r="R392" s="395"/>
      <c r="S392" s="395"/>
      <c r="T392" s="395"/>
      <c r="U392" s="395"/>
      <c r="V392" s="396"/>
      <c r="W392" s="37" t="s">
        <v>68</v>
      </c>
      <c r="X392" s="386">
        <f>IFERROR(SUM(X389:X390),"0")</f>
        <v>400</v>
      </c>
      <c r="Y392" s="386">
        <f>IFERROR(SUM(Y389:Y390),"0")</f>
        <v>405.59999999999997</v>
      </c>
      <c r="Z392" s="37"/>
      <c r="AA392" s="387"/>
      <c r="AB392" s="387"/>
      <c r="AC392" s="387"/>
    </row>
    <row r="393" spans="1:68" ht="16.5" hidden="1" customHeight="1" x14ac:dyDescent="0.25">
      <c r="A393" s="401" t="s">
        <v>530</v>
      </c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  <c r="X393" s="392"/>
      <c r="Y393" s="392"/>
      <c r="Z393" s="392"/>
      <c r="AA393" s="379"/>
      <c r="AB393" s="379"/>
      <c r="AC393" s="379"/>
    </row>
    <row r="394" spans="1:68" ht="14.25" hidden="1" customHeight="1" x14ac:dyDescent="0.25">
      <c r="A394" s="406" t="s">
        <v>104</v>
      </c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  <c r="X394" s="392"/>
      <c r="Y394" s="392"/>
      <c r="Z394" s="392"/>
      <c r="AA394" s="380"/>
      <c r="AB394" s="380"/>
      <c r="AC394" s="380"/>
    </row>
    <row r="395" spans="1:68" ht="27" hidden="1" customHeight="1" x14ac:dyDescent="0.25">
      <c r="A395" s="54" t="s">
        <v>531</v>
      </c>
      <c r="B395" s="54" t="s">
        <v>532</v>
      </c>
      <c r="C395" s="31">
        <v>4301011875</v>
      </c>
      <c r="D395" s="397">
        <v>4680115884885</v>
      </c>
      <c r="E395" s="398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89"/>
      <c r="R395" s="389"/>
      <c r="S395" s="389"/>
      <c r="T395" s="390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533</v>
      </c>
      <c r="B396" s="54" t="s">
        <v>534</v>
      </c>
      <c r="C396" s="31">
        <v>4301011874</v>
      </c>
      <c r="D396" s="397">
        <v>4680115884892</v>
      </c>
      <c r="E396" s="398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89"/>
      <c r="R396" s="389"/>
      <c r="S396" s="389"/>
      <c r="T396" s="390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535</v>
      </c>
      <c r="B397" s="54" t="s">
        <v>536</v>
      </c>
      <c r="C397" s="31">
        <v>4301011873</v>
      </c>
      <c r="D397" s="397">
        <v>4680115881907</v>
      </c>
      <c r="E397" s="398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84" t="s">
        <v>537</v>
      </c>
      <c r="Q397" s="389"/>
      <c r="R397" s="389"/>
      <c r="S397" s="389"/>
      <c r="T397" s="390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538</v>
      </c>
      <c r="B398" s="54" t="s">
        <v>539</v>
      </c>
      <c r="C398" s="31">
        <v>4301011871</v>
      </c>
      <c r="D398" s="397">
        <v>4680115884908</v>
      </c>
      <c r="E398" s="398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89"/>
      <c r="R398" s="389"/>
      <c r="S398" s="389"/>
      <c r="T398" s="390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391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393"/>
      <c r="P399" s="394" t="s">
        <v>69</v>
      </c>
      <c r="Q399" s="395"/>
      <c r="R399" s="395"/>
      <c r="S399" s="395"/>
      <c r="T399" s="395"/>
      <c r="U399" s="395"/>
      <c r="V399" s="396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hidden="1" x14ac:dyDescent="0.2">
      <c r="A400" s="392"/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3"/>
      <c r="P400" s="394" t="s">
        <v>69</v>
      </c>
      <c r="Q400" s="395"/>
      <c r="R400" s="395"/>
      <c r="S400" s="395"/>
      <c r="T400" s="395"/>
      <c r="U400" s="395"/>
      <c r="V400" s="396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hidden="1" customHeight="1" x14ac:dyDescent="0.25">
      <c r="A401" s="406" t="s">
        <v>63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80"/>
      <c r="AB401" s="380"/>
      <c r="AC401" s="380"/>
    </row>
    <row r="402" spans="1:68" ht="27" hidden="1" customHeight="1" x14ac:dyDescent="0.25">
      <c r="A402" s="54" t="s">
        <v>540</v>
      </c>
      <c r="B402" s="54" t="s">
        <v>541</v>
      </c>
      <c r="C402" s="31">
        <v>4301031303</v>
      </c>
      <c r="D402" s="397">
        <v>4607091384802</v>
      </c>
      <c r="E402" s="398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89"/>
      <c r="R402" s="389"/>
      <c r="S402" s="389"/>
      <c r="T402" s="390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540</v>
      </c>
      <c r="B403" s="54" t="s">
        <v>542</v>
      </c>
      <c r="C403" s="31">
        <v>4301031139</v>
      </c>
      <c r="D403" s="397">
        <v>4607091384802</v>
      </c>
      <c r="E403" s="398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89"/>
      <c r="R403" s="389"/>
      <c r="S403" s="389"/>
      <c r="T403" s="390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543</v>
      </c>
      <c r="B404" s="54" t="s">
        <v>544</v>
      </c>
      <c r="C404" s="31">
        <v>4301031304</v>
      </c>
      <c r="D404" s="397">
        <v>4607091384826</v>
      </c>
      <c r="E404" s="398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89"/>
      <c r="R404" s="389"/>
      <c r="S404" s="389"/>
      <c r="T404" s="390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391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392"/>
      <c r="O405" s="393"/>
      <c r="P405" s="394" t="s">
        <v>69</v>
      </c>
      <c r="Q405" s="395"/>
      <c r="R405" s="395"/>
      <c r="S405" s="395"/>
      <c r="T405" s="395"/>
      <c r="U405" s="395"/>
      <c r="V405" s="396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hidden="1" x14ac:dyDescent="0.2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3"/>
      <c r="P406" s="394" t="s">
        <v>69</v>
      </c>
      <c r="Q406" s="395"/>
      <c r="R406" s="395"/>
      <c r="S406" s="395"/>
      <c r="T406" s="395"/>
      <c r="U406" s="395"/>
      <c r="V406" s="396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hidden="1" customHeight="1" x14ac:dyDescent="0.25">
      <c r="A407" s="406" t="s">
        <v>71</v>
      </c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97">
        <v>4607091384246</v>
      </c>
      <c r="E408" s="398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5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89"/>
      <c r="R408" s="389"/>
      <c r="S408" s="389"/>
      <c r="T408" s="390"/>
      <c r="U408" s="34"/>
      <c r="V408" s="34"/>
      <c r="W408" s="35" t="s">
        <v>68</v>
      </c>
      <c r="X408" s="384">
        <v>130</v>
      </c>
      <c r="Y408" s="385">
        <f>IFERROR(IF(X408="",0,CEILING((X408/$H408),1)*$H408),"")</f>
        <v>132.6</v>
      </c>
      <c r="Z408" s="36">
        <f>IFERROR(IF(Y408=0,"",ROUNDUP(Y408/H408,0)*0.02175),"")</f>
        <v>0.36974999999999997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139.40000000000003</v>
      </c>
      <c r="BN408" s="64">
        <f>IFERROR(Y408*I408/H408,"0")</f>
        <v>142.18800000000002</v>
      </c>
      <c r="BO408" s="64">
        <f>IFERROR(1/J408*(X408/H408),"0")</f>
        <v>0.29761904761904762</v>
      </c>
      <c r="BP408" s="64">
        <f>IFERROR(1/J408*(Y408/H408),"0")</f>
        <v>0.30357142857142855</v>
      </c>
    </row>
    <row r="409" spans="1:68" ht="27" hidden="1" customHeight="1" x14ac:dyDescent="0.25">
      <c r="A409" s="54" t="s">
        <v>547</v>
      </c>
      <c r="B409" s="54" t="s">
        <v>548</v>
      </c>
      <c r="C409" s="31">
        <v>4301051445</v>
      </c>
      <c r="D409" s="397">
        <v>4680115881976</v>
      </c>
      <c r="E409" s="398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89"/>
      <c r="R409" s="389"/>
      <c r="S409" s="389"/>
      <c r="T409" s="390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549</v>
      </c>
      <c r="B410" s="54" t="s">
        <v>550</v>
      </c>
      <c r="C410" s="31">
        <v>4301051634</v>
      </c>
      <c r="D410" s="397">
        <v>4607091384253</v>
      </c>
      <c r="E410" s="398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549</v>
      </c>
      <c r="B411" s="54" t="s">
        <v>551</v>
      </c>
      <c r="C411" s="31">
        <v>4301051297</v>
      </c>
      <c r="D411" s="397">
        <v>4607091384253</v>
      </c>
      <c r="E411" s="398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89"/>
      <c r="R411" s="389"/>
      <c r="S411" s="389"/>
      <c r="T411" s="390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552</v>
      </c>
      <c r="B412" s="54" t="s">
        <v>553</v>
      </c>
      <c r="C412" s="31">
        <v>4301051444</v>
      </c>
      <c r="D412" s="397">
        <v>4680115881969</v>
      </c>
      <c r="E412" s="398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3"/>
      <c r="P413" s="394" t="s">
        <v>69</v>
      </c>
      <c r="Q413" s="395"/>
      <c r="R413" s="395"/>
      <c r="S413" s="395"/>
      <c r="T413" s="395"/>
      <c r="U413" s="395"/>
      <c r="V413" s="396"/>
      <c r="W413" s="37" t="s">
        <v>70</v>
      </c>
      <c r="X413" s="386">
        <f>IFERROR(X408/H408,"0")+IFERROR(X409/H409,"0")+IFERROR(X410/H410,"0")+IFERROR(X411/H411,"0")+IFERROR(X412/H412,"0")</f>
        <v>16.666666666666668</v>
      </c>
      <c r="Y413" s="386">
        <f>IFERROR(Y408/H408,"0")+IFERROR(Y409/H409,"0")+IFERROR(Y410/H410,"0")+IFERROR(Y411/H411,"0")+IFERROR(Y412/H412,"0")</f>
        <v>17</v>
      </c>
      <c r="Z413" s="386">
        <f>IFERROR(IF(Z408="",0,Z408),"0")+IFERROR(IF(Z409="",0,Z409),"0")+IFERROR(IF(Z410="",0,Z410),"0")+IFERROR(IF(Z411="",0,Z411),"0")+IFERROR(IF(Z412="",0,Z412),"0")</f>
        <v>0.36974999999999997</v>
      </c>
      <c r="AA413" s="387"/>
      <c r="AB413" s="387"/>
      <c r="AC413" s="387"/>
    </row>
    <row r="414" spans="1:68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2"/>
      <c r="O414" s="393"/>
      <c r="P414" s="394" t="s">
        <v>69</v>
      </c>
      <c r="Q414" s="395"/>
      <c r="R414" s="395"/>
      <c r="S414" s="395"/>
      <c r="T414" s="395"/>
      <c r="U414" s="395"/>
      <c r="V414" s="396"/>
      <c r="W414" s="37" t="s">
        <v>68</v>
      </c>
      <c r="X414" s="386">
        <f>IFERROR(SUM(X408:X412),"0")</f>
        <v>130</v>
      </c>
      <c r="Y414" s="386">
        <f>IFERROR(SUM(Y408:Y412),"0")</f>
        <v>132.6</v>
      </c>
      <c r="Z414" s="37"/>
      <c r="AA414" s="387"/>
      <c r="AB414" s="387"/>
      <c r="AC414" s="387"/>
    </row>
    <row r="415" spans="1:68" ht="14.25" hidden="1" customHeight="1" x14ac:dyDescent="0.25">
      <c r="A415" s="406" t="s">
        <v>170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  <c r="AA415" s="380"/>
      <c r="AB415" s="380"/>
      <c r="AC415" s="380"/>
    </row>
    <row r="416" spans="1:68" ht="27" hidden="1" customHeight="1" x14ac:dyDescent="0.25">
      <c r="A416" s="54" t="s">
        <v>554</v>
      </c>
      <c r="B416" s="54" t="s">
        <v>555</v>
      </c>
      <c r="C416" s="31">
        <v>4301060377</v>
      </c>
      <c r="D416" s="397">
        <v>4607091389357</v>
      </c>
      <c r="E416" s="398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0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89"/>
      <c r="R416" s="389"/>
      <c r="S416" s="389"/>
      <c r="T416" s="390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554</v>
      </c>
      <c r="B417" s="54" t="s">
        <v>556</v>
      </c>
      <c r="C417" s="31">
        <v>4301060322</v>
      </c>
      <c r="D417" s="397">
        <v>4607091389357</v>
      </c>
      <c r="E417" s="398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89"/>
      <c r="R417" s="389"/>
      <c r="S417" s="389"/>
      <c r="T417" s="390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1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2"/>
      <c r="O418" s="393"/>
      <c r="P418" s="394" t="s">
        <v>69</v>
      </c>
      <c r="Q418" s="395"/>
      <c r="R418" s="395"/>
      <c r="S418" s="395"/>
      <c r="T418" s="395"/>
      <c r="U418" s="395"/>
      <c r="V418" s="396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393"/>
      <c r="P419" s="394" t="s">
        <v>69</v>
      </c>
      <c r="Q419" s="395"/>
      <c r="R419" s="395"/>
      <c r="S419" s="395"/>
      <c r="T419" s="395"/>
      <c r="U419" s="395"/>
      <c r="V419" s="396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471" t="s">
        <v>557</v>
      </c>
      <c r="B420" s="472"/>
      <c r="C420" s="472"/>
      <c r="D420" s="472"/>
      <c r="E420" s="472"/>
      <c r="F420" s="472"/>
      <c r="G420" s="472"/>
      <c r="H420" s="472"/>
      <c r="I420" s="472"/>
      <c r="J420" s="472"/>
      <c r="K420" s="472"/>
      <c r="L420" s="472"/>
      <c r="M420" s="472"/>
      <c r="N420" s="472"/>
      <c r="O420" s="472"/>
      <c r="P420" s="472"/>
      <c r="Q420" s="472"/>
      <c r="R420" s="472"/>
      <c r="S420" s="472"/>
      <c r="T420" s="472"/>
      <c r="U420" s="472"/>
      <c r="V420" s="472"/>
      <c r="W420" s="472"/>
      <c r="X420" s="472"/>
      <c r="Y420" s="472"/>
      <c r="Z420" s="472"/>
      <c r="AA420" s="48"/>
      <c r="AB420" s="48"/>
      <c r="AC420" s="48"/>
    </row>
    <row r="421" spans="1:68" ht="16.5" hidden="1" customHeight="1" x14ac:dyDescent="0.25">
      <c r="A421" s="401" t="s">
        <v>558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9"/>
      <c r="AB421" s="379"/>
      <c r="AC421" s="379"/>
    </row>
    <row r="422" spans="1:68" ht="14.25" hidden="1" customHeight="1" x14ac:dyDescent="0.25">
      <c r="A422" s="406" t="s">
        <v>104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  <c r="AA422" s="380"/>
      <c r="AB422" s="380"/>
      <c r="AC422" s="380"/>
    </row>
    <row r="423" spans="1:68" ht="27" hidden="1" customHeight="1" x14ac:dyDescent="0.25">
      <c r="A423" s="54" t="s">
        <v>559</v>
      </c>
      <c r="B423" s="54" t="s">
        <v>560</v>
      </c>
      <c r="C423" s="31">
        <v>4301011428</v>
      </c>
      <c r="D423" s="397">
        <v>4607091389708</v>
      </c>
      <c r="E423" s="398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89"/>
      <c r="R423" s="389"/>
      <c r="S423" s="389"/>
      <c r="T423" s="390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1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393"/>
      <c r="P424" s="394" t="s">
        <v>69</v>
      </c>
      <c r="Q424" s="395"/>
      <c r="R424" s="395"/>
      <c r="S424" s="395"/>
      <c r="T424" s="395"/>
      <c r="U424" s="395"/>
      <c r="V424" s="396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3"/>
      <c r="P425" s="394" t="s">
        <v>69</v>
      </c>
      <c r="Q425" s="395"/>
      <c r="R425" s="395"/>
      <c r="S425" s="395"/>
      <c r="T425" s="395"/>
      <c r="U425" s="395"/>
      <c r="V425" s="396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406" t="s">
        <v>63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80"/>
      <c r="AB426" s="380"/>
      <c r="AC426" s="380"/>
    </row>
    <row r="427" spans="1:68" ht="27" hidden="1" customHeight="1" x14ac:dyDescent="0.25">
      <c r="A427" s="54" t="s">
        <v>561</v>
      </c>
      <c r="B427" s="54" t="s">
        <v>562</v>
      </c>
      <c r="C427" s="31">
        <v>4301031355</v>
      </c>
      <c r="D427" s="397">
        <v>4607091389753</v>
      </c>
      <c r="E427" s="398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76" t="s">
        <v>563</v>
      </c>
      <c r="Q427" s="389"/>
      <c r="R427" s="389"/>
      <c r="S427" s="389"/>
      <c r="T427" s="390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hidden="1" customHeight="1" x14ac:dyDescent="0.25">
      <c r="A428" s="54" t="s">
        <v>561</v>
      </c>
      <c r="B428" s="54" t="s">
        <v>564</v>
      </c>
      <c r="C428" s="31">
        <v>4301031322</v>
      </c>
      <c r="D428" s="397">
        <v>4607091389753</v>
      </c>
      <c r="E428" s="398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60" t="s">
        <v>565</v>
      </c>
      <c r="Q428" s="389"/>
      <c r="R428" s="389"/>
      <c r="S428" s="389"/>
      <c r="T428" s="390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566</v>
      </c>
      <c r="C429" s="31">
        <v>4301031177</v>
      </c>
      <c r="D429" s="397">
        <v>4607091389753</v>
      </c>
      <c r="E429" s="398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4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84">
        <v>30</v>
      </c>
      <c r="Y429" s="385">
        <f t="shared" si="67"/>
        <v>33.6</v>
      </c>
      <c r="Z429" s="36">
        <f t="shared" si="68"/>
        <v>6.0240000000000002E-2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31.642857142857135</v>
      </c>
      <c r="BN429" s="64">
        <f t="shared" si="70"/>
        <v>35.44</v>
      </c>
      <c r="BO429" s="64">
        <f t="shared" si="71"/>
        <v>4.5787545787545784E-2</v>
      </c>
      <c r="BP429" s="64">
        <f t="shared" si="72"/>
        <v>5.128205128205128E-2</v>
      </c>
    </row>
    <row r="430" spans="1:68" ht="27" hidden="1" customHeight="1" x14ac:dyDescent="0.25">
      <c r="A430" s="54" t="s">
        <v>567</v>
      </c>
      <c r="B430" s="54" t="s">
        <v>568</v>
      </c>
      <c r="C430" s="31">
        <v>4301031323</v>
      </c>
      <c r="D430" s="397">
        <v>4607091389760</v>
      </c>
      <c r="E430" s="398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33" t="s">
        <v>569</v>
      </c>
      <c r="Q430" s="389"/>
      <c r="R430" s="389"/>
      <c r="S430" s="389"/>
      <c r="T430" s="390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567</v>
      </c>
      <c r="B431" s="54" t="s">
        <v>570</v>
      </c>
      <c r="C431" s="31">
        <v>4301031174</v>
      </c>
      <c r="D431" s="397">
        <v>4607091389760</v>
      </c>
      <c r="E431" s="398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hidden="1" customHeight="1" x14ac:dyDescent="0.25">
      <c r="A432" s="54" t="s">
        <v>571</v>
      </c>
      <c r="B432" s="54" t="s">
        <v>572</v>
      </c>
      <c r="C432" s="31">
        <v>4301031356</v>
      </c>
      <c r="D432" s="397">
        <v>4607091389746</v>
      </c>
      <c r="E432" s="398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2" t="s">
        <v>573</v>
      </c>
      <c r="Q432" s="389"/>
      <c r="R432" s="389"/>
      <c r="S432" s="389"/>
      <c r="T432" s="390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hidden="1" customHeight="1" x14ac:dyDescent="0.25">
      <c r="A433" s="54" t="s">
        <v>571</v>
      </c>
      <c r="B433" s="54" t="s">
        <v>574</v>
      </c>
      <c r="C433" s="31">
        <v>4301031325</v>
      </c>
      <c r="D433" s="397">
        <v>4607091389746</v>
      </c>
      <c r="E433" s="398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6" t="s">
        <v>573</v>
      </c>
      <c r="Q433" s="389"/>
      <c r="R433" s="389"/>
      <c r="S433" s="389"/>
      <c r="T433" s="390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hidden="1" customHeight="1" x14ac:dyDescent="0.25">
      <c r="A434" s="54" t="s">
        <v>575</v>
      </c>
      <c r="B434" s="54" t="s">
        <v>576</v>
      </c>
      <c r="C434" s="31">
        <v>4301031236</v>
      </c>
      <c r="D434" s="397">
        <v>4680115882928</v>
      </c>
      <c r="E434" s="398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hidden="1" customHeight="1" x14ac:dyDescent="0.25">
      <c r="A435" s="54" t="s">
        <v>577</v>
      </c>
      <c r="B435" s="54" t="s">
        <v>578</v>
      </c>
      <c r="C435" s="31">
        <v>4301031257</v>
      </c>
      <c r="D435" s="397">
        <v>4680115883147</v>
      </c>
      <c r="E435" s="398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577</v>
      </c>
      <c r="B436" s="54" t="s">
        <v>579</v>
      </c>
      <c r="C436" s="31">
        <v>4301031335</v>
      </c>
      <c r="D436" s="397">
        <v>4680115883147</v>
      </c>
      <c r="E436" s="398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">
        <v>580</v>
      </c>
      <c r="Q436" s="389"/>
      <c r="R436" s="389"/>
      <c r="S436" s="389"/>
      <c r="T436" s="390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hidden="1" customHeight="1" x14ac:dyDescent="0.25">
      <c r="A437" s="54" t="s">
        <v>581</v>
      </c>
      <c r="B437" s="54" t="s">
        <v>582</v>
      </c>
      <c r="C437" s="31">
        <v>4301031330</v>
      </c>
      <c r="D437" s="397">
        <v>4607091384338</v>
      </c>
      <c r="E437" s="398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03" t="s">
        <v>583</v>
      </c>
      <c r="Q437" s="389"/>
      <c r="R437" s="389"/>
      <c r="S437" s="389"/>
      <c r="T437" s="390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hidden="1" customHeight="1" x14ac:dyDescent="0.25">
      <c r="A438" s="54" t="s">
        <v>581</v>
      </c>
      <c r="B438" s="54" t="s">
        <v>584</v>
      </c>
      <c r="C438" s="31">
        <v>4301031178</v>
      </c>
      <c r="D438" s="397">
        <v>4607091384338</v>
      </c>
      <c r="E438" s="398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89"/>
      <c r="R438" s="389"/>
      <c r="S438" s="389"/>
      <c r="T438" s="390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hidden="1" customHeight="1" x14ac:dyDescent="0.25">
      <c r="A439" s="54" t="s">
        <v>585</v>
      </c>
      <c r="B439" s="54" t="s">
        <v>586</v>
      </c>
      <c r="C439" s="31">
        <v>4301031254</v>
      </c>
      <c r="D439" s="397">
        <v>4680115883154</v>
      </c>
      <c r="E439" s="398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585</v>
      </c>
      <c r="B440" s="54" t="s">
        <v>587</v>
      </c>
      <c r="C440" s="31">
        <v>4301031336</v>
      </c>
      <c r="D440" s="397">
        <v>4680115883154</v>
      </c>
      <c r="E440" s="398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5" t="s">
        <v>588</v>
      </c>
      <c r="Q440" s="389"/>
      <c r="R440" s="389"/>
      <c r="S440" s="389"/>
      <c r="T440" s="390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hidden="1" customHeight="1" x14ac:dyDescent="0.25">
      <c r="A441" s="54" t="s">
        <v>589</v>
      </c>
      <c r="B441" s="54" t="s">
        <v>590</v>
      </c>
      <c r="C441" s="31">
        <v>4301031331</v>
      </c>
      <c r="D441" s="397">
        <v>4607091389524</v>
      </c>
      <c r="E441" s="398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7" t="s">
        <v>591</v>
      </c>
      <c r="Q441" s="389"/>
      <c r="R441" s="389"/>
      <c r="S441" s="389"/>
      <c r="T441" s="390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589</v>
      </c>
      <c r="B442" s="54" t="s">
        <v>592</v>
      </c>
      <c r="C442" s="31">
        <v>4301031171</v>
      </c>
      <c r="D442" s="397">
        <v>4607091389524</v>
      </c>
      <c r="E442" s="398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89"/>
      <c r="R442" s="389"/>
      <c r="S442" s="389"/>
      <c r="T442" s="390"/>
      <c r="U442" s="34"/>
      <c r="V442" s="34"/>
      <c r="W442" s="35" t="s">
        <v>68</v>
      </c>
      <c r="X442" s="384">
        <v>4.1999999999999993</v>
      </c>
      <c r="Y442" s="385">
        <f t="shared" si="67"/>
        <v>4.2</v>
      </c>
      <c r="Z442" s="36">
        <f t="shared" si="73"/>
        <v>1.004E-2</v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4.4599999999999991</v>
      </c>
      <c r="BN442" s="64">
        <f t="shared" si="70"/>
        <v>4.46</v>
      </c>
      <c r="BO442" s="64">
        <f t="shared" si="71"/>
        <v>8.5470085470085461E-3</v>
      </c>
      <c r="BP442" s="64">
        <f t="shared" si="72"/>
        <v>8.5470085470085479E-3</v>
      </c>
    </row>
    <row r="443" spans="1:68" ht="27" hidden="1" customHeight="1" x14ac:dyDescent="0.25">
      <c r="A443" s="54" t="s">
        <v>593</v>
      </c>
      <c r="B443" s="54" t="s">
        <v>594</v>
      </c>
      <c r="C443" s="31">
        <v>4301031258</v>
      </c>
      <c r="D443" s="397">
        <v>4680115883161</v>
      </c>
      <c r="E443" s="398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593</v>
      </c>
      <c r="B444" s="54" t="s">
        <v>595</v>
      </c>
      <c r="C444" s="31">
        <v>4301031337</v>
      </c>
      <c r="D444" s="397">
        <v>4680115883161</v>
      </c>
      <c r="E444" s="398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">
        <v>596</v>
      </c>
      <c r="Q444" s="389"/>
      <c r="R444" s="389"/>
      <c r="S444" s="389"/>
      <c r="T444" s="390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597</v>
      </c>
      <c r="B445" s="54" t="s">
        <v>598</v>
      </c>
      <c r="C445" s="31">
        <v>4301031360</v>
      </c>
      <c r="D445" s="397">
        <v>4607091384345</v>
      </c>
      <c r="E445" s="398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">
        <v>599</v>
      </c>
      <c r="Q445" s="389"/>
      <c r="R445" s="389"/>
      <c r="S445" s="389"/>
      <c r="T445" s="390"/>
      <c r="U445" s="34"/>
      <c r="V445" s="34"/>
      <c r="W445" s="35" t="s">
        <v>68</v>
      </c>
      <c r="X445" s="384">
        <v>8.3999999999999986</v>
      </c>
      <c r="Y445" s="385">
        <f t="shared" si="67"/>
        <v>8.4</v>
      </c>
      <c r="Z445" s="36">
        <f t="shared" si="73"/>
        <v>2.0080000000000001E-2</v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8.9199999999999982</v>
      </c>
      <c r="BN445" s="64">
        <f t="shared" si="70"/>
        <v>8.92</v>
      </c>
      <c r="BO445" s="64">
        <f t="shared" si="71"/>
        <v>1.7094017094017092E-2</v>
      </c>
      <c r="BP445" s="64">
        <f t="shared" si="72"/>
        <v>1.7094017094017096E-2</v>
      </c>
    </row>
    <row r="446" spans="1:68" ht="27" hidden="1" customHeight="1" x14ac:dyDescent="0.25">
      <c r="A446" s="54" t="s">
        <v>600</v>
      </c>
      <c r="B446" s="54" t="s">
        <v>601</v>
      </c>
      <c r="C446" s="31">
        <v>4301031358</v>
      </c>
      <c r="D446" s="397">
        <v>4607091389531</v>
      </c>
      <c r="E446" s="398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4" t="s">
        <v>602</v>
      </c>
      <c r="Q446" s="389"/>
      <c r="R446" s="389"/>
      <c r="S446" s="389"/>
      <c r="T446" s="390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hidden="1" customHeight="1" x14ac:dyDescent="0.25">
      <c r="A447" s="54" t="s">
        <v>600</v>
      </c>
      <c r="B447" s="54" t="s">
        <v>603</v>
      </c>
      <c r="C447" s="31">
        <v>4301031333</v>
      </c>
      <c r="D447" s="397">
        <v>4607091389531</v>
      </c>
      <c r="E447" s="398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88" t="s">
        <v>602</v>
      </c>
      <c r="Q447" s="389"/>
      <c r="R447" s="389"/>
      <c r="S447" s="389"/>
      <c r="T447" s="390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4301031172</v>
      </c>
      <c r="D448" s="397">
        <v>4607091389531</v>
      </c>
      <c r="E448" s="398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9"/>
      <c r="R448" s="389"/>
      <c r="S448" s="389"/>
      <c r="T448" s="390"/>
      <c r="U448" s="34"/>
      <c r="V448" s="34"/>
      <c r="W448" s="35" t="s">
        <v>68</v>
      </c>
      <c r="X448" s="384">
        <v>16.8</v>
      </c>
      <c r="Y448" s="385">
        <f t="shared" si="67"/>
        <v>16.8</v>
      </c>
      <c r="Z448" s="36">
        <f t="shared" si="73"/>
        <v>4.0160000000000001E-2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17.84</v>
      </c>
      <c r="BN448" s="64">
        <f t="shared" si="70"/>
        <v>17.84</v>
      </c>
      <c r="BO448" s="64">
        <f t="shared" si="71"/>
        <v>3.4188034188034191E-2</v>
      </c>
      <c r="BP448" s="64">
        <f t="shared" si="72"/>
        <v>3.4188034188034191E-2</v>
      </c>
    </row>
    <row r="449" spans="1:68" ht="27" hidden="1" customHeight="1" x14ac:dyDescent="0.25">
      <c r="A449" s="54" t="s">
        <v>605</v>
      </c>
      <c r="B449" s="54" t="s">
        <v>606</v>
      </c>
      <c r="C449" s="31">
        <v>4301031255</v>
      </c>
      <c r="D449" s="397">
        <v>4680115883185</v>
      </c>
      <c r="E449" s="398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89"/>
      <c r="R449" s="389"/>
      <c r="S449" s="389"/>
      <c r="T449" s="390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605</v>
      </c>
      <c r="B450" s="54" t="s">
        <v>607</v>
      </c>
      <c r="C450" s="31">
        <v>4301031338</v>
      </c>
      <c r="D450" s="397">
        <v>4680115883185</v>
      </c>
      <c r="E450" s="398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42" t="s">
        <v>608</v>
      </c>
      <c r="Q450" s="389"/>
      <c r="R450" s="389"/>
      <c r="S450" s="389"/>
      <c r="T450" s="390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1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3"/>
      <c r="P451" s="394" t="s">
        <v>69</v>
      </c>
      <c r="Q451" s="395"/>
      <c r="R451" s="395"/>
      <c r="S451" s="395"/>
      <c r="T451" s="395"/>
      <c r="U451" s="395"/>
      <c r="V451" s="396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21.142857142857142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22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0.13052000000000002</v>
      </c>
      <c r="AA451" s="387"/>
      <c r="AB451" s="387"/>
      <c r="AC451" s="387"/>
    </row>
    <row r="452" spans="1:68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3"/>
      <c r="P452" s="394" t="s">
        <v>69</v>
      </c>
      <c r="Q452" s="395"/>
      <c r="R452" s="395"/>
      <c r="S452" s="395"/>
      <c r="T452" s="395"/>
      <c r="U452" s="395"/>
      <c r="V452" s="396"/>
      <c r="W452" s="37" t="s">
        <v>68</v>
      </c>
      <c r="X452" s="386">
        <f>IFERROR(SUM(X427:X450),"0")</f>
        <v>59.400000000000006</v>
      </c>
      <c r="Y452" s="386">
        <f>IFERROR(SUM(Y427:Y450),"0")</f>
        <v>63</v>
      </c>
      <c r="Z452" s="37"/>
      <c r="AA452" s="387"/>
      <c r="AB452" s="387"/>
      <c r="AC452" s="387"/>
    </row>
    <row r="453" spans="1:68" ht="14.25" hidden="1" customHeight="1" x14ac:dyDescent="0.25">
      <c r="A453" s="406" t="s">
        <v>71</v>
      </c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  <c r="X453" s="392"/>
      <c r="Y453" s="392"/>
      <c r="Z453" s="392"/>
      <c r="AA453" s="380"/>
      <c r="AB453" s="380"/>
      <c r="AC453" s="380"/>
    </row>
    <row r="454" spans="1:68" ht="27" hidden="1" customHeight="1" x14ac:dyDescent="0.25">
      <c r="A454" s="54" t="s">
        <v>609</v>
      </c>
      <c r="B454" s="54" t="s">
        <v>610</v>
      </c>
      <c r="C454" s="31">
        <v>4301051431</v>
      </c>
      <c r="D454" s="397">
        <v>4607091389654</v>
      </c>
      <c r="E454" s="398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611</v>
      </c>
      <c r="B455" s="54" t="s">
        <v>612</v>
      </c>
      <c r="C455" s="31">
        <v>4301051284</v>
      </c>
      <c r="D455" s="397">
        <v>4607091384352</v>
      </c>
      <c r="E455" s="398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89"/>
      <c r="R455" s="389"/>
      <c r="S455" s="389"/>
      <c r="T455" s="390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3"/>
      <c r="P456" s="394" t="s">
        <v>69</v>
      </c>
      <c r="Q456" s="395"/>
      <c r="R456" s="395"/>
      <c r="S456" s="395"/>
      <c r="T456" s="395"/>
      <c r="U456" s="395"/>
      <c r="V456" s="396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2"/>
      <c r="O457" s="393"/>
      <c r="P457" s="394" t="s">
        <v>69</v>
      </c>
      <c r="Q457" s="395"/>
      <c r="R457" s="395"/>
      <c r="S457" s="395"/>
      <c r="T457" s="395"/>
      <c r="U457" s="395"/>
      <c r="V457" s="396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406" t="s">
        <v>90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92"/>
      <c r="AA458" s="380"/>
      <c r="AB458" s="380"/>
      <c r="AC458" s="380"/>
    </row>
    <row r="459" spans="1:68" ht="27" hidden="1" customHeight="1" x14ac:dyDescent="0.25">
      <c r="A459" s="54" t="s">
        <v>613</v>
      </c>
      <c r="B459" s="54" t="s">
        <v>614</v>
      </c>
      <c r="C459" s="31">
        <v>4301032045</v>
      </c>
      <c r="D459" s="397">
        <v>4680115884335</v>
      </c>
      <c r="E459" s="398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617</v>
      </c>
      <c r="B460" s="54" t="s">
        <v>618</v>
      </c>
      <c r="C460" s="31">
        <v>4301032047</v>
      </c>
      <c r="D460" s="397">
        <v>4680115884342</v>
      </c>
      <c r="E460" s="398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619</v>
      </c>
      <c r="B461" s="54" t="s">
        <v>620</v>
      </c>
      <c r="C461" s="31">
        <v>4301170011</v>
      </c>
      <c r="D461" s="397">
        <v>4680115884113</v>
      </c>
      <c r="E461" s="398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89"/>
      <c r="R461" s="389"/>
      <c r="S461" s="389"/>
      <c r="T461" s="390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393"/>
      <c r="P462" s="394" t="s">
        <v>69</v>
      </c>
      <c r="Q462" s="395"/>
      <c r="R462" s="395"/>
      <c r="S462" s="395"/>
      <c r="T462" s="395"/>
      <c r="U462" s="395"/>
      <c r="V462" s="396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hidden="1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393"/>
      <c r="P463" s="394" t="s">
        <v>69</v>
      </c>
      <c r="Q463" s="395"/>
      <c r="R463" s="395"/>
      <c r="S463" s="395"/>
      <c r="T463" s="395"/>
      <c r="U463" s="395"/>
      <c r="V463" s="396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hidden="1" customHeight="1" x14ac:dyDescent="0.25">
      <c r="A464" s="401" t="s">
        <v>621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9"/>
      <c r="AB464" s="379"/>
      <c r="AC464" s="379"/>
    </row>
    <row r="465" spans="1:68" ht="14.25" hidden="1" customHeight="1" x14ac:dyDescent="0.25">
      <c r="A465" s="406" t="s">
        <v>140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80"/>
      <c r="AB465" s="380"/>
      <c r="AC465" s="380"/>
    </row>
    <row r="466" spans="1:68" ht="27" hidden="1" customHeight="1" x14ac:dyDescent="0.25">
      <c r="A466" s="54" t="s">
        <v>622</v>
      </c>
      <c r="B466" s="54" t="s">
        <v>623</v>
      </c>
      <c r="C466" s="31">
        <v>4301020315</v>
      </c>
      <c r="D466" s="397">
        <v>4607091389364</v>
      </c>
      <c r="E466" s="398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503" t="s">
        <v>624</v>
      </c>
      <c r="Q466" s="389"/>
      <c r="R466" s="389"/>
      <c r="S466" s="389"/>
      <c r="T466" s="390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1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393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393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406" t="s">
        <v>63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80"/>
      <c r="AB469" s="380"/>
      <c r="AC469" s="380"/>
    </row>
    <row r="470" spans="1:68" ht="27" hidden="1" customHeight="1" x14ac:dyDescent="0.25">
      <c r="A470" s="54" t="s">
        <v>625</v>
      </c>
      <c r="B470" s="54" t="s">
        <v>626</v>
      </c>
      <c r="C470" s="31">
        <v>4301031212</v>
      </c>
      <c r="D470" s="397">
        <v>4607091389739</v>
      </c>
      <c r="E470" s="398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6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9"/>
      <c r="R470" s="389"/>
      <c r="S470" s="389"/>
      <c r="T470" s="390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hidden="1" customHeight="1" x14ac:dyDescent="0.25">
      <c r="A471" s="54" t="s">
        <v>625</v>
      </c>
      <c r="B471" s="54" t="s">
        <v>627</v>
      </c>
      <c r="C471" s="31">
        <v>4301031324</v>
      </c>
      <c r="D471" s="397">
        <v>4607091389739</v>
      </c>
      <c r="E471" s="398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57" t="s">
        <v>628</v>
      </c>
      <c r="Q471" s="389"/>
      <c r="R471" s="389"/>
      <c r="S471" s="389"/>
      <c r="T471" s="390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629</v>
      </c>
      <c r="B472" s="54" t="s">
        <v>630</v>
      </c>
      <c r="C472" s="31">
        <v>4301031363</v>
      </c>
      <c r="D472" s="397">
        <v>4607091389425</v>
      </c>
      <c r="E472" s="398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1" t="s">
        <v>631</v>
      </c>
      <c r="Q472" s="389"/>
      <c r="R472" s="389"/>
      <c r="S472" s="389"/>
      <c r="T472" s="390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632</v>
      </c>
      <c r="B473" s="54" t="s">
        <v>633</v>
      </c>
      <c r="C473" s="31">
        <v>4301031334</v>
      </c>
      <c r="D473" s="397">
        <v>4680115880771</v>
      </c>
      <c r="E473" s="398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">
        <v>634</v>
      </c>
      <c r="Q473" s="389"/>
      <c r="R473" s="389"/>
      <c r="S473" s="389"/>
      <c r="T473" s="390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632</v>
      </c>
      <c r="B474" s="54" t="s">
        <v>635</v>
      </c>
      <c r="C474" s="31">
        <v>4301031167</v>
      </c>
      <c r="D474" s="397">
        <v>4680115880771</v>
      </c>
      <c r="E474" s="398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89"/>
      <c r="R474" s="389"/>
      <c r="S474" s="389"/>
      <c r="T474" s="390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636</v>
      </c>
      <c r="B475" s="54" t="s">
        <v>637</v>
      </c>
      <c r="C475" s="31">
        <v>4301031327</v>
      </c>
      <c r="D475" s="397">
        <v>4607091389500</v>
      </c>
      <c r="E475" s="398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7" t="s">
        <v>638</v>
      </c>
      <c r="Q475" s="389"/>
      <c r="R475" s="389"/>
      <c r="S475" s="389"/>
      <c r="T475" s="390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hidden="1" customHeight="1" x14ac:dyDescent="0.25">
      <c r="A476" s="54" t="s">
        <v>636</v>
      </c>
      <c r="B476" s="54" t="s">
        <v>639</v>
      </c>
      <c r="C476" s="31">
        <v>4301031173</v>
      </c>
      <c r="D476" s="397">
        <v>4607091389500</v>
      </c>
      <c r="E476" s="398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89"/>
      <c r="R476" s="389"/>
      <c r="S476" s="389"/>
      <c r="T476" s="390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hidden="1" x14ac:dyDescent="0.2">
      <c r="A477" s="391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393"/>
      <c r="P477" s="394" t="s">
        <v>69</v>
      </c>
      <c r="Q477" s="395"/>
      <c r="R477" s="395"/>
      <c r="S477" s="395"/>
      <c r="T477" s="395"/>
      <c r="U477" s="395"/>
      <c r="V477" s="396"/>
      <c r="W477" s="37" t="s">
        <v>70</v>
      </c>
      <c r="X477" s="386">
        <f>IFERROR(X470/H470,"0")+IFERROR(X471/H471,"0")+IFERROR(X472/H472,"0")+IFERROR(X473/H473,"0")+IFERROR(X474/H474,"0")+IFERROR(X475/H475,"0")+IFERROR(X476/H476,"0")</f>
        <v>0</v>
      </c>
      <c r="Y477" s="386">
        <f>IFERROR(Y470/H470,"0")+IFERROR(Y471/H471,"0")+IFERROR(Y472/H472,"0")+IFERROR(Y473/H473,"0")+IFERROR(Y474/H474,"0")+IFERROR(Y475/H475,"0")+IFERROR(Y476/H476,"0")</f>
        <v>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387"/>
      <c r="AB477" s="387"/>
      <c r="AC477" s="387"/>
    </row>
    <row r="478" spans="1:68" hidden="1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3"/>
      <c r="P478" s="394" t="s">
        <v>69</v>
      </c>
      <c r="Q478" s="395"/>
      <c r="R478" s="395"/>
      <c r="S478" s="395"/>
      <c r="T478" s="395"/>
      <c r="U478" s="395"/>
      <c r="V478" s="396"/>
      <c r="W478" s="37" t="s">
        <v>68</v>
      </c>
      <c r="X478" s="386">
        <f>IFERROR(SUM(X470:X476),"0")</f>
        <v>0</v>
      </c>
      <c r="Y478" s="386">
        <f>IFERROR(SUM(Y470:Y476),"0")</f>
        <v>0</v>
      </c>
      <c r="Z478" s="37"/>
      <c r="AA478" s="387"/>
      <c r="AB478" s="387"/>
      <c r="AC478" s="387"/>
    </row>
    <row r="479" spans="1:68" ht="14.25" hidden="1" customHeight="1" x14ac:dyDescent="0.25">
      <c r="A479" s="406" t="s">
        <v>90</v>
      </c>
      <c r="B479" s="392"/>
      <c r="C479" s="392"/>
      <c r="D479" s="392"/>
      <c r="E479" s="392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  <c r="X479" s="392"/>
      <c r="Y479" s="392"/>
      <c r="Z479" s="392"/>
      <c r="AA479" s="380"/>
      <c r="AB479" s="380"/>
      <c r="AC479" s="380"/>
    </row>
    <row r="480" spans="1:68" ht="27" hidden="1" customHeight="1" x14ac:dyDescent="0.25">
      <c r="A480" s="54" t="s">
        <v>640</v>
      </c>
      <c r="B480" s="54" t="s">
        <v>641</v>
      </c>
      <c r="C480" s="31">
        <v>4301032046</v>
      </c>
      <c r="D480" s="397">
        <v>4680115884359</v>
      </c>
      <c r="E480" s="398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89"/>
      <c r="R480" s="389"/>
      <c r="S480" s="389"/>
      <c r="T480" s="390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642</v>
      </c>
      <c r="B481" s="54" t="s">
        <v>643</v>
      </c>
      <c r="C481" s="31">
        <v>4301040358</v>
      </c>
      <c r="D481" s="397">
        <v>4680115884571</v>
      </c>
      <c r="E481" s="398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0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89"/>
      <c r="R481" s="389"/>
      <c r="S481" s="389"/>
      <c r="T481" s="390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3"/>
      <c r="P482" s="394" t="s">
        <v>69</v>
      </c>
      <c r="Q482" s="395"/>
      <c r="R482" s="395"/>
      <c r="S482" s="395"/>
      <c r="T482" s="395"/>
      <c r="U482" s="395"/>
      <c r="V482" s="396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hidden="1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3"/>
      <c r="P483" s="394" t="s">
        <v>69</v>
      </c>
      <c r="Q483" s="395"/>
      <c r="R483" s="395"/>
      <c r="S483" s="395"/>
      <c r="T483" s="395"/>
      <c r="U483" s="395"/>
      <c r="V483" s="396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hidden="1" customHeight="1" x14ac:dyDescent="0.25">
      <c r="A484" s="406" t="s">
        <v>99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92"/>
      <c r="AA484" s="380"/>
      <c r="AB484" s="380"/>
      <c r="AC484" s="380"/>
    </row>
    <row r="485" spans="1:68" ht="27" hidden="1" customHeight="1" x14ac:dyDescent="0.25">
      <c r="A485" s="54" t="s">
        <v>644</v>
      </c>
      <c r="B485" s="54" t="s">
        <v>645</v>
      </c>
      <c r="C485" s="31">
        <v>4301170010</v>
      </c>
      <c r="D485" s="397">
        <v>4680115884090</v>
      </c>
      <c r="E485" s="398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89"/>
      <c r="R485" s="389"/>
      <c r="S485" s="389"/>
      <c r="T485" s="390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391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3"/>
      <c r="P486" s="394" t="s">
        <v>69</v>
      </c>
      <c r="Q486" s="395"/>
      <c r="R486" s="395"/>
      <c r="S486" s="395"/>
      <c r="T486" s="395"/>
      <c r="U486" s="395"/>
      <c r="V486" s="396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hidden="1" x14ac:dyDescent="0.2">
      <c r="A487" s="392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393"/>
      <c r="P487" s="394" t="s">
        <v>69</v>
      </c>
      <c r="Q487" s="395"/>
      <c r="R487" s="395"/>
      <c r="S487" s="395"/>
      <c r="T487" s="395"/>
      <c r="U487" s="395"/>
      <c r="V487" s="396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hidden="1" customHeight="1" x14ac:dyDescent="0.25">
      <c r="A488" s="406" t="s">
        <v>646</v>
      </c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  <c r="X488" s="392"/>
      <c r="Y488" s="392"/>
      <c r="Z488" s="392"/>
      <c r="AA488" s="380"/>
      <c r="AB488" s="380"/>
      <c r="AC488" s="380"/>
    </row>
    <row r="489" spans="1:68" ht="27" hidden="1" customHeight="1" x14ac:dyDescent="0.25">
      <c r="A489" s="54" t="s">
        <v>647</v>
      </c>
      <c r="B489" s="54" t="s">
        <v>648</v>
      </c>
      <c r="C489" s="31">
        <v>4301040357</v>
      </c>
      <c r="D489" s="397">
        <v>4680115884564</v>
      </c>
      <c r="E489" s="398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89"/>
      <c r="R489" s="389"/>
      <c r="S489" s="389"/>
      <c r="T489" s="390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1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3"/>
      <c r="P490" s="394" t="s">
        <v>69</v>
      </c>
      <c r="Q490" s="395"/>
      <c r="R490" s="395"/>
      <c r="S490" s="395"/>
      <c r="T490" s="395"/>
      <c r="U490" s="395"/>
      <c r="V490" s="396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hidden="1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3"/>
      <c r="P491" s="394" t="s">
        <v>69</v>
      </c>
      <c r="Q491" s="395"/>
      <c r="R491" s="395"/>
      <c r="S491" s="395"/>
      <c r="T491" s="395"/>
      <c r="U491" s="395"/>
      <c r="V491" s="396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hidden="1" customHeight="1" x14ac:dyDescent="0.25">
      <c r="A492" s="401" t="s">
        <v>649</v>
      </c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392"/>
      <c r="AA492" s="379"/>
      <c r="AB492" s="379"/>
      <c r="AC492" s="379"/>
    </row>
    <row r="493" spans="1:68" ht="14.25" hidden="1" customHeight="1" x14ac:dyDescent="0.25">
      <c r="A493" s="406" t="s">
        <v>63</v>
      </c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  <c r="X493" s="392"/>
      <c r="Y493" s="392"/>
      <c r="Z493" s="392"/>
      <c r="AA493" s="380"/>
      <c r="AB493" s="380"/>
      <c r="AC493" s="380"/>
    </row>
    <row r="494" spans="1:68" ht="27" hidden="1" customHeight="1" x14ac:dyDescent="0.25">
      <c r="A494" s="54" t="s">
        <v>650</v>
      </c>
      <c r="B494" s="54" t="s">
        <v>651</v>
      </c>
      <c r="C494" s="31">
        <v>4301031294</v>
      </c>
      <c r="D494" s="397">
        <v>4680115885189</v>
      </c>
      <c r="E494" s="398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89"/>
      <c r="R494" s="389"/>
      <c r="S494" s="389"/>
      <c r="T494" s="390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652</v>
      </c>
      <c r="B495" s="54" t="s">
        <v>653</v>
      </c>
      <c r="C495" s="31">
        <v>4301031293</v>
      </c>
      <c r="D495" s="397">
        <v>4680115885172</v>
      </c>
      <c r="E495" s="398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6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89"/>
      <c r="R495" s="389"/>
      <c r="S495" s="389"/>
      <c r="T495" s="390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654</v>
      </c>
      <c r="B496" s="54" t="s">
        <v>655</v>
      </c>
      <c r="C496" s="31">
        <v>4301031291</v>
      </c>
      <c r="D496" s="397">
        <v>4680115885110</v>
      </c>
      <c r="E496" s="398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6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89"/>
      <c r="R496" s="389"/>
      <c r="S496" s="389"/>
      <c r="T496" s="390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391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3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hidden="1" x14ac:dyDescent="0.2">
      <c r="A498" s="392"/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3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hidden="1" customHeight="1" x14ac:dyDescent="0.25">
      <c r="A499" s="401" t="s">
        <v>656</v>
      </c>
      <c r="B499" s="392"/>
      <c r="C499" s="392"/>
      <c r="D499" s="392"/>
      <c r="E499" s="392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  <c r="X499" s="392"/>
      <c r="Y499" s="392"/>
      <c r="Z499" s="392"/>
      <c r="AA499" s="379"/>
      <c r="AB499" s="379"/>
      <c r="AC499" s="379"/>
    </row>
    <row r="500" spans="1:68" ht="14.25" hidden="1" customHeight="1" x14ac:dyDescent="0.25">
      <c r="A500" s="406" t="s">
        <v>63</v>
      </c>
      <c r="B500" s="392"/>
      <c r="C500" s="392"/>
      <c r="D500" s="392"/>
      <c r="E500" s="392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  <c r="X500" s="392"/>
      <c r="Y500" s="392"/>
      <c r="Z500" s="392"/>
      <c r="AA500" s="380"/>
      <c r="AB500" s="380"/>
      <c r="AC500" s="380"/>
    </row>
    <row r="501" spans="1:68" ht="27" hidden="1" customHeight="1" x14ac:dyDescent="0.25">
      <c r="A501" s="54" t="s">
        <v>657</v>
      </c>
      <c r="B501" s="54" t="s">
        <v>658</v>
      </c>
      <c r="C501" s="31">
        <v>4301031365</v>
      </c>
      <c r="D501" s="397">
        <v>4680115885738</v>
      </c>
      <c r="E501" s="398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53" t="s">
        <v>659</v>
      </c>
      <c r="Q501" s="389"/>
      <c r="R501" s="389"/>
      <c r="S501" s="389"/>
      <c r="T501" s="390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660</v>
      </c>
      <c r="B502" s="54" t="s">
        <v>661</v>
      </c>
      <c r="C502" s="31">
        <v>4301031261</v>
      </c>
      <c r="D502" s="397">
        <v>4680115885103</v>
      </c>
      <c r="E502" s="398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89"/>
      <c r="R502" s="389"/>
      <c r="S502" s="389"/>
      <c r="T502" s="390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391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2"/>
      <c r="O503" s="393"/>
      <c r="P503" s="394" t="s">
        <v>69</v>
      </c>
      <c r="Q503" s="395"/>
      <c r="R503" s="395"/>
      <c r="S503" s="395"/>
      <c r="T503" s="395"/>
      <c r="U503" s="395"/>
      <c r="V503" s="396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hidden="1" x14ac:dyDescent="0.2">
      <c r="A504" s="392"/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3"/>
      <c r="P504" s="394" t="s">
        <v>69</v>
      </c>
      <c r="Q504" s="395"/>
      <c r="R504" s="395"/>
      <c r="S504" s="395"/>
      <c r="T504" s="395"/>
      <c r="U504" s="395"/>
      <c r="V504" s="396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hidden="1" customHeight="1" x14ac:dyDescent="0.25">
      <c r="A505" s="406" t="s">
        <v>170</v>
      </c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  <c r="X505" s="392"/>
      <c r="Y505" s="392"/>
      <c r="Z505" s="392"/>
      <c r="AA505" s="380"/>
      <c r="AB505" s="380"/>
      <c r="AC505" s="380"/>
    </row>
    <row r="506" spans="1:68" ht="27" hidden="1" customHeight="1" x14ac:dyDescent="0.25">
      <c r="A506" s="54" t="s">
        <v>662</v>
      </c>
      <c r="B506" s="54" t="s">
        <v>663</v>
      </c>
      <c r="C506" s="31">
        <v>4301060412</v>
      </c>
      <c r="D506" s="397">
        <v>4680115885509</v>
      </c>
      <c r="E506" s="398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8" t="s">
        <v>664</v>
      </c>
      <c r="Q506" s="389"/>
      <c r="R506" s="389"/>
      <c r="S506" s="389"/>
      <c r="T506" s="390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1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3"/>
      <c r="P507" s="394" t="s">
        <v>69</v>
      </c>
      <c r="Q507" s="395"/>
      <c r="R507" s="395"/>
      <c r="S507" s="395"/>
      <c r="T507" s="395"/>
      <c r="U507" s="395"/>
      <c r="V507" s="396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2"/>
      <c r="O508" s="393"/>
      <c r="P508" s="394" t="s">
        <v>69</v>
      </c>
      <c r="Q508" s="395"/>
      <c r="R508" s="395"/>
      <c r="S508" s="395"/>
      <c r="T508" s="395"/>
      <c r="U508" s="395"/>
      <c r="V508" s="396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471" t="s">
        <v>665</v>
      </c>
      <c r="B509" s="472"/>
      <c r="C509" s="472"/>
      <c r="D509" s="472"/>
      <c r="E509" s="472"/>
      <c r="F509" s="472"/>
      <c r="G509" s="472"/>
      <c r="H509" s="472"/>
      <c r="I509" s="472"/>
      <c r="J509" s="472"/>
      <c r="K509" s="472"/>
      <c r="L509" s="472"/>
      <c r="M509" s="472"/>
      <c r="N509" s="472"/>
      <c r="O509" s="472"/>
      <c r="P509" s="472"/>
      <c r="Q509" s="472"/>
      <c r="R509" s="472"/>
      <c r="S509" s="472"/>
      <c r="T509" s="472"/>
      <c r="U509" s="472"/>
      <c r="V509" s="472"/>
      <c r="W509" s="472"/>
      <c r="X509" s="472"/>
      <c r="Y509" s="472"/>
      <c r="Z509" s="472"/>
      <c r="AA509" s="48"/>
      <c r="AB509" s="48"/>
      <c r="AC509" s="48"/>
    </row>
    <row r="510" spans="1:68" ht="16.5" hidden="1" customHeight="1" x14ac:dyDescent="0.25">
      <c r="A510" s="401" t="s">
        <v>665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92"/>
      <c r="AA510" s="379"/>
      <c r="AB510" s="379"/>
      <c r="AC510" s="379"/>
    </row>
    <row r="511" spans="1:68" ht="14.25" hidden="1" customHeight="1" x14ac:dyDescent="0.25">
      <c r="A511" s="406" t="s">
        <v>104</v>
      </c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  <c r="X511" s="392"/>
      <c r="Y511" s="392"/>
      <c r="Z511" s="392"/>
      <c r="AA511" s="380"/>
      <c r="AB511" s="380"/>
      <c r="AC511" s="380"/>
    </row>
    <row r="512" spans="1:68" ht="27" hidden="1" customHeight="1" x14ac:dyDescent="0.25">
      <c r="A512" s="54" t="s">
        <v>666</v>
      </c>
      <c r="B512" s="54" t="s">
        <v>667</v>
      </c>
      <c r="C512" s="31">
        <v>4301011795</v>
      </c>
      <c r="D512" s="397">
        <v>4607091389067</v>
      </c>
      <c r="E512" s="398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89"/>
      <c r="R512" s="389"/>
      <c r="S512" s="389"/>
      <c r="T512" s="390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97">
        <v>4680115885226</v>
      </c>
      <c r="E513" s="398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4">
        <v>140</v>
      </c>
      <c r="Y513" s="385">
        <f t="shared" si="79"/>
        <v>142.56</v>
      </c>
      <c r="Z513" s="36">
        <f t="shared" si="80"/>
        <v>0.32291999999999998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149.54545454545453</v>
      </c>
      <c r="BN513" s="64">
        <f t="shared" si="82"/>
        <v>152.27999999999997</v>
      </c>
      <c r="BO513" s="64">
        <f t="shared" si="83"/>
        <v>0.25495337995337997</v>
      </c>
      <c r="BP513" s="64">
        <f t="shared" si="84"/>
        <v>0.25961538461538464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97">
        <v>4680115885271</v>
      </c>
      <c r="E514" s="398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89"/>
      <c r="R514" s="389"/>
      <c r="S514" s="389"/>
      <c r="T514" s="390"/>
      <c r="U514" s="34"/>
      <c r="V514" s="34"/>
      <c r="W514" s="35" t="s">
        <v>68</v>
      </c>
      <c r="X514" s="384">
        <v>60</v>
      </c>
      <c r="Y514" s="385">
        <f t="shared" si="79"/>
        <v>63.36</v>
      </c>
      <c r="Z514" s="36">
        <f t="shared" si="80"/>
        <v>0.14352000000000001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64.090909090909079</v>
      </c>
      <c r="BN514" s="64">
        <f t="shared" si="82"/>
        <v>67.679999999999993</v>
      </c>
      <c r="BO514" s="64">
        <f t="shared" si="83"/>
        <v>0.10926573426573427</v>
      </c>
      <c r="BP514" s="64">
        <f t="shared" si="84"/>
        <v>0.11538461538461539</v>
      </c>
    </row>
    <row r="515" spans="1:68" ht="16.5" hidden="1" customHeight="1" x14ac:dyDescent="0.25">
      <c r="A515" s="54" t="s">
        <v>673</v>
      </c>
      <c r="B515" s="54" t="s">
        <v>674</v>
      </c>
      <c r="C515" s="31">
        <v>4301011774</v>
      </c>
      <c r="D515" s="397">
        <v>4680115884502</v>
      </c>
      <c r="E515" s="398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hidden="1" customHeight="1" x14ac:dyDescent="0.25">
      <c r="A516" s="54" t="s">
        <v>675</v>
      </c>
      <c r="B516" s="54" t="s">
        <v>676</v>
      </c>
      <c r="C516" s="31">
        <v>4301011771</v>
      </c>
      <c r="D516" s="397">
        <v>4607091389104</v>
      </c>
      <c r="E516" s="398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4">
        <v>0</v>
      </c>
      <c r="Y516" s="385">
        <f t="shared" si="79"/>
        <v>0</v>
      </c>
      <c r="Z516" s="36" t="str">
        <f t="shared" si="80"/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0</v>
      </c>
      <c r="BN516" s="64">
        <f t="shared" si="82"/>
        <v>0</v>
      </c>
      <c r="BO516" s="64">
        <f t="shared" si="83"/>
        <v>0</v>
      </c>
      <c r="BP516" s="64">
        <f t="shared" si="84"/>
        <v>0</v>
      </c>
    </row>
    <row r="517" spans="1:68" ht="16.5" hidden="1" customHeight="1" x14ac:dyDescent="0.25">
      <c r="A517" s="54" t="s">
        <v>677</v>
      </c>
      <c r="B517" s="54" t="s">
        <v>678</v>
      </c>
      <c r="C517" s="31">
        <v>4301011799</v>
      </c>
      <c r="D517" s="397">
        <v>4680115884519</v>
      </c>
      <c r="E517" s="398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89"/>
      <c r="R517" s="389"/>
      <c r="S517" s="389"/>
      <c r="T517" s="390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hidden="1" customHeight="1" x14ac:dyDescent="0.25">
      <c r="A518" s="54" t="s">
        <v>679</v>
      </c>
      <c r="B518" s="54" t="s">
        <v>680</v>
      </c>
      <c r="C518" s="31">
        <v>4301011778</v>
      </c>
      <c r="D518" s="397">
        <v>4680115880603</v>
      </c>
      <c r="E518" s="398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hidden="1" customHeight="1" x14ac:dyDescent="0.25">
      <c r="A519" s="54" t="s">
        <v>681</v>
      </c>
      <c r="B519" s="54" t="s">
        <v>682</v>
      </c>
      <c r="C519" s="31">
        <v>4301011190</v>
      </c>
      <c r="D519" s="397">
        <v>4607091389098</v>
      </c>
      <c r="E519" s="398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hidden="1" customHeight="1" x14ac:dyDescent="0.25">
      <c r="A520" s="54" t="s">
        <v>683</v>
      </c>
      <c r="B520" s="54" t="s">
        <v>684</v>
      </c>
      <c r="C520" s="31">
        <v>4301011784</v>
      </c>
      <c r="D520" s="397">
        <v>4607091389982</v>
      </c>
      <c r="E520" s="398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89"/>
      <c r="R520" s="389"/>
      <c r="S520" s="389"/>
      <c r="T520" s="390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1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3"/>
      <c r="P521" s="394" t="s">
        <v>69</v>
      </c>
      <c r="Q521" s="395"/>
      <c r="R521" s="395"/>
      <c r="S521" s="395"/>
      <c r="T521" s="395"/>
      <c r="U521" s="395"/>
      <c r="V521" s="396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37.878787878787875</v>
      </c>
      <c r="Y521" s="386">
        <f>IFERROR(Y512/H512,"0")+IFERROR(Y513/H513,"0")+IFERROR(Y514/H514,"0")+IFERROR(Y515/H515,"0")+IFERROR(Y516/H516,"0")+IFERROR(Y517/H517,"0")+IFERROR(Y518/H518,"0")+IFERROR(Y519/H519,"0")+IFERROR(Y520/H520,"0")</f>
        <v>39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0.46643999999999997</v>
      </c>
      <c r="AA521" s="387"/>
      <c r="AB521" s="387"/>
      <c r="AC521" s="387"/>
    </row>
    <row r="522" spans="1:68" x14ac:dyDescent="0.2">
      <c r="A522" s="392"/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3"/>
      <c r="P522" s="394" t="s">
        <v>69</v>
      </c>
      <c r="Q522" s="395"/>
      <c r="R522" s="395"/>
      <c r="S522" s="395"/>
      <c r="T522" s="395"/>
      <c r="U522" s="395"/>
      <c r="V522" s="396"/>
      <c r="W522" s="37" t="s">
        <v>68</v>
      </c>
      <c r="X522" s="386">
        <f>IFERROR(SUM(X512:X520),"0")</f>
        <v>200</v>
      </c>
      <c r="Y522" s="386">
        <f>IFERROR(SUM(Y512:Y520),"0")</f>
        <v>205.92000000000002</v>
      </c>
      <c r="Z522" s="37"/>
      <c r="AA522" s="387"/>
      <c r="AB522" s="387"/>
      <c r="AC522" s="387"/>
    </row>
    <row r="523" spans="1:68" ht="14.25" hidden="1" customHeight="1" x14ac:dyDescent="0.25">
      <c r="A523" s="406" t="s">
        <v>140</v>
      </c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  <c r="X523" s="392"/>
      <c r="Y523" s="392"/>
      <c r="Z523" s="392"/>
      <c r="AA523" s="380"/>
      <c r="AB523" s="380"/>
      <c r="AC523" s="380"/>
    </row>
    <row r="524" spans="1:68" ht="16.5" hidden="1" customHeight="1" x14ac:dyDescent="0.25">
      <c r="A524" s="54" t="s">
        <v>685</v>
      </c>
      <c r="B524" s="54" t="s">
        <v>686</v>
      </c>
      <c r="C524" s="31">
        <v>4301020222</v>
      </c>
      <c r="D524" s="397">
        <v>4607091388930</v>
      </c>
      <c r="E524" s="398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89"/>
      <c r="R524" s="389"/>
      <c r="S524" s="389"/>
      <c r="T524" s="390"/>
      <c r="U524" s="34"/>
      <c r="V524" s="34"/>
      <c r="W524" s="35" t="s">
        <v>68</v>
      </c>
      <c r="X524" s="384">
        <v>0</v>
      </c>
      <c r="Y524" s="385">
        <f>IFERROR(IF(X524="",0,CEILING((X524/$H524),1)*$H524),"")</f>
        <v>0</v>
      </c>
      <c r="Z524" s="36" t="str">
        <f>IFERROR(IF(Y524=0,"",ROUNDUP(Y524/H524,0)*0.01196),"")</f>
        <v/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hidden="1" customHeight="1" x14ac:dyDescent="0.25">
      <c r="A525" s="54" t="s">
        <v>687</v>
      </c>
      <c r="B525" s="54" t="s">
        <v>688</v>
      </c>
      <c r="C525" s="31">
        <v>4301020206</v>
      </c>
      <c r="D525" s="397">
        <v>4680115880054</v>
      </c>
      <c r="E525" s="398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91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3"/>
      <c r="P526" s="394" t="s">
        <v>69</v>
      </c>
      <c r="Q526" s="395"/>
      <c r="R526" s="395"/>
      <c r="S526" s="395"/>
      <c r="T526" s="395"/>
      <c r="U526" s="395"/>
      <c r="V526" s="396"/>
      <c r="W526" s="37" t="s">
        <v>70</v>
      </c>
      <c r="X526" s="386">
        <f>IFERROR(X524/H524,"0")+IFERROR(X525/H525,"0")</f>
        <v>0</v>
      </c>
      <c r="Y526" s="386">
        <f>IFERROR(Y524/H524,"0")+IFERROR(Y525/H525,"0")</f>
        <v>0</v>
      </c>
      <c r="Z526" s="386">
        <f>IFERROR(IF(Z524="",0,Z524),"0")+IFERROR(IF(Z525="",0,Z525),"0")</f>
        <v>0</v>
      </c>
      <c r="AA526" s="387"/>
      <c r="AB526" s="387"/>
      <c r="AC526" s="387"/>
    </row>
    <row r="527" spans="1:68" hidden="1" x14ac:dyDescent="0.2">
      <c r="A527" s="392"/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3"/>
      <c r="P527" s="394" t="s">
        <v>69</v>
      </c>
      <c r="Q527" s="395"/>
      <c r="R527" s="395"/>
      <c r="S527" s="395"/>
      <c r="T527" s="395"/>
      <c r="U527" s="395"/>
      <c r="V527" s="396"/>
      <c r="W527" s="37" t="s">
        <v>68</v>
      </c>
      <c r="X527" s="386">
        <f>IFERROR(SUM(X524:X525),"0")</f>
        <v>0</v>
      </c>
      <c r="Y527" s="386">
        <f>IFERROR(SUM(Y524:Y525),"0")</f>
        <v>0</v>
      </c>
      <c r="Z527" s="37"/>
      <c r="AA527" s="387"/>
      <c r="AB527" s="387"/>
      <c r="AC527" s="387"/>
    </row>
    <row r="528" spans="1:68" ht="14.25" hidden="1" customHeight="1" x14ac:dyDescent="0.25">
      <c r="A528" s="406" t="s">
        <v>63</v>
      </c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2"/>
      <c r="O528" s="392"/>
      <c r="P528" s="392"/>
      <c r="Q528" s="392"/>
      <c r="R528" s="392"/>
      <c r="S528" s="392"/>
      <c r="T528" s="392"/>
      <c r="U528" s="392"/>
      <c r="V528" s="392"/>
      <c r="W528" s="392"/>
      <c r="X528" s="392"/>
      <c r="Y528" s="392"/>
      <c r="Z528" s="392"/>
      <c r="AA528" s="380"/>
      <c r="AB528" s="380"/>
      <c r="AC528" s="380"/>
    </row>
    <row r="529" spans="1:68" ht="27" hidden="1" customHeight="1" x14ac:dyDescent="0.25">
      <c r="A529" s="54" t="s">
        <v>689</v>
      </c>
      <c r="B529" s="54" t="s">
        <v>690</v>
      </c>
      <c r="C529" s="31">
        <v>4301031252</v>
      </c>
      <c r="D529" s="397">
        <v>4680115883116</v>
      </c>
      <c r="E529" s="398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4">
        <v>0</v>
      </c>
      <c r="Y529" s="385">
        <f t="shared" ref="Y529:Y534" si="8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0</v>
      </c>
      <c r="BN529" s="64">
        <f t="shared" ref="BN529:BN534" si="87">IFERROR(Y529*I529/H529,"0")</f>
        <v>0</v>
      </c>
      <c r="BO529" s="64">
        <f t="shared" ref="BO529:BO534" si="88">IFERROR(1/J529*(X529/H529),"0")</f>
        <v>0</v>
      </c>
      <c r="BP529" s="64">
        <f t="shared" ref="BP529:BP534" si="89">IFERROR(1/J529*(Y529/H529),"0")</f>
        <v>0</v>
      </c>
    </row>
    <row r="530" spans="1:68" ht="27" hidden="1" customHeight="1" x14ac:dyDescent="0.25">
      <c r="A530" s="54" t="s">
        <v>691</v>
      </c>
      <c r="B530" s="54" t="s">
        <v>692</v>
      </c>
      <c r="C530" s="31">
        <v>4301031248</v>
      </c>
      <c r="D530" s="397">
        <v>4680115883093</v>
      </c>
      <c r="E530" s="398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4">
        <v>0</v>
      </c>
      <c r="Y530" s="385">
        <f t="shared" si="85"/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0</v>
      </c>
      <c r="BN530" s="64">
        <f t="shared" si="87"/>
        <v>0</v>
      </c>
      <c r="BO530" s="64">
        <f t="shared" si="88"/>
        <v>0</v>
      </c>
      <c r="BP530" s="64">
        <f t="shared" si="89"/>
        <v>0</v>
      </c>
    </row>
    <row r="531" spans="1:68" ht="27" hidden="1" customHeight="1" x14ac:dyDescent="0.25">
      <c r="A531" s="54" t="s">
        <v>693</v>
      </c>
      <c r="B531" s="54" t="s">
        <v>694</v>
      </c>
      <c r="C531" s="31">
        <v>4301031250</v>
      </c>
      <c r="D531" s="397">
        <v>4680115883109</v>
      </c>
      <c r="E531" s="398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4">
        <v>0</v>
      </c>
      <c r="Y531" s="385">
        <f t="shared" si="85"/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0</v>
      </c>
      <c r="BN531" s="64">
        <f t="shared" si="87"/>
        <v>0</v>
      </c>
      <c r="BO531" s="64">
        <f t="shared" si="88"/>
        <v>0</v>
      </c>
      <c r="BP531" s="64">
        <f t="shared" si="89"/>
        <v>0</v>
      </c>
    </row>
    <row r="532" spans="1:68" ht="27" hidden="1" customHeight="1" x14ac:dyDescent="0.25">
      <c r="A532" s="54" t="s">
        <v>695</v>
      </c>
      <c r="B532" s="54" t="s">
        <v>696</v>
      </c>
      <c r="C532" s="31">
        <v>4301031249</v>
      </c>
      <c r="D532" s="397">
        <v>4680115882072</v>
      </c>
      <c r="E532" s="398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hidden="1" customHeight="1" x14ac:dyDescent="0.25">
      <c r="A533" s="54" t="s">
        <v>697</v>
      </c>
      <c r="B533" s="54" t="s">
        <v>698</v>
      </c>
      <c r="C533" s="31">
        <v>4301031251</v>
      </c>
      <c r="D533" s="397">
        <v>4680115882102</v>
      </c>
      <c r="E533" s="398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89"/>
      <c r="R533" s="389"/>
      <c r="S533" s="389"/>
      <c r="T533" s="390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hidden="1" customHeight="1" x14ac:dyDescent="0.25">
      <c r="A534" s="54" t="s">
        <v>699</v>
      </c>
      <c r="B534" s="54" t="s">
        <v>700</v>
      </c>
      <c r="C534" s="31">
        <v>4301031253</v>
      </c>
      <c r="D534" s="397">
        <v>4680115882096</v>
      </c>
      <c r="E534" s="398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89"/>
      <c r="R534" s="389"/>
      <c r="S534" s="389"/>
      <c r="T534" s="390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hidden="1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2"/>
      <c r="O535" s="393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86">
        <f>IFERROR(X529/H529,"0")+IFERROR(X530/H530,"0")+IFERROR(X531/H531,"0")+IFERROR(X532/H532,"0")+IFERROR(X533/H533,"0")+IFERROR(X534/H534,"0")</f>
        <v>0</v>
      </c>
      <c r="Y535" s="386">
        <f>IFERROR(Y529/H529,"0")+IFERROR(Y530/H530,"0")+IFERROR(Y531/H531,"0")+IFERROR(Y532/H532,"0")+IFERROR(Y533/H533,"0")+IFERROR(Y534/H534,"0")</f>
        <v>0</v>
      </c>
      <c r="Z535" s="386">
        <f>IFERROR(IF(Z529="",0,Z529),"0")+IFERROR(IF(Z530="",0,Z530),"0")+IFERROR(IF(Z531="",0,Z531),"0")+IFERROR(IF(Z532="",0,Z532),"0")+IFERROR(IF(Z533="",0,Z533),"0")+IFERROR(IF(Z534="",0,Z534),"0")</f>
        <v>0</v>
      </c>
      <c r="AA535" s="387"/>
      <c r="AB535" s="387"/>
      <c r="AC535" s="387"/>
    </row>
    <row r="536" spans="1:68" hidden="1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2"/>
      <c r="O536" s="393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86">
        <f>IFERROR(SUM(X529:X534),"0")</f>
        <v>0</v>
      </c>
      <c r="Y536" s="386">
        <f>IFERROR(SUM(Y529:Y534),"0")</f>
        <v>0</v>
      </c>
      <c r="Z536" s="37"/>
      <c r="AA536" s="387"/>
      <c r="AB536" s="387"/>
      <c r="AC536" s="387"/>
    </row>
    <row r="537" spans="1:68" ht="14.25" hidden="1" customHeight="1" x14ac:dyDescent="0.25">
      <c r="A537" s="406" t="s">
        <v>71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92"/>
      <c r="AA537" s="380"/>
      <c r="AB537" s="380"/>
      <c r="AC537" s="380"/>
    </row>
    <row r="538" spans="1:68" ht="16.5" hidden="1" customHeight="1" x14ac:dyDescent="0.25">
      <c r="A538" s="54" t="s">
        <v>701</v>
      </c>
      <c r="B538" s="54" t="s">
        <v>702</v>
      </c>
      <c r="C538" s="31">
        <v>4301051230</v>
      </c>
      <c r="D538" s="397">
        <v>4607091383409</v>
      </c>
      <c r="E538" s="398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89"/>
      <c r="R538" s="389"/>
      <c r="S538" s="389"/>
      <c r="T538" s="390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hidden="1" customHeight="1" x14ac:dyDescent="0.25">
      <c r="A539" s="54" t="s">
        <v>703</v>
      </c>
      <c r="B539" s="54" t="s">
        <v>704</v>
      </c>
      <c r="C539" s="31">
        <v>4301051231</v>
      </c>
      <c r="D539" s="397">
        <v>4607091383416</v>
      </c>
      <c r="E539" s="398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89"/>
      <c r="R539" s="389"/>
      <c r="S539" s="389"/>
      <c r="T539" s="390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705</v>
      </c>
      <c r="B540" s="54" t="s">
        <v>706</v>
      </c>
      <c r="C540" s="31">
        <v>4301051058</v>
      </c>
      <c r="D540" s="397">
        <v>4680115883536</v>
      </c>
      <c r="E540" s="398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89"/>
      <c r="R540" s="389"/>
      <c r="S540" s="389"/>
      <c r="T540" s="390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393"/>
      <c r="P541" s="394" t="s">
        <v>69</v>
      </c>
      <c r="Q541" s="395"/>
      <c r="R541" s="395"/>
      <c r="S541" s="395"/>
      <c r="T541" s="395"/>
      <c r="U541" s="395"/>
      <c r="V541" s="396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hidden="1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393"/>
      <c r="P542" s="394" t="s">
        <v>69</v>
      </c>
      <c r="Q542" s="395"/>
      <c r="R542" s="395"/>
      <c r="S542" s="395"/>
      <c r="T542" s="395"/>
      <c r="U542" s="395"/>
      <c r="V542" s="396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hidden="1" customHeight="1" x14ac:dyDescent="0.25">
      <c r="A543" s="406" t="s">
        <v>170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80"/>
      <c r="AB543" s="380"/>
      <c r="AC543" s="380"/>
    </row>
    <row r="544" spans="1:68" ht="16.5" hidden="1" customHeight="1" x14ac:dyDescent="0.25">
      <c r="A544" s="54" t="s">
        <v>707</v>
      </c>
      <c r="B544" s="54" t="s">
        <v>708</v>
      </c>
      <c r="C544" s="31">
        <v>4301060363</v>
      </c>
      <c r="D544" s="397">
        <v>4680115885035</v>
      </c>
      <c r="E544" s="398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89"/>
      <c r="R544" s="389"/>
      <c r="S544" s="389"/>
      <c r="T544" s="390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1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2"/>
      <c r="O545" s="393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392"/>
      <c r="O546" s="393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471" t="s">
        <v>709</v>
      </c>
      <c r="B547" s="472"/>
      <c r="C547" s="472"/>
      <c r="D547" s="472"/>
      <c r="E547" s="472"/>
      <c r="F547" s="472"/>
      <c r="G547" s="472"/>
      <c r="H547" s="472"/>
      <c r="I547" s="472"/>
      <c r="J547" s="472"/>
      <c r="K547" s="472"/>
      <c r="L547" s="472"/>
      <c r="M547" s="472"/>
      <c r="N547" s="472"/>
      <c r="O547" s="472"/>
      <c r="P547" s="472"/>
      <c r="Q547" s="472"/>
      <c r="R547" s="472"/>
      <c r="S547" s="472"/>
      <c r="T547" s="472"/>
      <c r="U547" s="472"/>
      <c r="V547" s="472"/>
      <c r="W547" s="472"/>
      <c r="X547" s="472"/>
      <c r="Y547" s="472"/>
      <c r="Z547" s="472"/>
      <c r="AA547" s="48"/>
      <c r="AB547" s="48"/>
      <c r="AC547" s="48"/>
    </row>
    <row r="548" spans="1:68" ht="16.5" hidden="1" customHeight="1" x14ac:dyDescent="0.25">
      <c r="A548" s="401" t="s">
        <v>709</v>
      </c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392"/>
      <c r="P548" s="392"/>
      <c r="Q548" s="392"/>
      <c r="R548" s="392"/>
      <c r="S548" s="392"/>
      <c r="T548" s="392"/>
      <c r="U548" s="392"/>
      <c r="V548" s="392"/>
      <c r="W548" s="392"/>
      <c r="X548" s="392"/>
      <c r="Y548" s="392"/>
      <c r="Z548" s="392"/>
      <c r="AA548" s="379"/>
      <c r="AB548" s="379"/>
      <c r="AC548" s="379"/>
    </row>
    <row r="549" spans="1:68" ht="14.25" hidden="1" customHeight="1" x14ac:dyDescent="0.25">
      <c r="A549" s="406" t="s">
        <v>104</v>
      </c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392"/>
      <c r="P549" s="392"/>
      <c r="Q549" s="392"/>
      <c r="R549" s="392"/>
      <c r="S549" s="392"/>
      <c r="T549" s="392"/>
      <c r="U549" s="392"/>
      <c r="V549" s="392"/>
      <c r="W549" s="392"/>
      <c r="X549" s="392"/>
      <c r="Y549" s="392"/>
      <c r="Z549" s="392"/>
      <c r="AA549" s="380"/>
      <c r="AB549" s="380"/>
      <c r="AC549" s="380"/>
    </row>
    <row r="550" spans="1:68" ht="27" hidden="1" customHeight="1" x14ac:dyDescent="0.25">
      <c r="A550" s="54" t="s">
        <v>710</v>
      </c>
      <c r="B550" s="54" t="s">
        <v>711</v>
      </c>
      <c r="C550" s="31">
        <v>4301011763</v>
      </c>
      <c r="D550" s="397">
        <v>4640242181011</v>
      </c>
      <c r="E550" s="398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62" t="s">
        <v>712</v>
      </c>
      <c r="Q550" s="389"/>
      <c r="R550" s="389"/>
      <c r="S550" s="389"/>
      <c r="T550" s="390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713</v>
      </c>
      <c r="B551" s="54" t="s">
        <v>714</v>
      </c>
      <c r="C551" s="31">
        <v>4301011585</v>
      </c>
      <c r="D551" s="397">
        <v>4640242180441</v>
      </c>
      <c r="E551" s="398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1" t="s">
        <v>715</v>
      </c>
      <c r="Q551" s="389"/>
      <c r="R551" s="389"/>
      <c r="S551" s="389"/>
      <c r="T551" s="390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716</v>
      </c>
      <c r="B552" s="54" t="s">
        <v>717</v>
      </c>
      <c r="C552" s="31">
        <v>4301011584</v>
      </c>
      <c r="D552" s="397">
        <v>4640242180564</v>
      </c>
      <c r="E552" s="398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39" t="s">
        <v>718</v>
      </c>
      <c r="Q552" s="389"/>
      <c r="R552" s="389"/>
      <c r="S552" s="389"/>
      <c r="T552" s="390"/>
      <c r="U552" s="34"/>
      <c r="V552" s="34"/>
      <c r="W552" s="35" t="s">
        <v>68</v>
      </c>
      <c r="X552" s="384">
        <v>20</v>
      </c>
      <c r="Y552" s="385">
        <f t="shared" si="90"/>
        <v>24</v>
      </c>
      <c r="Z552" s="36">
        <f>IFERROR(IF(Y552=0,"",ROUNDUP(Y552/H552,0)*0.02175),"")</f>
        <v>4.3499999999999997E-2</v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20.8</v>
      </c>
      <c r="BN552" s="64">
        <f t="shared" si="92"/>
        <v>24.959999999999997</v>
      </c>
      <c r="BO552" s="64">
        <f t="shared" si="93"/>
        <v>2.976190476190476E-2</v>
      </c>
      <c r="BP552" s="64">
        <f t="shared" si="94"/>
        <v>3.5714285714285712E-2</v>
      </c>
    </row>
    <row r="553" spans="1:68" ht="27" hidden="1" customHeight="1" x14ac:dyDescent="0.25">
      <c r="A553" s="54" t="s">
        <v>719</v>
      </c>
      <c r="B553" s="54" t="s">
        <v>720</v>
      </c>
      <c r="C553" s="31">
        <v>4301011762</v>
      </c>
      <c r="D553" s="397">
        <v>4640242180922</v>
      </c>
      <c r="E553" s="398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84" t="s">
        <v>721</v>
      </c>
      <c r="Q553" s="389"/>
      <c r="R553" s="389"/>
      <c r="S553" s="389"/>
      <c r="T553" s="390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722</v>
      </c>
      <c r="B554" s="54" t="s">
        <v>723</v>
      </c>
      <c r="C554" s="31">
        <v>4301011764</v>
      </c>
      <c r="D554" s="397">
        <v>4640242181189</v>
      </c>
      <c r="E554" s="398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769" t="s">
        <v>724</v>
      </c>
      <c r="Q554" s="389"/>
      <c r="R554" s="389"/>
      <c r="S554" s="389"/>
      <c r="T554" s="390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725</v>
      </c>
      <c r="B555" s="54" t="s">
        <v>726</v>
      </c>
      <c r="C555" s="31">
        <v>4301011551</v>
      </c>
      <c r="D555" s="397">
        <v>4640242180038</v>
      </c>
      <c r="E555" s="398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87" t="s">
        <v>727</v>
      </c>
      <c r="Q555" s="389"/>
      <c r="R555" s="389"/>
      <c r="S555" s="389"/>
      <c r="T555" s="390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728</v>
      </c>
      <c r="B556" s="54" t="s">
        <v>729</v>
      </c>
      <c r="C556" s="31">
        <v>4301011765</v>
      </c>
      <c r="D556" s="397">
        <v>4640242181172</v>
      </c>
      <c r="E556" s="398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57" t="s">
        <v>730</v>
      </c>
      <c r="Q556" s="389"/>
      <c r="R556" s="389"/>
      <c r="S556" s="389"/>
      <c r="T556" s="390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1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393"/>
      <c r="P557" s="394" t="s">
        <v>69</v>
      </c>
      <c r="Q557" s="395"/>
      <c r="R557" s="395"/>
      <c r="S557" s="395"/>
      <c r="T557" s="395"/>
      <c r="U557" s="395"/>
      <c r="V557" s="396"/>
      <c r="W557" s="37" t="s">
        <v>70</v>
      </c>
      <c r="X557" s="386">
        <f>IFERROR(X550/H550,"0")+IFERROR(X551/H551,"0")+IFERROR(X552/H552,"0")+IFERROR(X553/H553,"0")+IFERROR(X554/H554,"0")+IFERROR(X555/H555,"0")+IFERROR(X556/H556,"0")</f>
        <v>1.6666666666666667</v>
      </c>
      <c r="Y557" s="386">
        <f>IFERROR(Y550/H550,"0")+IFERROR(Y551/H551,"0")+IFERROR(Y552/H552,"0")+IFERROR(Y553/H553,"0")+IFERROR(Y554/H554,"0")+IFERROR(Y555/H555,"0")+IFERROR(Y556/H556,"0")</f>
        <v>2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4.3499999999999997E-2</v>
      </c>
      <c r="AA557" s="387"/>
      <c r="AB557" s="387"/>
      <c r="AC557" s="387"/>
    </row>
    <row r="558" spans="1:68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393"/>
      <c r="P558" s="394" t="s">
        <v>69</v>
      </c>
      <c r="Q558" s="395"/>
      <c r="R558" s="395"/>
      <c r="S558" s="395"/>
      <c r="T558" s="395"/>
      <c r="U558" s="395"/>
      <c r="V558" s="396"/>
      <c r="W558" s="37" t="s">
        <v>68</v>
      </c>
      <c r="X558" s="386">
        <f>IFERROR(SUM(X550:X556),"0")</f>
        <v>20</v>
      </c>
      <c r="Y558" s="386">
        <f>IFERROR(SUM(Y550:Y556),"0")</f>
        <v>24</v>
      </c>
      <c r="Z558" s="37"/>
      <c r="AA558" s="387"/>
      <c r="AB558" s="387"/>
      <c r="AC558" s="387"/>
    </row>
    <row r="559" spans="1:68" ht="14.25" hidden="1" customHeight="1" x14ac:dyDescent="0.25">
      <c r="A559" s="406" t="s">
        <v>140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80"/>
      <c r="AB559" s="380"/>
      <c r="AC559" s="380"/>
    </row>
    <row r="560" spans="1:68" ht="27" hidden="1" customHeight="1" x14ac:dyDescent="0.25">
      <c r="A560" s="54" t="s">
        <v>731</v>
      </c>
      <c r="B560" s="54" t="s">
        <v>732</v>
      </c>
      <c r="C560" s="31">
        <v>4301020260</v>
      </c>
      <c r="D560" s="397">
        <v>4640242180526</v>
      </c>
      <c r="E560" s="398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695" t="s">
        <v>733</v>
      </c>
      <c r="Q560" s="389"/>
      <c r="R560" s="389"/>
      <c r="S560" s="389"/>
      <c r="T560" s="390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734</v>
      </c>
      <c r="B561" s="54" t="s">
        <v>735</v>
      </c>
      <c r="C561" s="31">
        <v>4301020269</v>
      </c>
      <c r="D561" s="397">
        <v>4640242180519</v>
      </c>
      <c r="E561" s="398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89"/>
      <c r="R561" s="389"/>
      <c r="S561" s="389"/>
      <c r="T561" s="390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737</v>
      </c>
      <c r="B562" s="54" t="s">
        <v>738</v>
      </c>
      <c r="C562" s="31">
        <v>4301020309</v>
      </c>
      <c r="D562" s="397">
        <v>4640242180090</v>
      </c>
      <c r="E562" s="398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69" t="s">
        <v>739</v>
      </c>
      <c r="Q562" s="389"/>
      <c r="R562" s="389"/>
      <c r="S562" s="389"/>
      <c r="T562" s="390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740</v>
      </c>
      <c r="B563" s="54" t="s">
        <v>741</v>
      </c>
      <c r="C563" s="31">
        <v>4301020295</v>
      </c>
      <c r="D563" s="397">
        <v>4640242181363</v>
      </c>
      <c r="E563" s="398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601" t="s">
        <v>742</v>
      </c>
      <c r="Q563" s="389"/>
      <c r="R563" s="389"/>
      <c r="S563" s="389"/>
      <c r="T563" s="390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391"/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3"/>
      <c r="P564" s="394" t="s">
        <v>69</v>
      </c>
      <c r="Q564" s="395"/>
      <c r="R564" s="395"/>
      <c r="S564" s="395"/>
      <c r="T564" s="395"/>
      <c r="U564" s="395"/>
      <c r="V564" s="396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392"/>
      <c r="B565" s="392"/>
      <c r="C565" s="392"/>
      <c r="D565" s="392"/>
      <c r="E565" s="392"/>
      <c r="F565" s="392"/>
      <c r="G565" s="392"/>
      <c r="H565" s="392"/>
      <c r="I565" s="392"/>
      <c r="J565" s="392"/>
      <c r="K565" s="392"/>
      <c r="L565" s="392"/>
      <c r="M565" s="392"/>
      <c r="N565" s="392"/>
      <c r="O565" s="393"/>
      <c r="P565" s="394" t="s">
        <v>69</v>
      </c>
      <c r="Q565" s="395"/>
      <c r="R565" s="395"/>
      <c r="S565" s="395"/>
      <c r="T565" s="395"/>
      <c r="U565" s="395"/>
      <c r="V565" s="396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406" t="s">
        <v>63</v>
      </c>
      <c r="B566" s="392"/>
      <c r="C566" s="392"/>
      <c r="D566" s="392"/>
      <c r="E566" s="392"/>
      <c r="F566" s="392"/>
      <c r="G566" s="392"/>
      <c r="H566" s="392"/>
      <c r="I566" s="392"/>
      <c r="J566" s="392"/>
      <c r="K566" s="392"/>
      <c r="L566" s="392"/>
      <c r="M566" s="392"/>
      <c r="N566" s="392"/>
      <c r="O566" s="392"/>
      <c r="P566" s="392"/>
      <c r="Q566" s="392"/>
      <c r="R566" s="392"/>
      <c r="S566" s="392"/>
      <c r="T566" s="392"/>
      <c r="U566" s="392"/>
      <c r="V566" s="392"/>
      <c r="W566" s="392"/>
      <c r="X566" s="392"/>
      <c r="Y566" s="392"/>
      <c r="Z566" s="392"/>
      <c r="AA566" s="380"/>
      <c r="AB566" s="380"/>
      <c r="AC566" s="380"/>
    </row>
    <row r="567" spans="1:68" ht="27" hidden="1" customHeight="1" x14ac:dyDescent="0.25">
      <c r="A567" s="54" t="s">
        <v>743</v>
      </c>
      <c r="B567" s="54" t="s">
        <v>744</v>
      </c>
      <c r="C567" s="31">
        <v>4301031289</v>
      </c>
      <c r="D567" s="397">
        <v>4640242181615</v>
      </c>
      <c r="E567" s="398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2" t="s">
        <v>745</v>
      </c>
      <c r="Q567" s="389"/>
      <c r="R567" s="389"/>
      <c r="S567" s="389"/>
      <c r="T567" s="390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746</v>
      </c>
      <c r="B568" s="54" t="s">
        <v>747</v>
      </c>
      <c r="C568" s="31">
        <v>4301031285</v>
      </c>
      <c r="D568" s="397">
        <v>4640242181639</v>
      </c>
      <c r="E568" s="398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40" t="s">
        <v>748</v>
      </c>
      <c r="Q568" s="389"/>
      <c r="R568" s="389"/>
      <c r="S568" s="389"/>
      <c r="T568" s="390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749</v>
      </c>
      <c r="B569" s="54" t="s">
        <v>750</v>
      </c>
      <c r="C569" s="31">
        <v>4301031287</v>
      </c>
      <c r="D569" s="397">
        <v>4640242181622</v>
      </c>
      <c r="E569" s="398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2" t="s">
        <v>751</v>
      </c>
      <c r="Q569" s="389"/>
      <c r="R569" s="389"/>
      <c r="S569" s="389"/>
      <c r="T569" s="390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397">
        <v>4640242180816</v>
      </c>
      <c r="E570" s="398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44" t="s">
        <v>754</v>
      </c>
      <c r="Q570" s="389"/>
      <c r="R570" s="389"/>
      <c r="S570" s="389"/>
      <c r="T570" s="390"/>
      <c r="U570" s="34"/>
      <c r="V570" s="34"/>
      <c r="W570" s="35" t="s">
        <v>68</v>
      </c>
      <c r="X570" s="384">
        <v>250</v>
      </c>
      <c r="Y570" s="385">
        <f t="shared" si="95"/>
        <v>252</v>
      </c>
      <c r="Z570" s="36">
        <f>IFERROR(IF(Y570=0,"",ROUNDUP(Y570/H570,0)*0.00753),"")</f>
        <v>0.45180000000000003</v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265.47619047619048</v>
      </c>
      <c r="BN570" s="64">
        <f t="shared" si="97"/>
        <v>267.60000000000002</v>
      </c>
      <c r="BO570" s="64">
        <f t="shared" si="98"/>
        <v>0.38156288156288154</v>
      </c>
      <c r="BP570" s="64">
        <f t="shared" si="99"/>
        <v>0.38461538461538458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97">
        <v>4640242180595</v>
      </c>
      <c r="E571" s="398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92" t="s">
        <v>757</v>
      </c>
      <c r="Q571" s="389"/>
      <c r="R571" s="389"/>
      <c r="S571" s="389"/>
      <c r="T571" s="390"/>
      <c r="U571" s="34"/>
      <c r="V571" s="34"/>
      <c r="W571" s="35" t="s">
        <v>68</v>
      </c>
      <c r="X571" s="384">
        <v>150</v>
      </c>
      <c r="Y571" s="385">
        <f t="shared" si="95"/>
        <v>151.20000000000002</v>
      </c>
      <c r="Z571" s="36">
        <f>IFERROR(IF(Y571=0,"",ROUNDUP(Y571/H571,0)*0.00753),"")</f>
        <v>0.27107999999999999</v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159.28571428571428</v>
      </c>
      <c r="BN571" s="64">
        <f t="shared" si="97"/>
        <v>160.56</v>
      </c>
      <c r="BO571" s="64">
        <f t="shared" si="98"/>
        <v>0.22893772893772893</v>
      </c>
      <c r="BP571" s="64">
        <f t="shared" si="99"/>
        <v>0.23076923076923075</v>
      </c>
    </row>
    <row r="572" spans="1:68" ht="27" hidden="1" customHeight="1" x14ac:dyDescent="0.25">
      <c r="A572" s="54" t="s">
        <v>758</v>
      </c>
      <c r="B572" s="54" t="s">
        <v>759</v>
      </c>
      <c r="C572" s="31">
        <v>4301031200</v>
      </c>
      <c r="D572" s="397">
        <v>4640242180489</v>
      </c>
      <c r="E572" s="398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76" t="s">
        <v>760</v>
      </c>
      <c r="Q572" s="389"/>
      <c r="R572" s="389"/>
      <c r="S572" s="389"/>
      <c r="T572" s="390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1"/>
      <c r="B573" s="392"/>
      <c r="C573" s="392"/>
      <c r="D573" s="392"/>
      <c r="E573" s="392"/>
      <c r="F573" s="392"/>
      <c r="G573" s="392"/>
      <c r="H573" s="392"/>
      <c r="I573" s="392"/>
      <c r="J573" s="392"/>
      <c r="K573" s="392"/>
      <c r="L573" s="392"/>
      <c r="M573" s="392"/>
      <c r="N573" s="392"/>
      <c r="O573" s="393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86">
        <f>IFERROR(X567/H567,"0")+IFERROR(X568/H568,"0")+IFERROR(X569/H569,"0")+IFERROR(X570/H570,"0")+IFERROR(X571/H571,"0")+IFERROR(X572/H572,"0")</f>
        <v>95.238095238095241</v>
      </c>
      <c r="Y573" s="386">
        <f>IFERROR(Y567/H567,"0")+IFERROR(Y568/H568,"0")+IFERROR(Y569/H569,"0")+IFERROR(Y570/H570,"0")+IFERROR(Y571/H571,"0")+IFERROR(Y572/H572,"0")</f>
        <v>96</v>
      </c>
      <c r="Z573" s="386">
        <f>IFERROR(IF(Z567="",0,Z567),"0")+IFERROR(IF(Z568="",0,Z568),"0")+IFERROR(IF(Z569="",0,Z569),"0")+IFERROR(IF(Z570="",0,Z570),"0")+IFERROR(IF(Z571="",0,Z571),"0")+IFERROR(IF(Z572="",0,Z572),"0")</f>
        <v>0.72287999999999997</v>
      </c>
      <c r="AA573" s="387"/>
      <c r="AB573" s="387"/>
      <c r="AC573" s="387"/>
    </row>
    <row r="574" spans="1:68" x14ac:dyDescent="0.2">
      <c r="A574" s="392"/>
      <c r="B574" s="392"/>
      <c r="C574" s="392"/>
      <c r="D574" s="392"/>
      <c r="E574" s="392"/>
      <c r="F574" s="392"/>
      <c r="G574" s="392"/>
      <c r="H574" s="392"/>
      <c r="I574" s="392"/>
      <c r="J574" s="392"/>
      <c r="K574" s="392"/>
      <c r="L574" s="392"/>
      <c r="M574" s="392"/>
      <c r="N574" s="392"/>
      <c r="O574" s="393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86">
        <f>IFERROR(SUM(X567:X572),"0")</f>
        <v>400</v>
      </c>
      <c r="Y574" s="386">
        <f>IFERROR(SUM(Y567:Y572),"0")</f>
        <v>403.20000000000005</v>
      </c>
      <c r="Z574" s="37"/>
      <c r="AA574" s="387"/>
      <c r="AB574" s="387"/>
      <c r="AC574" s="387"/>
    </row>
    <row r="575" spans="1:68" ht="14.25" hidden="1" customHeight="1" x14ac:dyDescent="0.25">
      <c r="A575" s="406" t="s">
        <v>71</v>
      </c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392"/>
      <c r="P575" s="392"/>
      <c r="Q575" s="392"/>
      <c r="R575" s="392"/>
      <c r="S575" s="392"/>
      <c r="T575" s="392"/>
      <c r="U575" s="392"/>
      <c r="V575" s="392"/>
      <c r="W575" s="392"/>
      <c r="X575" s="392"/>
      <c r="Y575" s="392"/>
      <c r="Z575" s="392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97">
        <v>4640242180533</v>
      </c>
      <c r="E576" s="398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5" t="s">
        <v>763</v>
      </c>
      <c r="Q576" s="389"/>
      <c r="R576" s="389"/>
      <c r="S576" s="389"/>
      <c r="T576" s="390"/>
      <c r="U576" s="34"/>
      <c r="V576" s="34"/>
      <c r="W576" s="35" t="s">
        <v>68</v>
      </c>
      <c r="X576" s="384">
        <v>1400</v>
      </c>
      <c r="Y576" s="385">
        <f>IFERROR(IF(X576="",0,CEILING((X576/$H576),1)*$H576),"")</f>
        <v>1404</v>
      </c>
      <c r="Z576" s="36">
        <f>IFERROR(IF(Y576=0,"",ROUNDUP(Y576/H576,0)*0.02175),"")</f>
        <v>3.9149999999999996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1501.2307692307693</v>
      </c>
      <c r="BN576" s="64">
        <f>IFERROR(Y576*I576/H576,"0")</f>
        <v>1505.5200000000002</v>
      </c>
      <c r="BO576" s="64">
        <f>IFERROR(1/J576*(X576/H576),"0")</f>
        <v>3.2051282051282053</v>
      </c>
      <c r="BP576" s="64">
        <f>IFERROR(1/J576*(Y576/H576),"0")</f>
        <v>3.214285714285714</v>
      </c>
    </row>
    <row r="577" spans="1:68" ht="27" hidden="1" customHeight="1" x14ac:dyDescent="0.25">
      <c r="A577" s="54" t="s">
        <v>764</v>
      </c>
      <c r="B577" s="54" t="s">
        <v>765</v>
      </c>
      <c r="C577" s="31">
        <v>4301051510</v>
      </c>
      <c r="D577" s="397">
        <v>4640242180540</v>
      </c>
      <c r="E577" s="398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3" t="s">
        <v>766</v>
      </c>
      <c r="Q577" s="389"/>
      <c r="R577" s="389"/>
      <c r="S577" s="389"/>
      <c r="T577" s="390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1"/>
      <c r="B578" s="392"/>
      <c r="C578" s="392"/>
      <c r="D578" s="392"/>
      <c r="E578" s="392"/>
      <c r="F578" s="392"/>
      <c r="G578" s="392"/>
      <c r="H578" s="392"/>
      <c r="I578" s="392"/>
      <c r="J578" s="392"/>
      <c r="K578" s="392"/>
      <c r="L578" s="392"/>
      <c r="M578" s="392"/>
      <c r="N578" s="392"/>
      <c r="O578" s="393"/>
      <c r="P578" s="394" t="s">
        <v>69</v>
      </c>
      <c r="Q578" s="395"/>
      <c r="R578" s="395"/>
      <c r="S578" s="395"/>
      <c r="T578" s="395"/>
      <c r="U578" s="395"/>
      <c r="V578" s="396"/>
      <c r="W578" s="37" t="s">
        <v>70</v>
      </c>
      <c r="X578" s="386">
        <f>IFERROR(X576/H576,"0")+IFERROR(X577/H577,"0")</f>
        <v>179.4871794871795</v>
      </c>
      <c r="Y578" s="386">
        <f>IFERROR(Y576/H576,"0")+IFERROR(Y577/H577,"0")</f>
        <v>180</v>
      </c>
      <c r="Z578" s="386">
        <f>IFERROR(IF(Z576="",0,Z576),"0")+IFERROR(IF(Z577="",0,Z577),"0")</f>
        <v>3.9149999999999996</v>
      </c>
      <c r="AA578" s="387"/>
      <c r="AB578" s="387"/>
      <c r="AC578" s="387"/>
    </row>
    <row r="579" spans="1:68" x14ac:dyDescent="0.2">
      <c r="A579" s="392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393"/>
      <c r="P579" s="394" t="s">
        <v>69</v>
      </c>
      <c r="Q579" s="395"/>
      <c r="R579" s="395"/>
      <c r="S579" s="395"/>
      <c r="T579" s="395"/>
      <c r="U579" s="395"/>
      <c r="V579" s="396"/>
      <c r="W579" s="37" t="s">
        <v>68</v>
      </c>
      <c r="X579" s="386">
        <f>IFERROR(SUM(X576:X577),"0")</f>
        <v>1400</v>
      </c>
      <c r="Y579" s="386">
        <f>IFERROR(SUM(Y576:Y577),"0")</f>
        <v>1404</v>
      </c>
      <c r="Z579" s="37"/>
      <c r="AA579" s="387"/>
      <c r="AB579" s="387"/>
      <c r="AC579" s="387"/>
    </row>
    <row r="580" spans="1:68" ht="14.25" hidden="1" customHeight="1" x14ac:dyDescent="0.25">
      <c r="A580" s="406" t="s">
        <v>170</v>
      </c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392"/>
      <c r="P580" s="392"/>
      <c r="Q580" s="392"/>
      <c r="R580" s="392"/>
      <c r="S580" s="392"/>
      <c r="T580" s="392"/>
      <c r="U580" s="392"/>
      <c r="V580" s="392"/>
      <c r="W580" s="392"/>
      <c r="X580" s="392"/>
      <c r="Y580" s="392"/>
      <c r="Z580" s="392"/>
      <c r="AA580" s="380"/>
      <c r="AB580" s="380"/>
      <c r="AC580" s="380"/>
    </row>
    <row r="581" spans="1:68" ht="27" hidden="1" customHeight="1" x14ac:dyDescent="0.25">
      <c r="A581" s="54" t="s">
        <v>767</v>
      </c>
      <c r="B581" s="54" t="s">
        <v>768</v>
      </c>
      <c r="C581" s="31">
        <v>4301060354</v>
      </c>
      <c r="D581" s="397">
        <v>4640242180120</v>
      </c>
      <c r="E581" s="398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91" t="s">
        <v>769</v>
      </c>
      <c r="Q581" s="389"/>
      <c r="R581" s="389"/>
      <c r="S581" s="389"/>
      <c r="T581" s="390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767</v>
      </c>
      <c r="B582" s="54" t="s">
        <v>770</v>
      </c>
      <c r="C582" s="31">
        <v>4301060408</v>
      </c>
      <c r="D582" s="397">
        <v>4640242180120</v>
      </c>
      <c r="E582" s="398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88" t="s">
        <v>771</v>
      </c>
      <c r="Q582" s="389"/>
      <c r="R582" s="389"/>
      <c r="S582" s="389"/>
      <c r="T582" s="390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772</v>
      </c>
      <c r="B583" s="54" t="s">
        <v>773</v>
      </c>
      <c r="C583" s="31">
        <v>4301060355</v>
      </c>
      <c r="D583" s="397">
        <v>4640242180137</v>
      </c>
      <c r="E583" s="398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14" t="s">
        <v>774</v>
      </c>
      <c r="Q583" s="389"/>
      <c r="R583" s="389"/>
      <c r="S583" s="389"/>
      <c r="T583" s="390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772</v>
      </c>
      <c r="B584" s="54" t="s">
        <v>775</v>
      </c>
      <c r="C584" s="31">
        <v>4301060407</v>
      </c>
      <c r="D584" s="397">
        <v>4640242180137</v>
      </c>
      <c r="E584" s="398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37" t="s">
        <v>776</v>
      </c>
      <c r="Q584" s="389"/>
      <c r="R584" s="389"/>
      <c r="S584" s="389"/>
      <c r="T584" s="390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1"/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3"/>
      <c r="P585" s="394" t="s">
        <v>69</v>
      </c>
      <c r="Q585" s="395"/>
      <c r="R585" s="395"/>
      <c r="S585" s="395"/>
      <c r="T585" s="395"/>
      <c r="U585" s="395"/>
      <c r="V585" s="396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392"/>
      <c r="B586" s="392"/>
      <c r="C586" s="392"/>
      <c r="D586" s="392"/>
      <c r="E586" s="392"/>
      <c r="F586" s="392"/>
      <c r="G586" s="392"/>
      <c r="H586" s="392"/>
      <c r="I586" s="392"/>
      <c r="J586" s="392"/>
      <c r="K586" s="392"/>
      <c r="L586" s="392"/>
      <c r="M586" s="392"/>
      <c r="N586" s="392"/>
      <c r="O586" s="393"/>
      <c r="P586" s="394" t="s">
        <v>69</v>
      </c>
      <c r="Q586" s="395"/>
      <c r="R586" s="395"/>
      <c r="S586" s="395"/>
      <c r="T586" s="395"/>
      <c r="U586" s="395"/>
      <c r="V586" s="396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401" t="s">
        <v>777</v>
      </c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392"/>
      <c r="P587" s="392"/>
      <c r="Q587" s="392"/>
      <c r="R587" s="392"/>
      <c r="S587" s="392"/>
      <c r="T587" s="392"/>
      <c r="U587" s="392"/>
      <c r="V587" s="392"/>
      <c r="W587" s="392"/>
      <c r="X587" s="392"/>
      <c r="Y587" s="392"/>
      <c r="Z587" s="392"/>
      <c r="AA587" s="379"/>
      <c r="AB587" s="379"/>
      <c r="AC587" s="379"/>
    </row>
    <row r="588" spans="1:68" ht="14.25" hidden="1" customHeight="1" x14ac:dyDescent="0.25">
      <c r="A588" s="406" t="s">
        <v>104</v>
      </c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392"/>
      <c r="P588" s="392"/>
      <c r="Q588" s="392"/>
      <c r="R588" s="392"/>
      <c r="S588" s="392"/>
      <c r="T588" s="392"/>
      <c r="U588" s="392"/>
      <c r="V588" s="392"/>
      <c r="W588" s="392"/>
      <c r="X588" s="392"/>
      <c r="Y588" s="392"/>
      <c r="Z588" s="392"/>
      <c r="AA588" s="380"/>
      <c r="AB588" s="380"/>
      <c r="AC588" s="380"/>
    </row>
    <row r="589" spans="1:68" ht="27" hidden="1" customHeight="1" x14ac:dyDescent="0.25">
      <c r="A589" s="54" t="s">
        <v>778</v>
      </c>
      <c r="B589" s="54" t="s">
        <v>779</v>
      </c>
      <c r="C589" s="31">
        <v>4301011951</v>
      </c>
      <c r="D589" s="397">
        <v>4640242180045</v>
      </c>
      <c r="E589" s="398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42" t="s">
        <v>780</v>
      </c>
      <c r="Q589" s="389"/>
      <c r="R589" s="389"/>
      <c r="S589" s="389"/>
      <c r="T589" s="390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781</v>
      </c>
      <c r="B590" s="54" t="s">
        <v>782</v>
      </c>
      <c r="C590" s="31">
        <v>4301011950</v>
      </c>
      <c r="D590" s="397">
        <v>4640242180601</v>
      </c>
      <c r="E590" s="398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46" t="s">
        <v>783</v>
      </c>
      <c r="Q590" s="389"/>
      <c r="R590" s="389"/>
      <c r="S590" s="389"/>
      <c r="T590" s="390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391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393"/>
      <c r="P591" s="394" t="s">
        <v>69</v>
      </c>
      <c r="Q591" s="395"/>
      <c r="R591" s="395"/>
      <c r="S591" s="395"/>
      <c r="T591" s="395"/>
      <c r="U591" s="395"/>
      <c r="V591" s="396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393"/>
      <c r="P592" s="394" t="s">
        <v>69</v>
      </c>
      <c r="Q592" s="395"/>
      <c r="R592" s="395"/>
      <c r="S592" s="395"/>
      <c r="T592" s="395"/>
      <c r="U592" s="395"/>
      <c r="V592" s="396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406" t="s">
        <v>140</v>
      </c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392"/>
      <c r="P593" s="392"/>
      <c r="Q593" s="392"/>
      <c r="R593" s="392"/>
      <c r="S593" s="392"/>
      <c r="T593" s="392"/>
      <c r="U593" s="392"/>
      <c r="V593" s="392"/>
      <c r="W593" s="392"/>
      <c r="X593" s="392"/>
      <c r="Y593" s="392"/>
      <c r="Z593" s="392"/>
      <c r="AA593" s="380"/>
      <c r="AB593" s="380"/>
      <c r="AC593" s="380"/>
    </row>
    <row r="594" spans="1:68" ht="27" hidden="1" customHeight="1" x14ac:dyDescent="0.25">
      <c r="A594" s="54" t="s">
        <v>784</v>
      </c>
      <c r="B594" s="54" t="s">
        <v>785</v>
      </c>
      <c r="C594" s="31">
        <v>4301020314</v>
      </c>
      <c r="D594" s="397">
        <v>4640242180090</v>
      </c>
      <c r="E594" s="398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600" t="s">
        <v>786</v>
      </c>
      <c r="Q594" s="389"/>
      <c r="R594" s="389"/>
      <c r="S594" s="389"/>
      <c r="T594" s="390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391"/>
      <c r="B595" s="392"/>
      <c r="C595" s="392"/>
      <c r="D595" s="392"/>
      <c r="E595" s="392"/>
      <c r="F595" s="392"/>
      <c r="G595" s="392"/>
      <c r="H595" s="392"/>
      <c r="I595" s="392"/>
      <c r="J595" s="392"/>
      <c r="K595" s="392"/>
      <c r="L595" s="392"/>
      <c r="M595" s="392"/>
      <c r="N595" s="392"/>
      <c r="O595" s="393"/>
      <c r="P595" s="394" t="s">
        <v>69</v>
      </c>
      <c r="Q595" s="395"/>
      <c r="R595" s="395"/>
      <c r="S595" s="395"/>
      <c r="T595" s="395"/>
      <c r="U595" s="395"/>
      <c r="V595" s="396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392"/>
      <c r="B596" s="392"/>
      <c r="C596" s="392"/>
      <c r="D596" s="392"/>
      <c r="E596" s="392"/>
      <c r="F596" s="392"/>
      <c r="G596" s="392"/>
      <c r="H596" s="392"/>
      <c r="I596" s="392"/>
      <c r="J596" s="392"/>
      <c r="K596" s="392"/>
      <c r="L596" s="392"/>
      <c r="M596" s="392"/>
      <c r="N596" s="392"/>
      <c r="O596" s="393"/>
      <c r="P596" s="394" t="s">
        <v>69</v>
      </c>
      <c r="Q596" s="395"/>
      <c r="R596" s="395"/>
      <c r="S596" s="395"/>
      <c r="T596" s="395"/>
      <c r="U596" s="395"/>
      <c r="V596" s="396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406" t="s">
        <v>63</v>
      </c>
      <c r="B597" s="392"/>
      <c r="C597" s="392"/>
      <c r="D597" s="392"/>
      <c r="E597" s="392"/>
      <c r="F597" s="392"/>
      <c r="G597" s="392"/>
      <c r="H597" s="392"/>
      <c r="I597" s="392"/>
      <c r="J597" s="392"/>
      <c r="K597" s="392"/>
      <c r="L597" s="392"/>
      <c r="M597" s="392"/>
      <c r="N597" s="392"/>
      <c r="O597" s="392"/>
      <c r="P597" s="392"/>
      <c r="Q597" s="392"/>
      <c r="R597" s="392"/>
      <c r="S597" s="392"/>
      <c r="T597" s="392"/>
      <c r="U597" s="392"/>
      <c r="V597" s="392"/>
      <c r="W597" s="392"/>
      <c r="X597" s="392"/>
      <c r="Y597" s="392"/>
      <c r="Z597" s="392"/>
      <c r="AA597" s="380"/>
      <c r="AB597" s="380"/>
      <c r="AC597" s="380"/>
    </row>
    <row r="598" spans="1:68" ht="27" hidden="1" customHeight="1" x14ac:dyDescent="0.25">
      <c r="A598" s="54" t="s">
        <v>787</v>
      </c>
      <c r="B598" s="54" t="s">
        <v>788</v>
      </c>
      <c r="C598" s="31">
        <v>4301031321</v>
      </c>
      <c r="D598" s="397">
        <v>4640242180076</v>
      </c>
      <c r="E598" s="398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89"/>
      <c r="R598" s="389"/>
      <c r="S598" s="389"/>
      <c r="T598" s="390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391"/>
      <c r="B599" s="392"/>
      <c r="C599" s="392"/>
      <c r="D599" s="392"/>
      <c r="E599" s="392"/>
      <c r="F599" s="392"/>
      <c r="G599" s="392"/>
      <c r="H599" s="392"/>
      <c r="I599" s="392"/>
      <c r="J599" s="392"/>
      <c r="K599" s="392"/>
      <c r="L599" s="392"/>
      <c r="M599" s="392"/>
      <c r="N599" s="392"/>
      <c r="O599" s="393"/>
      <c r="P599" s="394" t="s">
        <v>69</v>
      </c>
      <c r="Q599" s="395"/>
      <c r="R599" s="395"/>
      <c r="S599" s="395"/>
      <c r="T599" s="395"/>
      <c r="U599" s="395"/>
      <c r="V599" s="396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392"/>
      <c r="B600" s="392"/>
      <c r="C600" s="392"/>
      <c r="D600" s="392"/>
      <c r="E600" s="392"/>
      <c r="F600" s="392"/>
      <c r="G600" s="392"/>
      <c r="H600" s="392"/>
      <c r="I600" s="392"/>
      <c r="J600" s="392"/>
      <c r="K600" s="392"/>
      <c r="L600" s="392"/>
      <c r="M600" s="392"/>
      <c r="N600" s="392"/>
      <c r="O600" s="393"/>
      <c r="P600" s="394" t="s">
        <v>69</v>
      </c>
      <c r="Q600" s="395"/>
      <c r="R600" s="395"/>
      <c r="S600" s="395"/>
      <c r="T600" s="395"/>
      <c r="U600" s="395"/>
      <c r="V600" s="396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406" t="s">
        <v>71</v>
      </c>
      <c r="B601" s="392"/>
      <c r="C601" s="392"/>
      <c r="D601" s="392"/>
      <c r="E601" s="392"/>
      <c r="F601" s="392"/>
      <c r="G601" s="392"/>
      <c r="H601" s="392"/>
      <c r="I601" s="392"/>
      <c r="J601" s="392"/>
      <c r="K601" s="392"/>
      <c r="L601" s="392"/>
      <c r="M601" s="392"/>
      <c r="N601" s="392"/>
      <c r="O601" s="392"/>
      <c r="P601" s="392"/>
      <c r="Q601" s="392"/>
      <c r="R601" s="392"/>
      <c r="S601" s="392"/>
      <c r="T601" s="392"/>
      <c r="U601" s="392"/>
      <c r="V601" s="392"/>
      <c r="W601" s="392"/>
      <c r="X601" s="392"/>
      <c r="Y601" s="392"/>
      <c r="Z601" s="392"/>
      <c r="AA601" s="380"/>
      <c r="AB601" s="380"/>
      <c r="AC601" s="380"/>
    </row>
    <row r="602" spans="1:68" ht="27" hidden="1" customHeight="1" x14ac:dyDescent="0.25">
      <c r="A602" s="54" t="s">
        <v>790</v>
      </c>
      <c r="B602" s="54" t="s">
        <v>791</v>
      </c>
      <c r="C602" s="31">
        <v>4301051780</v>
      </c>
      <c r="D602" s="397">
        <v>4640242180106</v>
      </c>
      <c r="E602" s="398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4" t="s">
        <v>792</v>
      </c>
      <c r="Q602" s="389"/>
      <c r="R602" s="389"/>
      <c r="S602" s="389"/>
      <c r="T602" s="390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391"/>
      <c r="B603" s="392"/>
      <c r="C603" s="392"/>
      <c r="D603" s="392"/>
      <c r="E603" s="392"/>
      <c r="F603" s="392"/>
      <c r="G603" s="392"/>
      <c r="H603" s="392"/>
      <c r="I603" s="392"/>
      <c r="J603" s="392"/>
      <c r="K603" s="392"/>
      <c r="L603" s="392"/>
      <c r="M603" s="392"/>
      <c r="N603" s="392"/>
      <c r="O603" s="393"/>
      <c r="P603" s="394" t="s">
        <v>69</v>
      </c>
      <c r="Q603" s="395"/>
      <c r="R603" s="395"/>
      <c r="S603" s="395"/>
      <c r="T603" s="395"/>
      <c r="U603" s="395"/>
      <c r="V603" s="396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392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392"/>
      <c r="M604" s="392"/>
      <c r="N604" s="392"/>
      <c r="O604" s="393"/>
      <c r="P604" s="394" t="s">
        <v>69</v>
      </c>
      <c r="Q604" s="395"/>
      <c r="R604" s="395"/>
      <c r="S604" s="395"/>
      <c r="T604" s="395"/>
      <c r="U604" s="395"/>
      <c r="V604" s="396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93"/>
      <c r="B605" s="392"/>
      <c r="C605" s="392"/>
      <c r="D605" s="392"/>
      <c r="E605" s="392"/>
      <c r="F605" s="392"/>
      <c r="G605" s="392"/>
      <c r="H605" s="392"/>
      <c r="I605" s="392"/>
      <c r="J605" s="392"/>
      <c r="K605" s="392"/>
      <c r="L605" s="392"/>
      <c r="M605" s="392"/>
      <c r="N605" s="392"/>
      <c r="O605" s="494"/>
      <c r="P605" s="408" t="s">
        <v>793</v>
      </c>
      <c r="Q605" s="409"/>
      <c r="R605" s="409"/>
      <c r="S605" s="409"/>
      <c r="T605" s="409"/>
      <c r="U605" s="409"/>
      <c r="V605" s="410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8965.4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9041.2200000000012</v>
      </c>
      <c r="Z605" s="37"/>
      <c r="AA605" s="387"/>
      <c r="AB605" s="387"/>
      <c r="AC605" s="387"/>
    </row>
    <row r="606" spans="1:68" x14ac:dyDescent="0.2">
      <c r="A606" s="392"/>
      <c r="B606" s="392"/>
      <c r="C606" s="392"/>
      <c r="D606" s="392"/>
      <c r="E606" s="392"/>
      <c r="F606" s="392"/>
      <c r="G606" s="392"/>
      <c r="H606" s="392"/>
      <c r="I606" s="392"/>
      <c r="J606" s="392"/>
      <c r="K606" s="392"/>
      <c r="L606" s="392"/>
      <c r="M606" s="392"/>
      <c r="N606" s="392"/>
      <c r="O606" s="494"/>
      <c r="P606" s="408" t="s">
        <v>794</v>
      </c>
      <c r="Q606" s="409"/>
      <c r="R606" s="409"/>
      <c r="S606" s="409"/>
      <c r="T606" s="409"/>
      <c r="U606" s="409"/>
      <c r="V606" s="410"/>
      <c r="W606" s="37" t="s">
        <v>68</v>
      </c>
      <c r="X606" s="386">
        <f>IFERROR(SUM(BM22:BM602),"0")</f>
        <v>9478.559275317275</v>
      </c>
      <c r="Y606" s="386">
        <f>IFERROR(SUM(BN22:BN602),"0")</f>
        <v>9558.6680000000015</v>
      </c>
      <c r="Z606" s="37"/>
      <c r="AA606" s="387"/>
      <c r="AB606" s="387"/>
      <c r="AC606" s="387"/>
    </row>
    <row r="607" spans="1:68" x14ac:dyDescent="0.2">
      <c r="A607" s="392"/>
      <c r="B607" s="392"/>
      <c r="C607" s="392"/>
      <c r="D607" s="392"/>
      <c r="E607" s="392"/>
      <c r="F607" s="392"/>
      <c r="G607" s="392"/>
      <c r="H607" s="392"/>
      <c r="I607" s="392"/>
      <c r="J607" s="392"/>
      <c r="K607" s="392"/>
      <c r="L607" s="392"/>
      <c r="M607" s="392"/>
      <c r="N607" s="392"/>
      <c r="O607" s="494"/>
      <c r="P607" s="408" t="s">
        <v>795</v>
      </c>
      <c r="Q607" s="409"/>
      <c r="R607" s="409"/>
      <c r="S607" s="409"/>
      <c r="T607" s="409"/>
      <c r="U607" s="409"/>
      <c r="V607" s="410"/>
      <c r="W607" s="37" t="s">
        <v>796</v>
      </c>
      <c r="X607" s="38">
        <f>ROUNDUP(SUM(BO22:BO602),0)</f>
        <v>17</v>
      </c>
      <c r="Y607" s="38">
        <f>ROUNDUP(SUM(BP22:BP602),0)</f>
        <v>17</v>
      </c>
      <c r="Z607" s="37"/>
      <c r="AA607" s="387"/>
      <c r="AB607" s="387"/>
      <c r="AC607" s="387"/>
    </row>
    <row r="608" spans="1:68" x14ac:dyDescent="0.2">
      <c r="A608" s="392"/>
      <c r="B608" s="392"/>
      <c r="C608" s="392"/>
      <c r="D608" s="392"/>
      <c r="E608" s="392"/>
      <c r="F608" s="392"/>
      <c r="G608" s="392"/>
      <c r="H608" s="392"/>
      <c r="I608" s="392"/>
      <c r="J608" s="392"/>
      <c r="K608" s="392"/>
      <c r="L608" s="392"/>
      <c r="M608" s="392"/>
      <c r="N608" s="392"/>
      <c r="O608" s="494"/>
      <c r="P608" s="408" t="s">
        <v>797</v>
      </c>
      <c r="Q608" s="409"/>
      <c r="R608" s="409"/>
      <c r="S608" s="409"/>
      <c r="T608" s="409"/>
      <c r="U608" s="409"/>
      <c r="V608" s="410"/>
      <c r="W608" s="37" t="s">
        <v>68</v>
      </c>
      <c r="X608" s="386">
        <f>GrossWeightTotal+PalletQtyTotal*25</f>
        <v>9903.559275317275</v>
      </c>
      <c r="Y608" s="386">
        <f>GrossWeightTotalR+PalletQtyTotalR*25</f>
        <v>9983.6680000000015</v>
      </c>
      <c r="Z608" s="37"/>
      <c r="AA608" s="387"/>
      <c r="AB608" s="387"/>
      <c r="AC608" s="387"/>
    </row>
    <row r="609" spans="1:32" x14ac:dyDescent="0.2">
      <c r="A609" s="392"/>
      <c r="B609" s="392"/>
      <c r="C609" s="392"/>
      <c r="D609" s="392"/>
      <c r="E609" s="392"/>
      <c r="F609" s="392"/>
      <c r="G609" s="392"/>
      <c r="H609" s="392"/>
      <c r="I609" s="392"/>
      <c r="J609" s="392"/>
      <c r="K609" s="392"/>
      <c r="L609" s="392"/>
      <c r="M609" s="392"/>
      <c r="N609" s="392"/>
      <c r="O609" s="494"/>
      <c r="P609" s="408" t="s">
        <v>798</v>
      </c>
      <c r="Q609" s="409"/>
      <c r="R609" s="409"/>
      <c r="S609" s="409"/>
      <c r="T609" s="409"/>
      <c r="U609" s="409"/>
      <c r="V609" s="410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1402.8763797930467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1414</v>
      </c>
      <c r="Z609" s="37"/>
      <c r="AA609" s="387"/>
      <c r="AB609" s="387"/>
      <c r="AC609" s="387"/>
    </row>
    <row r="610" spans="1:32" ht="14.25" hidden="1" customHeight="1" x14ac:dyDescent="0.2">
      <c r="A610" s="392"/>
      <c r="B610" s="392"/>
      <c r="C610" s="392"/>
      <c r="D610" s="392"/>
      <c r="E610" s="392"/>
      <c r="F610" s="392"/>
      <c r="G610" s="392"/>
      <c r="H610" s="392"/>
      <c r="I610" s="392"/>
      <c r="J610" s="392"/>
      <c r="K610" s="392"/>
      <c r="L610" s="392"/>
      <c r="M610" s="392"/>
      <c r="N610" s="392"/>
      <c r="O610" s="494"/>
      <c r="P610" s="408" t="s">
        <v>799</v>
      </c>
      <c r="Q610" s="409"/>
      <c r="R610" s="409"/>
      <c r="S610" s="409"/>
      <c r="T610" s="409"/>
      <c r="U610" s="409"/>
      <c r="V610" s="410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19.023070000000001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27" t="s">
        <v>102</v>
      </c>
      <c r="D612" s="588"/>
      <c r="E612" s="588"/>
      <c r="F612" s="588"/>
      <c r="G612" s="588"/>
      <c r="H612" s="589"/>
      <c r="I612" s="427" t="s">
        <v>257</v>
      </c>
      <c r="J612" s="588"/>
      <c r="K612" s="588"/>
      <c r="L612" s="588"/>
      <c r="M612" s="588"/>
      <c r="N612" s="588"/>
      <c r="O612" s="588"/>
      <c r="P612" s="588"/>
      <c r="Q612" s="588"/>
      <c r="R612" s="588"/>
      <c r="S612" s="588"/>
      <c r="T612" s="588"/>
      <c r="U612" s="588"/>
      <c r="V612" s="589"/>
      <c r="W612" s="427" t="s">
        <v>501</v>
      </c>
      <c r="X612" s="589"/>
      <c r="Y612" s="427" t="s">
        <v>557</v>
      </c>
      <c r="Z612" s="588"/>
      <c r="AA612" s="588"/>
      <c r="AB612" s="589"/>
      <c r="AC612" s="381" t="s">
        <v>665</v>
      </c>
      <c r="AD612" s="427" t="s">
        <v>709</v>
      </c>
      <c r="AE612" s="589"/>
      <c r="AF612" s="382"/>
    </row>
    <row r="613" spans="1:32" ht="14.25" customHeight="1" thickTop="1" x14ac:dyDescent="0.2">
      <c r="A613" s="737" t="s">
        <v>802</v>
      </c>
      <c r="B613" s="427" t="s">
        <v>62</v>
      </c>
      <c r="C613" s="427" t="s">
        <v>103</v>
      </c>
      <c r="D613" s="427" t="s">
        <v>125</v>
      </c>
      <c r="E613" s="427" t="s">
        <v>176</v>
      </c>
      <c r="F613" s="427" t="s">
        <v>193</v>
      </c>
      <c r="G613" s="427" t="s">
        <v>225</v>
      </c>
      <c r="H613" s="427" t="s">
        <v>102</v>
      </c>
      <c r="I613" s="427" t="s">
        <v>258</v>
      </c>
      <c r="J613" s="427" t="s">
        <v>275</v>
      </c>
      <c r="K613" s="427" t="s">
        <v>341</v>
      </c>
      <c r="L613" s="382"/>
      <c r="M613" s="427" t="s">
        <v>358</v>
      </c>
      <c r="N613" s="382"/>
      <c r="O613" s="427" t="s">
        <v>376</v>
      </c>
      <c r="P613" s="427" t="s">
        <v>392</v>
      </c>
      <c r="Q613" s="427" t="s">
        <v>396</v>
      </c>
      <c r="R613" s="427" t="s">
        <v>405</v>
      </c>
      <c r="S613" s="427" t="s">
        <v>416</v>
      </c>
      <c r="T613" s="427" t="s">
        <v>419</v>
      </c>
      <c r="U613" s="427" t="s">
        <v>426</v>
      </c>
      <c r="V613" s="427" t="s">
        <v>492</v>
      </c>
      <c r="W613" s="427" t="s">
        <v>502</v>
      </c>
      <c r="X613" s="427" t="s">
        <v>530</v>
      </c>
      <c r="Y613" s="427" t="s">
        <v>558</v>
      </c>
      <c r="Z613" s="427" t="s">
        <v>621</v>
      </c>
      <c r="AA613" s="427" t="s">
        <v>649</v>
      </c>
      <c r="AB613" s="427" t="s">
        <v>656</v>
      </c>
      <c r="AC613" s="427" t="s">
        <v>665</v>
      </c>
      <c r="AD613" s="427" t="s">
        <v>709</v>
      </c>
      <c r="AE613" s="427" t="s">
        <v>777</v>
      </c>
      <c r="AF613" s="382"/>
    </row>
    <row r="614" spans="1:32" ht="13.5" customHeight="1" thickBot="1" x14ac:dyDescent="0.25">
      <c r="A614" s="738"/>
      <c r="B614" s="428"/>
      <c r="C614" s="428"/>
      <c r="D614" s="428"/>
      <c r="E614" s="428"/>
      <c r="F614" s="428"/>
      <c r="G614" s="428"/>
      <c r="H614" s="428"/>
      <c r="I614" s="428"/>
      <c r="J614" s="428"/>
      <c r="K614" s="428"/>
      <c r="L614" s="382"/>
      <c r="M614" s="428"/>
      <c r="N614" s="382"/>
      <c r="O614" s="428"/>
      <c r="P614" s="428"/>
      <c r="Q614" s="428"/>
      <c r="R614" s="428"/>
      <c r="S614" s="428"/>
      <c r="T614" s="428"/>
      <c r="U614" s="428"/>
      <c r="V614" s="428"/>
      <c r="W614" s="428"/>
      <c r="X614" s="428"/>
      <c r="Y614" s="428"/>
      <c r="Z614" s="428"/>
      <c r="AA614" s="428"/>
      <c r="AB614" s="428"/>
      <c r="AC614" s="428"/>
      <c r="AD614" s="428"/>
      <c r="AE614" s="428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0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0</v>
      </c>
      <c r="E615" s="46">
        <f>IFERROR(Y101*1,"0")+IFERROR(Y102*1,"0")+IFERROR(Y103*1,"0")+IFERROR(Y107*1,"0")+IFERROR(Y108*1,"0")+IFERROR(Y109*1,"0")+IFERROR(Y110*1,"0")+IFERROR(Y111*1,"0")</f>
        <v>0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0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33.6</v>
      </c>
      <c r="I615" s="46">
        <f>IFERROR(Y183*1,"0")+IFERROR(Y184*1,"0")+IFERROR(Y185*1,"0")+IFERROR(Y186*1,"0")+IFERROR(Y187*1,"0")+IFERROR(Y188*1,"0")+IFERROR(Y189*1,"0")+IFERROR(Y190*1,"0")</f>
        <v>113.4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2277.3000000000002</v>
      </c>
      <c r="K615" s="46">
        <f>IFERROR(Y239*1,"0")+IFERROR(Y240*1,"0")+IFERROR(Y241*1,"0")+IFERROR(Y242*1,"0")+IFERROR(Y243*1,"0")+IFERROR(Y244*1,"0")+IFERROR(Y245*1,"0")+IFERROR(Y246*1,"0")</f>
        <v>0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0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336.00000000000006</v>
      </c>
      <c r="V615" s="46">
        <f>IFERROR(Y354*1,"0")+IFERROR(Y358*1,"0")+IFERROR(Y359*1,"0")+IFERROR(Y360*1,"0")</f>
        <v>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4048.2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132.6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63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205.92000000000002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1831.2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280,60"/>
        <filter val="1 400,00"/>
        <filter val="1 402,88"/>
        <filter val="1 500,00"/>
        <filter val="1,67"/>
        <filter val="100,00"/>
        <filter val="112,60"/>
        <filter val="12,60"/>
        <filter val="130,00"/>
        <filter val="133,33"/>
        <filter val="140,00"/>
        <filter val="150,00"/>
        <filter val="16,67"/>
        <filter val="16,80"/>
        <filter val="17"/>
        <filter val="170,37"/>
        <filter val="179,49"/>
        <filter val="180,00"/>
        <filter val="192,00"/>
        <filter val="2 000,00"/>
        <filter val="20,00"/>
        <filter val="200,00"/>
        <filter val="21,14"/>
        <filter val="21,43"/>
        <filter val="22,00"/>
        <filter val="220,00"/>
        <filter val="225,60"/>
        <filter val="250,00"/>
        <filter val="288,00"/>
        <filter val="29,81"/>
        <filter val="3,57"/>
        <filter val="30,00"/>
        <filter val="300,00"/>
        <filter val="35,71"/>
        <filter val="37,88"/>
        <filter val="4,20"/>
        <filter val="400,00"/>
        <filter val="45,00"/>
        <filter val="466,62"/>
        <filter val="50,00"/>
        <filter val="51,28"/>
        <filter val="52,80"/>
        <filter val="59,40"/>
        <filter val="60,00"/>
        <filter val="8 965,40"/>
        <filter val="8,40"/>
        <filter val="9 478,56"/>
        <filter val="9 903,56"/>
        <filter val="920,00"/>
        <filter val="95,24"/>
      </filters>
    </filterColumn>
  </autoFilter>
  <mergeCells count="1084"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P606:V606"/>
    <mergeCell ref="A593:Z593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A42:O43"/>
    <mergeCell ref="P83:T83"/>
    <mergeCell ref="V12:W12"/>
    <mergeCell ref="P319:T319"/>
    <mergeCell ref="D433:E433"/>
    <mergeCell ref="P122:V122"/>
    <mergeCell ref="D17:E18"/>
    <mergeCell ref="P71:T71"/>
    <mergeCell ref="P313:T313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Q6:R6"/>
    <mergeCell ref="A20:Z20"/>
    <mergeCell ref="P351:V351"/>
    <mergeCell ref="P23:V23"/>
    <mergeCell ref="P456:V456"/>
    <mergeCell ref="P196:T196"/>
    <mergeCell ref="D177:E177"/>
    <mergeCell ref="D33:E33"/>
    <mergeCell ref="D513:E513"/>
    <mergeCell ref="A317:Z317"/>
    <mergeCell ref="D471:E471"/>
    <mergeCell ref="V6:W9"/>
    <mergeCell ref="P554:T554"/>
    <mergeCell ref="P109:T109"/>
    <mergeCell ref="A299:O300"/>
    <mergeCell ref="A8:C8"/>
    <mergeCell ref="A477:O478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P200:T200"/>
    <mergeCell ref="P134:T134"/>
    <mergeCell ref="P243:T243"/>
    <mergeCell ref="P436:T436"/>
    <mergeCell ref="D102:E102"/>
    <mergeCell ref="A204:Z204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410:T410"/>
    <mergeCell ref="P385:T385"/>
    <mergeCell ref="P151:T151"/>
    <mergeCell ref="D395:E395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613:A614"/>
    <mergeCell ref="W612:X612"/>
    <mergeCell ref="P102:T102"/>
    <mergeCell ref="D531:E531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465:Z465"/>
    <mergeCell ref="D221:E221"/>
    <mergeCell ref="P82:T82"/>
    <mergeCell ref="V11:W11"/>
    <mergeCell ref="A497:O498"/>
    <mergeCell ref="P367:T367"/>
    <mergeCell ref="M17:M18"/>
    <mergeCell ref="A469:Z469"/>
    <mergeCell ref="P336:T336"/>
    <mergeCell ref="O17:O18"/>
    <mergeCell ref="P430:T430"/>
    <mergeCell ref="P350:V350"/>
    <mergeCell ref="A297:Z297"/>
    <mergeCell ref="P417:T41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P568:T568"/>
    <mergeCell ref="P435:T435"/>
    <mergeCell ref="D278:E278"/>
    <mergeCell ref="D163:E163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P585:V585"/>
    <mergeCell ref="P414:V414"/>
    <mergeCell ref="P354:T354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P538:T538"/>
    <mergeCell ref="D519:E519"/>
    <mergeCell ref="D41:E41"/>
    <mergeCell ref="D525:E525"/>
    <mergeCell ref="P321:T321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X613:X614"/>
    <mergeCell ref="D435:E435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220:E220"/>
    <mergeCell ref="D245:E245"/>
    <mergeCell ref="P594:T594"/>
    <mergeCell ref="P563:T563"/>
    <mergeCell ref="A566:Z566"/>
    <mergeCell ref="D590:E590"/>
    <mergeCell ref="P418:V418"/>
    <mergeCell ref="P495:T495"/>
    <mergeCell ref="D167:E167"/>
    <mergeCell ref="A587:Z587"/>
    <mergeCell ref="D186:E186"/>
    <mergeCell ref="P582:T582"/>
    <mergeCell ref="P281:V281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I612:V612"/>
    <mergeCell ref="D569:E569"/>
    <mergeCell ref="P544:T544"/>
    <mergeCell ref="A543:Z543"/>
    <mergeCell ref="P581:T581"/>
    <mergeCell ref="P277:T277"/>
    <mergeCell ref="P519:T519"/>
    <mergeCell ref="D264:E264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P219:T219"/>
    <mergeCell ref="D162:E162"/>
    <mergeCell ref="P272:T272"/>
    <mergeCell ref="D460:E460"/>
    <mergeCell ref="D327:E327"/>
    <mergeCell ref="D454:E454"/>
    <mergeCell ref="D398:E398"/>
    <mergeCell ref="P308:T308"/>
    <mergeCell ref="P210:T210"/>
    <mergeCell ref="D156:E156"/>
    <mergeCell ref="P185:T185"/>
    <mergeCell ref="P427:T427"/>
    <mergeCell ref="D416:E416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556:T556"/>
    <mergeCell ref="P423:T423"/>
    <mergeCell ref="P494:T494"/>
    <mergeCell ref="P557:V557"/>
    <mergeCell ref="A382:Z382"/>
    <mergeCell ref="A115:Z115"/>
    <mergeCell ref="P112:V112"/>
    <mergeCell ref="P428:T428"/>
    <mergeCell ref="P284:T284"/>
    <mergeCell ref="A229:Z229"/>
    <mergeCell ref="D516:E516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258:T258"/>
    <mergeCell ref="D369:E369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601:Z601"/>
    <mergeCell ref="D561:E561"/>
    <mergeCell ref="O613:O614"/>
    <mergeCell ref="P584:T584"/>
    <mergeCell ref="P131:T131"/>
    <mergeCell ref="P187:T187"/>
    <mergeCell ref="D108:E108"/>
    <mergeCell ref="P429:T429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390:E390"/>
    <mergeCell ref="P491:V491"/>
    <mergeCell ref="P198:V198"/>
    <mergeCell ref="A166:Z166"/>
    <mergeCell ref="A482:O483"/>
    <mergeCell ref="D31:E31"/>
    <mergeCell ref="D329:E329"/>
    <mergeCell ref="P286:T286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P558:V558"/>
    <mergeCell ref="D568:E568"/>
    <mergeCell ref="P545:V545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454:T454"/>
    <mergeCell ref="P259:V259"/>
    <mergeCell ref="P155:T155"/>
    <mergeCell ref="P153:V153"/>
    <mergeCell ref="D70:E70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D410:E410"/>
    <mergeCell ref="A276:Z276"/>
    <mergeCell ref="A270:Z270"/>
    <mergeCell ref="P87:V87"/>
    <mergeCell ref="D208:E208"/>
    <mergeCell ref="P312:T312"/>
    <mergeCell ref="D255:E255"/>
    <mergeCell ref="P478:V478"/>
    <mergeCell ref="A159:Z159"/>
    <mergeCell ref="A250:Z250"/>
    <mergeCell ref="A123:Z123"/>
    <mergeCell ref="A492:Z49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2024-08-08T11:00:33Z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