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556BCA4-F968-45AA-9B6A-A50347AAC9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O540" i="1"/>
  <c r="BM540" i="1"/>
  <c r="Y540" i="1"/>
  <c r="BP540" i="1" s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O530" i="1"/>
  <c r="BM530" i="1"/>
  <c r="Y530" i="1"/>
  <c r="BP530" i="1" s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BP516" i="1" s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P471" i="1"/>
  <c r="BO470" i="1"/>
  <c r="BM470" i="1"/>
  <c r="Y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BP459" i="1" s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P444" i="1"/>
  <c r="BO443" i="1"/>
  <c r="BM443" i="1"/>
  <c r="Y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O430" i="1"/>
  <c r="BM430" i="1"/>
  <c r="Y430" i="1"/>
  <c r="BO429" i="1"/>
  <c r="BM429" i="1"/>
  <c r="Y429" i="1"/>
  <c r="P429" i="1"/>
  <c r="BO428" i="1"/>
  <c r="BM428" i="1"/>
  <c r="Y428" i="1"/>
  <c r="BO427" i="1"/>
  <c r="BM427" i="1"/>
  <c r="Y427" i="1"/>
  <c r="X425" i="1"/>
  <c r="X424" i="1"/>
  <c r="BO423" i="1"/>
  <c r="BM423" i="1"/>
  <c r="Y423" i="1"/>
  <c r="P423" i="1"/>
  <c r="X419" i="1"/>
  <c r="X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Y406" i="1" s="1"/>
  <c r="P402" i="1"/>
  <c r="X400" i="1"/>
  <c r="X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P389" i="1"/>
  <c r="X387" i="1"/>
  <c r="X386" i="1"/>
  <c r="BO385" i="1"/>
  <c r="BM385" i="1"/>
  <c r="Y385" i="1"/>
  <c r="P385" i="1"/>
  <c r="BO384" i="1"/>
  <c r="BM384" i="1"/>
  <c r="Y384" i="1"/>
  <c r="P384" i="1"/>
  <c r="BO383" i="1"/>
  <c r="BM383" i="1"/>
  <c r="Y383" i="1"/>
  <c r="BP383" i="1" s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Z343" i="1" s="1"/>
  <c r="P343" i="1"/>
  <c r="BO342" i="1"/>
  <c r="BM342" i="1"/>
  <c r="Y342" i="1"/>
  <c r="BP342" i="1" s="1"/>
  <c r="P342" i="1"/>
  <c r="BO341" i="1"/>
  <c r="BM341" i="1"/>
  <c r="Y341" i="1"/>
  <c r="BP341" i="1" s="1"/>
  <c r="BO340" i="1"/>
  <c r="BM340" i="1"/>
  <c r="Y340" i="1"/>
  <c r="X338" i="1"/>
  <c r="X337" i="1"/>
  <c r="BO336" i="1"/>
  <c r="BM336" i="1"/>
  <c r="Y336" i="1"/>
  <c r="BP336" i="1" s="1"/>
  <c r="P336" i="1"/>
  <c r="BO335" i="1"/>
  <c r="BM335" i="1"/>
  <c r="Y335" i="1"/>
  <c r="BP335" i="1" s="1"/>
  <c r="P335" i="1"/>
  <c r="BO334" i="1"/>
  <c r="BM334" i="1"/>
  <c r="Y334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BP327" i="1" s="1"/>
  <c r="P327" i="1"/>
  <c r="BO326" i="1"/>
  <c r="BM326" i="1"/>
  <c r="Y326" i="1"/>
  <c r="BP326" i="1" s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BO318" i="1"/>
  <c r="BM318" i="1"/>
  <c r="Y318" i="1"/>
  <c r="Y322" i="1" s="1"/>
  <c r="P318" i="1"/>
  <c r="X316" i="1"/>
  <c r="X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BP312" i="1" s="1"/>
  <c r="BO311" i="1"/>
  <c r="BM311" i="1"/>
  <c r="Y311" i="1"/>
  <c r="BP311" i="1" s="1"/>
  <c r="BO310" i="1"/>
  <c r="BM310" i="1"/>
  <c r="Y310" i="1"/>
  <c r="BP310" i="1" s="1"/>
  <c r="BO309" i="1"/>
  <c r="BM309" i="1"/>
  <c r="Y309" i="1"/>
  <c r="BP309" i="1" s="1"/>
  <c r="BO308" i="1"/>
  <c r="BM308" i="1"/>
  <c r="Y308" i="1"/>
  <c r="X305" i="1"/>
  <c r="X304" i="1"/>
  <c r="BO303" i="1"/>
  <c r="BM303" i="1"/>
  <c r="Y303" i="1"/>
  <c r="BP303" i="1" s="1"/>
  <c r="P303" i="1"/>
  <c r="BO302" i="1"/>
  <c r="BM302" i="1"/>
  <c r="Y302" i="1"/>
  <c r="Y304" i="1" s="1"/>
  <c r="P302" i="1"/>
  <c r="X300" i="1"/>
  <c r="X299" i="1"/>
  <c r="BO298" i="1"/>
  <c r="BM298" i="1"/>
  <c r="Y298" i="1"/>
  <c r="T615" i="1" s="1"/>
  <c r="P298" i="1"/>
  <c r="X295" i="1"/>
  <c r="X294" i="1"/>
  <c r="BO293" i="1"/>
  <c r="BM293" i="1"/>
  <c r="Y293" i="1"/>
  <c r="S615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P284" i="1"/>
  <c r="X281" i="1"/>
  <c r="X280" i="1"/>
  <c r="BO279" i="1"/>
  <c r="BM279" i="1"/>
  <c r="Y279" i="1"/>
  <c r="BP279" i="1" s="1"/>
  <c r="BO278" i="1"/>
  <c r="BM278" i="1"/>
  <c r="Y278" i="1"/>
  <c r="BP278" i="1" s="1"/>
  <c r="BO277" i="1"/>
  <c r="BM277" i="1"/>
  <c r="Y277" i="1"/>
  <c r="P277" i="1"/>
  <c r="X274" i="1"/>
  <c r="X273" i="1"/>
  <c r="BO272" i="1"/>
  <c r="BM272" i="1"/>
  <c r="Y272" i="1"/>
  <c r="P615" i="1" s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O231" i="1"/>
  <c r="BM231" i="1"/>
  <c r="Y231" i="1"/>
  <c r="P231" i="1"/>
  <c r="BO230" i="1"/>
  <c r="BM230" i="1"/>
  <c r="Y230" i="1"/>
  <c r="X228" i="1"/>
  <c r="X227" i="1"/>
  <c r="BO226" i="1"/>
  <c r="BM226" i="1"/>
  <c r="Y226" i="1"/>
  <c r="P226" i="1"/>
  <c r="BO225" i="1"/>
  <c r="BM225" i="1"/>
  <c r="Y225" i="1"/>
  <c r="BO224" i="1"/>
  <c r="BM224" i="1"/>
  <c r="Y224" i="1"/>
  <c r="BO223" i="1"/>
  <c r="BM223" i="1"/>
  <c r="Y223" i="1"/>
  <c r="BO222" i="1"/>
  <c r="BM222" i="1"/>
  <c r="Y222" i="1"/>
  <c r="BO221" i="1"/>
  <c r="BM221" i="1"/>
  <c r="Y221" i="1"/>
  <c r="BO220" i="1"/>
  <c r="BM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O217" i="1"/>
  <c r="BM217" i="1"/>
  <c r="Y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P205" i="1"/>
  <c r="X203" i="1"/>
  <c r="X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BP196" i="1" s="1"/>
  <c r="P196" i="1"/>
  <c r="BO195" i="1"/>
  <c r="BM195" i="1"/>
  <c r="Y195" i="1"/>
  <c r="P195" i="1"/>
  <c r="X192" i="1"/>
  <c r="X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Y192" i="1" s="1"/>
  <c r="P184" i="1"/>
  <c r="BP183" i="1"/>
  <c r="BO183" i="1"/>
  <c r="BN183" i="1"/>
  <c r="BM183" i="1"/>
  <c r="Z183" i="1"/>
  <c r="Y183" i="1"/>
  <c r="P183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BP146" i="1" s="1"/>
  <c r="P146" i="1"/>
  <c r="BO145" i="1"/>
  <c r="BM145" i="1"/>
  <c r="Y145" i="1"/>
  <c r="P145" i="1"/>
  <c r="X142" i="1"/>
  <c r="X141" i="1"/>
  <c r="BO140" i="1"/>
  <c r="BM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Y128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P116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BO107" i="1"/>
  <c r="BM107" i="1"/>
  <c r="Y107" i="1"/>
  <c r="BP107" i="1" s="1"/>
  <c r="P107" i="1"/>
  <c r="X105" i="1"/>
  <c r="X104" i="1"/>
  <c r="BO103" i="1"/>
  <c r="BM103" i="1"/>
  <c r="Y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Y87" i="1" s="1"/>
  <c r="X78" i="1"/>
  <c r="X77" i="1"/>
  <c r="BO76" i="1"/>
  <c r="BM76" i="1"/>
  <c r="Y76" i="1"/>
  <c r="P76" i="1"/>
  <c r="BO75" i="1"/>
  <c r="BM75" i="1"/>
  <c r="Y75" i="1"/>
  <c r="BP75" i="1" s="1"/>
  <c r="P75" i="1"/>
  <c r="X73" i="1"/>
  <c r="X72" i="1"/>
  <c r="BO71" i="1"/>
  <c r="BM71" i="1"/>
  <c r="Y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P66" i="1"/>
  <c r="X63" i="1"/>
  <c r="X62" i="1"/>
  <c r="BO61" i="1"/>
  <c r="BM61" i="1"/>
  <c r="Y61" i="1"/>
  <c r="BO60" i="1"/>
  <c r="BM60" i="1"/>
  <c r="Y60" i="1"/>
  <c r="X58" i="1"/>
  <c r="X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Z383" i="1" l="1"/>
  <c r="BN383" i="1"/>
  <c r="Z409" i="1"/>
  <c r="BN409" i="1"/>
  <c r="Z68" i="1"/>
  <c r="BN68" i="1"/>
  <c r="Z75" i="1"/>
  <c r="BN75" i="1"/>
  <c r="Y78" i="1"/>
  <c r="Z80" i="1"/>
  <c r="BN80" i="1"/>
  <c r="BP80" i="1"/>
  <c r="Z81" i="1"/>
  <c r="BN81" i="1"/>
  <c r="Z82" i="1"/>
  <c r="BN82" i="1"/>
  <c r="Z83" i="1"/>
  <c r="BN83" i="1"/>
  <c r="Z84" i="1"/>
  <c r="BN84" i="1"/>
  <c r="Z85" i="1"/>
  <c r="BN85" i="1"/>
  <c r="Y86" i="1"/>
  <c r="Y92" i="1"/>
  <c r="Z95" i="1"/>
  <c r="BN95" i="1"/>
  <c r="E615" i="1"/>
  <c r="Z107" i="1"/>
  <c r="BN107" i="1"/>
  <c r="Y112" i="1"/>
  <c r="Z156" i="1"/>
  <c r="BN156" i="1"/>
  <c r="Z210" i="1"/>
  <c r="BN210" i="1"/>
  <c r="Z241" i="1"/>
  <c r="BN241" i="1"/>
  <c r="Z242" i="1"/>
  <c r="BN242" i="1"/>
  <c r="Z327" i="1"/>
  <c r="BN327" i="1"/>
  <c r="Z336" i="1"/>
  <c r="BN336" i="1"/>
  <c r="Z530" i="1"/>
  <c r="BN530" i="1"/>
  <c r="Z29" i="1"/>
  <c r="BN29" i="1"/>
  <c r="Z30" i="1"/>
  <c r="BN30" i="1"/>
  <c r="Z31" i="1"/>
  <c r="BN31" i="1"/>
  <c r="Z118" i="1"/>
  <c r="BN118" i="1"/>
  <c r="Z135" i="1"/>
  <c r="BN135" i="1"/>
  <c r="Z169" i="1"/>
  <c r="BN169" i="1"/>
  <c r="Z196" i="1"/>
  <c r="BN196" i="1"/>
  <c r="Z303" i="1"/>
  <c r="BN303" i="1"/>
  <c r="Z313" i="1"/>
  <c r="BN313" i="1"/>
  <c r="Z369" i="1"/>
  <c r="BN369" i="1"/>
  <c r="Z459" i="1"/>
  <c r="BN459" i="1"/>
  <c r="Y462" i="1"/>
  <c r="Z496" i="1"/>
  <c r="BN496" i="1"/>
  <c r="Z516" i="1"/>
  <c r="BN516" i="1"/>
  <c r="Z540" i="1"/>
  <c r="BN540" i="1"/>
  <c r="Z119" i="1"/>
  <c r="BN119" i="1"/>
  <c r="BP217" i="1"/>
  <c r="BN217" i="1"/>
  <c r="Z217" i="1"/>
  <c r="BP221" i="1"/>
  <c r="BN221" i="1"/>
  <c r="Z221" i="1"/>
  <c r="BP252" i="1"/>
  <c r="BN252" i="1"/>
  <c r="Z252" i="1"/>
  <c r="BP321" i="1"/>
  <c r="BN321" i="1"/>
  <c r="Z321" i="1"/>
  <c r="BP373" i="1"/>
  <c r="BN373" i="1"/>
  <c r="Z373" i="1"/>
  <c r="BP397" i="1"/>
  <c r="BN397" i="1"/>
  <c r="Z397" i="1"/>
  <c r="BP434" i="1"/>
  <c r="BN434" i="1"/>
  <c r="Z434" i="1"/>
  <c r="BP438" i="1"/>
  <c r="BN438" i="1"/>
  <c r="Z438" i="1"/>
  <c r="BP442" i="1"/>
  <c r="BN442" i="1"/>
  <c r="Z442" i="1"/>
  <c r="BP448" i="1"/>
  <c r="BN448" i="1"/>
  <c r="Z448" i="1"/>
  <c r="BP470" i="1"/>
  <c r="BN470" i="1"/>
  <c r="Z470" i="1"/>
  <c r="BP520" i="1"/>
  <c r="BN520" i="1"/>
  <c r="Z520" i="1"/>
  <c r="Y579" i="1"/>
  <c r="Y578" i="1"/>
  <c r="BP576" i="1"/>
  <c r="BN576" i="1"/>
  <c r="Z576" i="1"/>
  <c r="B615" i="1"/>
  <c r="X607" i="1"/>
  <c r="Y34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Y58" i="1"/>
  <c r="Z111" i="1"/>
  <c r="BN111" i="1"/>
  <c r="Z131" i="1"/>
  <c r="BN131" i="1"/>
  <c r="Z146" i="1"/>
  <c r="BN146" i="1"/>
  <c r="Z163" i="1"/>
  <c r="BN163" i="1"/>
  <c r="Z175" i="1"/>
  <c r="BN175" i="1"/>
  <c r="Y178" i="1"/>
  <c r="Z187" i="1"/>
  <c r="BN187" i="1"/>
  <c r="Z206" i="1"/>
  <c r="BN206" i="1"/>
  <c r="BP216" i="1"/>
  <c r="BN216" i="1"/>
  <c r="Z216" i="1"/>
  <c r="BP220" i="1"/>
  <c r="BN220" i="1"/>
  <c r="Z220" i="1"/>
  <c r="BP222" i="1"/>
  <c r="BN222" i="1"/>
  <c r="Z222" i="1"/>
  <c r="BP246" i="1"/>
  <c r="BN246" i="1"/>
  <c r="Z246" i="1"/>
  <c r="BP285" i="1"/>
  <c r="BN285" i="1"/>
  <c r="Z285" i="1"/>
  <c r="BP359" i="1"/>
  <c r="BN359" i="1"/>
  <c r="Z359" i="1"/>
  <c r="BP396" i="1"/>
  <c r="BN396" i="1"/>
  <c r="Z396" i="1"/>
  <c r="BP417" i="1"/>
  <c r="BN417" i="1"/>
  <c r="Z417" i="1"/>
  <c r="BP435" i="1"/>
  <c r="BN435" i="1"/>
  <c r="Z435" i="1"/>
  <c r="BP439" i="1"/>
  <c r="BN439" i="1"/>
  <c r="Z439" i="1"/>
  <c r="BP443" i="1"/>
  <c r="BN443" i="1"/>
  <c r="Z443" i="1"/>
  <c r="BP449" i="1"/>
  <c r="BN449" i="1"/>
  <c r="Z449" i="1"/>
  <c r="BP481" i="1"/>
  <c r="BN481" i="1"/>
  <c r="Z481" i="1"/>
  <c r="BP534" i="1"/>
  <c r="BN534" i="1"/>
  <c r="Z534" i="1"/>
  <c r="BP577" i="1"/>
  <c r="BN577" i="1"/>
  <c r="Z577" i="1"/>
  <c r="Y63" i="1"/>
  <c r="Y62" i="1"/>
  <c r="BP60" i="1"/>
  <c r="BN60" i="1"/>
  <c r="Z60" i="1"/>
  <c r="BP70" i="1"/>
  <c r="BN70" i="1"/>
  <c r="Z70" i="1"/>
  <c r="BP102" i="1"/>
  <c r="BN102" i="1"/>
  <c r="Z102" i="1"/>
  <c r="BP109" i="1"/>
  <c r="BN109" i="1"/>
  <c r="Z109" i="1"/>
  <c r="BP125" i="1"/>
  <c r="BN125" i="1"/>
  <c r="Z125" i="1"/>
  <c r="Y141" i="1"/>
  <c r="BP139" i="1"/>
  <c r="BN139" i="1"/>
  <c r="Z139" i="1"/>
  <c r="BP161" i="1"/>
  <c r="BN161" i="1"/>
  <c r="Z161" i="1"/>
  <c r="BP171" i="1"/>
  <c r="BN171" i="1"/>
  <c r="Z171" i="1"/>
  <c r="BP185" i="1"/>
  <c r="BN185" i="1"/>
  <c r="Z185" i="1"/>
  <c r="Y202" i="1"/>
  <c r="BP200" i="1"/>
  <c r="BN200" i="1"/>
  <c r="Z200" i="1"/>
  <c r="BP212" i="1"/>
  <c r="BN212" i="1"/>
  <c r="Z212" i="1"/>
  <c r="BP231" i="1"/>
  <c r="BN231" i="1"/>
  <c r="Z231" i="1"/>
  <c r="BP244" i="1"/>
  <c r="BN244" i="1"/>
  <c r="Z244" i="1"/>
  <c r="BP257" i="1"/>
  <c r="BN257" i="1"/>
  <c r="Z257" i="1"/>
  <c r="BP264" i="1"/>
  <c r="BN264" i="1"/>
  <c r="Z264" i="1"/>
  <c r="BP266" i="1"/>
  <c r="BN266" i="1"/>
  <c r="Z266" i="1"/>
  <c r="BP319" i="1"/>
  <c r="BN319" i="1"/>
  <c r="Z319" i="1"/>
  <c r="BP329" i="1"/>
  <c r="BN329" i="1"/>
  <c r="Z329" i="1"/>
  <c r="BP348" i="1"/>
  <c r="BN348" i="1"/>
  <c r="Z348" i="1"/>
  <c r="BP371" i="1"/>
  <c r="BN371" i="1"/>
  <c r="Z371" i="1"/>
  <c r="BP385" i="1"/>
  <c r="BN385" i="1"/>
  <c r="Z385" i="1"/>
  <c r="BP389" i="1"/>
  <c r="BN389" i="1"/>
  <c r="Z389" i="1"/>
  <c r="BP411" i="1"/>
  <c r="BN411" i="1"/>
  <c r="Z411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X606" i="1"/>
  <c r="X608" i="1" s="1"/>
  <c r="X609" i="1"/>
  <c r="Z27" i="1"/>
  <c r="BN27" i="1"/>
  <c r="Z33" i="1"/>
  <c r="BN33" i="1"/>
  <c r="Z53" i="1"/>
  <c r="BN53" i="1"/>
  <c r="BP55" i="1"/>
  <c r="BN55" i="1"/>
  <c r="Z55" i="1"/>
  <c r="BP61" i="1"/>
  <c r="BN61" i="1"/>
  <c r="Z61" i="1"/>
  <c r="BP66" i="1"/>
  <c r="BN66" i="1"/>
  <c r="Z66" i="1"/>
  <c r="BP71" i="1"/>
  <c r="BN71" i="1"/>
  <c r="Z71" i="1"/>
  <c r="BP103" i="1"/>
  <c r="BN103" i="1"/>
  <c r="Z103" i="1"/>
  <c r="BP116" i="1"/>
  <c r="BN116" i="1"/>
  <c r="Z116" i="1"/>
  <c r="BP133" i="1"/>
  <c r="BN133" i="1"/>
  <c r="Z133" i="1"/>
  <c r="Y152" i="1"/>
  <c r="BP150" i="1"/>
  <c r="BN150" i="1"/>
  <c r="Z150" i="1"/>
  <c r="Y173" i="1"/>
  <c r="BP167" i="1"/>
  <c r="BN167" i="1"/>
  <c r="Z167" i="1"/>
  <c r="BP177" i="1"/>
  <c r="BN177" i="1"/>
  <c r="Z177" i="1"/>
  <c r="BP189" i="1"/>
  <c r="BN189" i="1"/>
  <c r="Z189" i="1"/>
  <c r="BP208" i="1"/>
  <c r="BN208" i="1"/>
  <c r="Z208" i="1"/>
  <c r="BP226" i="1"/>
  <c r="BN226" i="1"/>
  <c r="Z226" i="1"/>
  <c r="BP239" i="1"/>
  <c r="BN239" i="1"/>
  <c r="Z239" i="1"/>
  <c r="BP254" i="1"/>
  <c r="BN254" i="1"/>
  <c r="Z254" i="1"/>
  <c r="O615" i="1"/>
  <c r="Y268" i="1"/>
  <c r="BP263" i="1"/>
  <c r="BN263" i="1"/>
  <c r="Z263" i="1"/>
  <c r="BP265" i="1"/>
  <c r="BN265" i="1"/>
  <c r="Z265" i="1"/>
  <c r="BP267" i="1"/>
  <c r="BN267" i="1"/>
  <c r="Z267" i="1"/>
  <c r="BP287" i="1"/>
  <c r="BN287" i="1"/>
  <c r="Z287" i="1"/>
  <c r="Y332" i="1"/>
  <c r="BP325" i="1"/>
  <c r="BN325" i="1"/>
  <c r="Z325" i="1"/>
  <c r="Y337" i="1"/>
  <c r="BP334" i="1"/>
  <c r="BN334" i="1"/>
  <c r="Z334" i="1"/>
  <c r="BP367" i="1"/>
  <c r="BN367" i="1"/>
  <c r="Z367" i="1"/>
  <c r="BP379" i="1"/>
  <c r="BN379" i="1"/>
  <c r="Z379" i="1"/>
  <c r="BP403" i="1"/>
  <c r="BN403" i="1"/>
  <c r="Z403" i="1"/>
  <c r="Y424" i="1"/>
  <c r="BP423" i="1"/>
  <c r="BN423" i="1"/>
  <c r="Z423" i="1"/>
  <c r="Z424" i="1" s="1"/>
  <c r="BP429" i="1"/>
  <c r="BN429" i="1"/>
  <c r="Z429" i="1"/>
  <c r="BP455" i="1"/>
  <c r="BN455" i="1"/>
  <c r="Z455" i="1"/>
  <c r="BP474" i="1"/>
  <c r="BN474" i="1"/>
  <c r="Z474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Y497" i="1"/>
  <c r="Y72" i="1"/>
  <c r="Y77" i="1"/>
  <c r="Y98" i="1"/>
  <c r="Y113" i="1"/>
  <c r="Y122" i="1"/>
  <c r="Y136" i="1"/>
  <c r="Y142" i="1"/>
  <c r="G615" i="1"/>
  <c r="Y153" i="1"/>
  <c r="Y164" i="1"/>
  <c r="Y172" i="1"/>
  <c r="Y179" i="1"/>
  <c r="J615" i="1"/>
  <c r="Y203" i="1"/>
  <c r="Y213" i="1"/>
  <c r="M615" i="1"/>
  <c r="Q615" i="1"/>
  <c r="Y290" i="1"/>
  <c r="U615" i="1"/>
  <c r="Y344" i="1"/>
  <c r="Y362" i="1"/>
  <c r="Y387" i="1"/>
  <c r="Y386" i="1"/>
  <c r="BP430" i="1"/>
  <c r="BN430" i="1"/>
  <c r="Z430" i="1"/>
  <c r="BP461" i="1"/>
  <c r="BN461" i="1"/>
  <c r="Z461" i="1"/>
  <c r="BP475" i="1"/>
  <c r="BN475" i="1"/>
  <c r="Z475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Z591" i="1" s="1"/>
  <c r="Y452" i="1"/>
  <c r="Y463" i="1"/>
  <c r="Y477" i="1"/>
  <c r="F9" i="1"/>
  <c r="J9" i="1"/>
  <c r="F10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Y35" i="1"/>
  <c r="C615" i="1"/>
  <c r="Z52" i="1"/>
  <c r="BN52" i="1"/>
  <c r="BP52" i="1"/>
  <c r="Z54" i="1"/>
  <c r="BN54" i="1"/>
  <c r="Z56" i="1"/>
  <c r="BN56" i="1"/>
  <c r="Y57" i="1"/>
  <c r="D615" i="1"/>
  <c r="Z67" i="1"/>
  <c r="Z72" i="1" s="1"/>
  <c r="BN67" i="1"/>
  <c r="BP67" i="1"/>
  <c r="Z69" i="1"/>
  <c r="BN69" i="1"/>
  <c r="Y73" i="1"/>
  <c r="Z76" i="1"/>
  <c r="Z77" i="1" s="1"/>
  <c r="BN76" i="1"/>
  <c r="BP76" i="1"/>
  <c r="Z89" i="1"/>
  <c r="BN89" i="1"/>
  <c r="BP89" i="1"/>
  <c r="Z90" i="1"/>
  <c r="BN90" i="1"/>
  <c r="Y91" i="1"/>
  <c r="Z94" i="1"/>
  <c r="BN94" i="1"/>
  <c r="BP94" i="1"/>
  <c r="Z96" i="1"/>
  <c r="BN96" i="1"/>
  <c r="Y97" i="1"/>
  <c r="Z101" i="1"/>
  <c r="BN101" i="1"/>
  <c r="BP101" i="1"/>
  <c r="Y105" i="1"/>
  <c r="Z108" i="1"/>
  <c r="BN108" i="1"/>
  <c r="BP108" i="1"/>
  <c r="Z110" i="1"/>
  <c r="BN110" i="1"/>
  <c r="F615" i="1"/>
  <c r="Z117" i="1"/>
  <c r="BN117" i="1"/>
  <c r="BP117" i="1"/>
  <c r="Z120" i="1"/>
  <c r="BN120" i="1"/>
  <c r="Y121" i="1"/>
  <c r="Z124" i="1"/>
  <c r="BN124" i="1"/>
  <c r="BP124" i="1"/>
  <c r="Z126" i="1"/>
  <c r="BN126" i="1"/>
  <c r="Y127" i="1"/>
  <c r="Z130" i="1"/>
  <c r="BN130" i="1"/>
  <c r="BP130" i="1"/>
  <c r="Z132" i="1"/>
  <c r="BN132" i="1"/>
  <c r="Z134" i="1"/>
  <c r="BN134" i="1"/>
  <c r="Y137" i="1"/>
  <c r="Z140" i="1"/>
  <c r="Z141" i="1" s="1"/>
  <c r="BN140" i="1"/>
  <c r="BP140" i="1"/>
  <c r="Z145" i="1"/>
  <c r="Z147" i="1" s="1"/>
  <c r="BN145" i="1"/>
  <c r="BP145" i="1"/>
  <c r="Y148" i="1"/>
  <c r="Z151" i="1"/>
  <c r="Z152" i="1" s="1"/>
  <c r="BN151" i="1"/>
  <c r="BP151" i="1"/>
  <c r="Z155" i="1"/>
  <c r="Z157" i="1" s="1"/>
  <c r="BN155" i="1"/>
  <c r="BP155" i="1"/>
  <c r="Y158" i="1"/>
  <c r="H615" i="1"/>
  <c r="Z162" i="1"/>
  <c r="Z164" i="1" s="1"/>
  <c r="BN162" i="1"/>
  <c r="BP162" i="1"/>
  <c r="Y165" i="1"/>
  <c r="Z168" i="1"/>
  <c r="Z172" i="1" s="1"/>
  <c r="BN168" i="1"/>
  <c r="BP168" i="1"/>
  <c r="Z170" i="1"/>
  <c r="BN170" i="1"/>
  <c r="Z176" i="1"/>
  <c r="Z178" i="1" s="1"/>
  <c r="BN176" i="1"/>
  <c r="BP176" i="1"/>
  <c r="I615" i="1"/>
  <c r="Z184" i="1"/>
  <c r="BN184" i="1"/>
  <c r="BP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BN201" i="1"/>
  <c r="BP201" i="1"/>
  <c r="Z205" i="1"/>
  <c r="BN205" i="1"/>
  <c r="BP205" i="1"/>
  <c r="Z207" i="1"/>
  <c r="BN207" i="1"/>
  <c r="Z209" i="1"/>
  <c r="BN209" i="1"/>
  <c r="Z211" i="1"/>
  <c r="BN211" i="1"/>
  <c r="Y214" i="1"/>
  <c r="Y228" i="1"/>
  <c r="Z218" i="1"/>
  <c r="BN218" i="1"/>
  <c r="Z219" i="1"/>
  <c r="BN219" i="1"/>
  <c r="BP224" i="1"/>
  <c r="BN224" i="1"/>
  <c r="Z224" i="1"/>
  <c r="Y227" i="1"/>
  <c r="Y235" i="1"/>
  <c r="BP230" i="1"/>
  <c r="BN230" i="1"/>
  <c r="Z230" i="1"/>
  <c r="BP233" i="1"/>
  <c r="BN233" i="1"/>
  <c r="Z233" i="1"/>
  <c r="H9" i="1"/>
  <c r="Y24" i="1"/>
  <c r="Y104" i="1"/>
  <c r="Y147" i="1"/>
  <c r="Y197" i="1"/>
  <c r="BP223" i="1"/>
  <c r="BN223" i="1"/>
  <c r="Z223" i="1"/>
  <c r="BP225" i="1"/>
  <c r="BN225" i="1"/>
  <c r="Z225" i="1"/>
  <c r="BP232" i="1"/>
  <c r="BN232" i="1"/>
  <c r="Z232" i="1"/>
  <c r="BP234" i="1"/>
  <c r="BN234" i="1"/>
  <c r="Z234" i="1"/>
  <c r="Y236" i="1"/>
  <c r="Y247" i="1"/>
  <c r="BP240" i="1"/>
  <c r="BN240" i="1"/>
  <c r="Z240" i="1"/>
  <c r="K615" i="1"/>
  <c r="Z243" i="1"/>
  <c r="BN243" i="1"/>
  <c r="Z245" i="1"/>
  <c r="BN245" i="1"/>
  <c r="Y248" i="1"/>
  <c r="Z251" i="1"/>
  <c r="BN251" i="1"/>
  <c r="BP251" i="1"/>
  <c r="Z253" i="1"/>
  <c r="BN253" i="1"/>
  <c r="Z255" i="1"/>
  <c r="BN255" i="1"/>
  <c r="Z256" i="1"/>
  <c r="BN256" i="1"/>
  <c r="Z258" i="1"/>
  <c r="BN258" i="1"/>
  <c r="Y259" i="1"/>
  <c r="Y269" i="1"/>
  <c r="Z272" i="1"/>
  <c r="Z273" i="1" s="1"/>
  <c r="BN272" i="1"/>
  <c r="BP272" i="1"/>
  <c r="Y273" i="1"/>
  <c r="Z277" i="1"/>
  <c r="BN277" i="1"/>
  <c r="BP277" i="1"/>
  <c r="Z278" i="1"/>
  <c r="BN278" i="1"/>
  <c r="Z279" i="1"/>
  <c r="BN279" i="1"/>
  <c r="Y280" i="1"/>
  <c r="Z284" i="1"/>
  <c r="BN284" i="1"/>
  <c r="BP284" i="1"/>
  <c r="Z286" i="1"/>
  <c r="BN286" i="1"/>
  <c r="Z288" i="1"/>
  <c r="BN288" i="1"/>
  <c r="Y289" i="1"/>
  <c r="Z293" i="1"/>
  <c r="Z294" i="1" s="1"/>
  <c r="BN293" i="1"/>
  <c r="BP293" i="1"/>
  <c r="Y294" i="1"/>
  <c r="Z298" i="1"/>
  <c r="Z299" i="1" s="1"/>
  <c r="BN298" i="1"/>
  <c r="BP298" i="1"/>
  <c r="Y299" i="1"/>
  <c r="Z302" i="1"/>
  <c r="Z304" i="1" s="1"/>
  <c r="BN302" i="1"/>
  <c r="BP302" i="1"/>
  <c r="Y305" i="1"/>
  <c r="Z308" i="1"/>
  <c r="BN308" i="1"/>
  <c r="BP308" i="1"/>
  <c r="Z309" i="1"/>
  <c r="BN309" i="1"/>
  <c r="Z310" i="1"/>
  <c r="BN310" i="1"/>
  <c r="Z311" i="1"/>
  <c r="BN311" i="1"/>
  <c r="Z312" i="1"/>
  <c r="BN312" i="1"/>
  <c r="Z314" i="1"/>
  <c r="BN314" i="1"/>
  <c r="Y315" i="1"/>
  <c r="Z318" i="1"/>
  <c r="BN318" i="1"/>
  <c r="BP318" i="1"/>
  <c r="Z320" i="1"/>
  <c r="BN320" i="1"/>
  <c r="Y323" i="1"/>
  <c r="Z326" i="1"/>
  <c r="BN326" i="1"/>
  <c r="Z328" i="1"/>
  <c r="BN328" i="1"/>
  <c r="Z330" i="1"/>
  <c r="BN330" i="1"/>
  <c r="Y331" i="1"/>
  <c r="Z335" i="1"/>
  <c r="Z337" i="1" s="1"/>
  <c r="BN335" i="1"/>
  <c r="Y338" i="1"/>
  <c r="Z340" i="1"/>
  <c r="BN340" i="1"/>
  <c r="BP340" i="1"/>
  <c r="Z341" i="1"/>
  <c r="BN341" i="1"/>
  <c r="Y345" i="1"/>
  <c r="Y350" i="1"/>
  <c r="BP347" i="1"/>
  <c r="BN347" i="1"/>
  <c r="Z347" i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BP390" i="1"/>
  <c r="BN390" i="1"/>
  <c r="Z390" i="1"/>
  <c r="Z391" i="1" s="1"/>
  <c r="Y392" i="1"/>
  <c r="X615" i="1"/>
  <c r="Y399" i="1"/>
  <c r="BP395" i="1"/>
  <c r="BN395" i="1"/>
  <c r="Z395" i="1"/>
  <c r="BP404" i="1"/>
  <c r="BN404" i="1"/>
  <c r="Z404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28" i="1"/>
  <c r="BN428" i="1"/>
  <c r="Z428" i="1"/>
  <c r="BP432" i="1"/>
  <c r="BN432" i="1"/>
  <c r="Z432" i="1"/>
  <c r="BP436" i="1"/>
  <c r="BN436" i="1"/>
  <c r="Z436" i="1"/>
  <c r="BP440" i="1"/>
  <c r="BN440" i="1"/>
  <c r="Z440" i="1"/>
  <c r="BP444" i="1"/>
  <c r="BN444" i="1"/>
  <c r="Z444" i="1"/>
  <c r="BP446" i="1"/>
  <c r="BN446" i="1"/>
  <c r="Z446" i="1"/>
  <c r="BP450" i="1"/>
  <c r="BN450" i="1"/>
  <c r="Z450" i="1"/>
  <c r="Y457" i="1"/>
  <c r="BP454" i="1"/>
  <c r="BN454" i="1"/>
  <c r="Z454" i="1"/>
  <c r="Z456" i="1" s="1"/>
  <c r="Y467" i="1"/>
  <c r="BP466" i="1"/>
  <c r="BN466" i="1"/>
  <c r="Z466" i="1"/>
  <c r="Z467" i="1" s="1"/>
  <c r="Y468" i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R615" i="1"/>
  <c r="Y260" i="1"/>
  <c r="Y274" i="1"/>
  <c r="Y281" i="1"/>
  <c r="Y295" i="1"/>
  <c r="Y300" i="1"/>
  <c r="Y316" i="1"/>
  <c r="Z342" i="1"/>
  <c r="BN342" i="1"/>
  <c r="BP343" i="1"/>
  <c r="BN343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8" i="1"/>
  <c r="BN368" i="1"/>
  <c r="Z368" i="1"/>
  <c r="BP372" i="1"/>
  <c r="BN372" i="1"/>
  <c r="Z372" i="1"/>
  <c r="Y380" i="1"/>
  <c r="Z386" i="1"/>
  <c r="BP384" i="1"/>
  <c r="BN384" i="1"/>
  <c r="Z384" i="1"/>
  <c r="Y391" i="1"/>
  <c r="BP398" i="1"/>
  <c r="BN398" i="1"/>
  <c r="Z398" i="1"/>
  <c r="Y400" i="1"/>
  <c r="Y405" i="1"/>
  <c r="BP402" i="1"/>
  <c r="BN402" i="1"/>
  <c r="Z402" i="1"/>
  <c r="Z405" i="1" s="1"/>
  <c r="BP410" i="1"/>
  <c r="BN410" i="1"/>
  <c r="Z410" i="1"/>
  <c r="Y418" i="1"/>
  <c r="Y451" i="1"/>
  <c r="BP427" i="1"/>
  <c r="BN427" i="1"/>
  <c r="Z427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BP447" i="1"/>
  <c r="BN447" i="1"/>
  <c r="Z447" i="1"/>
  <c r="Y456" i="1"/>
  <c r="Z462" i="1"/>
  <c r="BP460" i="1"/>
  <c r="BN460" i="1"/>
  <c r="Z46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Z521" i="1" s="1"/>
  <c r="BP517" i="1"/>
  <c r="BN517" i="1"/>
  <c r="Z517" i="1"/>
  <c r="Y521" i="1"/>
  <c r="BP525" i="1"/>
  <c r="BN525" i="1"/>
  <c r="Z525" i="1"/>
  <c r="Y527" i="1"/>
  <c r="Y536" i="1"/>
  <c r="BP529" i="1"/>
  <c r="BN529" i="1"/>
  <c r="Z529" i="1"/>
  <c r="Z535" i="1" s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86" i="1" l="1"/>
  <c r="Z578" i="1"/>
  <c r="Z477" i="1"/>
  <c r="Z564" i="1"/>
  <c r="Z526" i="1"/>
  <c r="Z380" i="1"/>
  <c r="Z331" i="1"/>
  <c r="Z322" i="1"/>
  <c r="Z315" i="1"/>
  <c r="Z289" i="1"/>
  <c r="Z280" i="1"/>
  <c r="Z247" i="1"/>
  <c r="Z227" i="1"/>
  <c r="Z202" i="1"/>
  <c r="Z191" i="1"/>
  <c r="Z136" i="1"/>
  <c r="Z127" i="1"/>
  <c r="Z121" i="1"/>
  <c r="Z112" i="1"/>
  <c r="Z104" i="1"/>
  <c r="Z97" i="1"/>
  <c r="Z91" i="1"/>
  <c r="Z57" i="1"/>
  <c r="Z268" i="1"/>
  <c r="Z62" i="1"/>
  <c r="Z451" i="1"/>
  <c r="Z413" i="1"/>
  <c r="Z344" i="1"/>
  <c r="Y607" i="1"/>
  <c r="Z573" i="1"/>
  <c r="Z557" i="1"/>
  <c r="Z585" i="1"/>
  <c r="Z399" i="1"/>
  <c r="Z375" i="1"/>
  <c r="Z350" i="1"/>
  <c r="Z259" i="1"/>
  <c r="Y605" i="1"/>
  <c r="Z235" i="1"/>
  <c r="Z213" i="1"/>
  <c r="Z34" i="1"/>
  <c r="Y609" i="1"/>
  <c r="Y606" i="1"/>
  <c r="Y608" i="1" l="1"/>
  <c r="Z610" i="1"/>
</calcChain>
</file>

<file path=xl/sharedStrings.xml><?xml version="1.0" encoding="utf-8"?>
<sst xmlns="http://schemas.openxmlformats.org/spreadsheetml/2006/main" count="2527" uniqueCount="821">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</sst>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2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9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4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0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0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65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2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39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3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B51" sqref="AB51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6" customWidth="1"/>
    <col min="19" max="19" width="6.140625" style="3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6" customWidth="1"/>
    <col min="25" max="25" width="11" style="376" customWidth="1"/>
    <col min="26" max="26" width="10" style="376" customWidth="1"/>
    <col min="27" max="27" width="11.5703125" style="376" customWidth="1"/>
    <col min="28" max="28" width="10.42578125" style="376" customWidth="1"/>
    <col min="29" max="29" width="30" style="3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6" customWidth="1"/>
    <col min="34" max="34" width="9.140625" style="376" customWidth="1"/>
    <col min="35" max="16384" width="9.140625" style="376"/>
  </cols>
  <sheetData>
    <row r="1" spans="1:32" s="380" customFormat="1" ht="45" customHeight="1" x14ac:dyDescent="0.2">
      <c r="A1" s="41"/>
      <c r="B1" s="41"/>
      <c r="C1" s="41"/>
      <c r="D1" s="467" t="s">
        <v>0</v>
      </c>
      <c r="E1" s="427"/>
      <c r="F1" s="427"/>
      <c r="G1" s="12" t="s">
        <v>1</v>
      </c>
      <c r="H1" s="467" t="s">
        <v>2</v>
      </c>
      <c r="I1" s="427"/>
      <c r="J1" s="427"/>
      <c r="K1" s="427"/>
      <c r="L1" s="427"/>
      <c r="M1" s="427"/>
      <c r="N1" s="427"/>
      <c r="O1" s="427"/>
      <c r="P1" s="427"/>
      <c r="Q1" s="427"/>
      <c r="R1" s="426" t="s">
        <v>3</v>
      </c>
      <c r="S1" s="427"/>
      <c r="T1" s="4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0" customFormat="1" ht="23.45" customHeight="1" x14ac:dyDescent="0.2">
      <c r="A5" s="525" t="s">
        <v>8</v>
      </c>
      <c r="B5" s="420"/>
      <c r="C5" s="421"/>
      <c r="D5" s="468"/>
      <c r="E5" s="469"/>
      <c r="F5" s="731" t="s">
        <v>9</v>
      </c>
      <c r="G5" s="421"/>
      <c r="H5" s="468" t="s">
        <v>820</v>
      </c>
      <c r="I5" s="673"/>
      <c r="J5" s="673"/>
      <c r="K5" s="673"/>
      <c r="L5" s="673"/>
      <c r="M5" s="469"/>
      <c r="N5" s="58"/>
      <c r="P5" s="24" t="s">
        <v>10</v>
      </c>
      <c r="Q5" s="739">
        <v>45515</v>
      </c>
      <c r="R5" s="523"/>
      <c r="T5" s="579" t="s">
        <v>11</v>
      </c>
      <c r="U5" s="483"/>
      <c r="V5" s="581" t="s">
        <v>12</v>
      </c>
      <c r="W5" s="523"/>
      <c r="AB5" s="51"/>
      <c r="AC5" s="51"/>
      <c r="AD5" s="51"/>
      <c r="AE5" s="51"/>
    </row>
    <row r="6" spans="1:32" s="380" customFormat="1" ht="24" customHeight="1" x14ac:dyDescent="0.2">
      <c r="A6" s="525" t="s">
        <v>13</v>
      </c>
      <c r="B6" s="420"/>
      <c r="C6" s="421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Воскресенье</v>
      </c>
      <c r="R6" s="394"/>
      <c r="T6" s="589" t="s">
        <v>16</v>
      </c>
      <c r="U6" s="483"/>
      <c r="V6" s="658" t="s">
        <v>17</v>
      </c>
      <c r="W6" s="435"/>
      <c r="AB6" s="51"/>
      <c r="AC6" s="51"/>
      <c r="AD6" s="51"/>
      <c r="AE6" s="51"/>
    </row>
    <row r="7" spans="1:32" s="380" customFormat="1" ht="21.75" hidden="1" customHeight="1" x14ac:dyDescent="0.2">
      <c r="A7" s="55"/>
      <c r="B7" s="55"/>
      <c r="C7" s="55"/>
      <c r="D7" s="436" t="str">
        <f>IFERROR(VLOOKUP(DeliveryAddress,Table,3,0),1)</f>
        <v>1</v>
      </c>
      <c r="E7" s="437"/>
      <c r="F7" s="437"/>
      <c r="G7" s="437"/>
      <c r="H7" s="437"/>
      <c r="I7" s="437"/>
      <c r="J7" s="437"/>
      <c r="K7" s="437"/>
      <c r="L7" s="437"/>
      <c r="M7" s="438"/>
      <c r="N7" s="60"/>
      <c r="P7" s="24"/>
      <c r="Q7" s="42"/>
      <c r="R7" s="42"/>
      <c r="T7" s="392"/>
      <c r="U7" s="483"/>
      <c r="V7" s="659"/>
      <c r="W7" s="660"/>
      <c r="AB7" s="51"/>
      <c r="AC7" s="51"/>
      <c r="AD7" s="51"/>
      <c r="AE7" s="51"/>
    </row>
    <row r="8" spans="1:32" s="380" customFormat="1" ht="25.5" customHeight="1" x14ac:dyDescent="0.2">
      <c r="A8" s="777" t="s">
        <v>18</v>
      </c>
      <c r="B8" s="389"/>
      <c r="C8" s="390"/>
      <c r="D8" s="497" t="s">
        <v>19</v>
      </c>
      <c r="E8" s="498"/>
      <c r="F8" s="498"/>
      <c r="G8" s="498"/>
      <c r="H8" s="498"/>
      <c r="I8" s="498"/>
      <c r="J8" s="498"/>
      <c r="K8" s="498"/>
      <c r="L8" s="498"/>
      <c r="M8" s="499"/>
      <c r="N8" s="61"/>
      <c r="P8" s="24" t="s">
        <v>20</v>
      </c>
      <c r="Q8" s="534">
        <v>0.375</v>
      </c>
      <c r="R8" s="438"/>
      <c r="T8" s="392"/>
      <c r="U8" s="483"/>
      <c r="V8" s="659"/>
      <c r="W8" s="660"/>
      <c r="AB8" s="51"/>
      <c r="AC8" s="51"/>
      <c r="AD8" s="51"/>
      <c r="AE8" s="51"/>
    </row>
    <row r="9" spans="1:32" s="380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46"/>
      <c r="E9" s="408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408"/>
      <c r="N9" s="382"/>
      <c r="P9" s="26" t="s">
        <v>21</v>
      </c>
      <c r="Q9" s="519"/>
      <c r="R9" s="520"/>
      <c r="T9" s="392"/>
      <c r="U9" s="483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80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46"/>
      <c r="E10" s="408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40" t="str">
        <f>IFERROR(VLOOKUP($D$10,Proxy,2,FALSE),"")</f>
        <v/>
      </c>
      <c r="I10" s="392"/>
      <c r="J10" s="392"/>
      <c r="K10" s="392"/>
      <c r="L10" s="392"/>
      <c r="M10" s="392"/>
      <c r="N10" s="379"/>
      <c r="P10" s="26" t="s">
        <v>22</v>
      </c>
      <c r="Q10" s="590"/>
      <c r="R10" s="591"/>
      <c r="U10" s="24" t="s">
        <v>23</v>
      </c>
      <c r="V10" s="434" t="s">
        <v>24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2"/>
      <c r="R11" s="523"/>
      <c r="U11" s="24" t="s">
        <v>27</v>
      </c>
      <c r="V11" s="696" t="s">
        <v>28</v>
      </c>
      <c r="W11" s="520"/>
      <c r="X11" s="45"/>
      <c r="Y11" s="45"/>
      <c r="Z11" s="45"/>
      <c r="AA11" s="45"/>
      <c r="AB11" s="51"/>
      <c r="AC11" s="51"/>
      <c r="AD11" s="51"/>
      <c r="AE11" s="51"/>
    </row>
    <row r="12" spans="1:32" s="380" customFormat="1" ht="18.600000000000001" customHeight="1" x14ac:dyDescent="0.2">
      <c r="A12" s="571" t="s">
        <v>29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1"/>
      <c r="N12" s="62"/>
      <c r="P12" s="24" t="s">
        <v>30</v>
      </c>
      <c r="Q12" s="534"/>
      <c r="R12" s="438"/>
      <c r="S12" s="23"/>
      <c r="U12" s="24"/>
      <c r="V12" s="427"/>
      <c r="W12" s="392"/>
      <c r="AB12" s="51"/>
      <c r="AC12" s="51"/>
      <c r="AD12" s="51"/>
      <c r="AE12" s="51"/>
    </row>
    <row r="13" spans="1:32" s="380" customFormat="1" ht="23.25" customHeight="1" x14ac:dyDescent="0.2">
      <c r="A13" s="571" t="s">
        <v>31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0"/>
      <c r="M13" s="421"/>
      <c r="N13" s="62"/>
      <c r="O13" s="26"/>
      <c r="P13" s="26" t="s">
        <v>32</v>
      </c>
      <c r="Q13" s="696"/>
      <c r="R13" s="5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0" customFormat="1" ht="18.600000000000001" customHeight="1" x14ac:dyDescent="0.2">
      <c r="A14" s="571" t="s">
        <v>33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0"/>
      <c r="M14" s="42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0" customFormat="1" ht="22.5" customHeight="1" x14ac:dyDescent="0.2">
      <c r="A15" s="606" t="s">
        <v>34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0"/>
      <c r="M15" s="421"/>
      <c r="N15" s="63"/>
      <c r="P15" s="557" t="s">
        <v>35</v>
      </c>
      <c r="Q15" s="427"/>
      <c r="R15" s="427"/>
      <c r="S15" s="427"/>
      <c r="T15" s="4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8"/>
      <c r="Q16" s="558"/>
      <c r="R16" s="558"/>
      <c r="S16" s="558"/>
      <c r="T16" s="5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3" t="s">
        <v>36</v>
      </c>
      <c r="B17" s="443" t="s">
        <v>37</v>
      </c>
      <c r="C17" s="540" t="s">
        <v>38</v>
      </c>
      <c r="D17" s="443" t="s">
        <v>39</v>
      </c>
      <c r="E17" s="490"/>
      <c r="F17" s="443" t="s">
        <v>40</v>
      </c>
      <c r="G17" s="443" t="s">
        <v>41</v>
      </c>
      <c r="H17" s="443" t="s">
        <v>42</v>
      </c>
      <c r="I17" s="443" t="s">
        <v>43</v>
      </c>
      <c r="J17" s="443" t="s">
        <v>44</v>
      </c>
      <c r="K17" s="443" t="s">
        <v>45</v>
      </c>
      <c r="L17" s="443" t="s">
        <v>46</v>
      </c>
      <c r="M17" s="443" t="s">
        <v>47</v>
      </c>
      <c r="N17" s="443" t="s">
        <v>48</v>
      </c>
      <c r="O17" s="443" t="s">
        <v>49</v>
      </c>
      <c r="P17" s="443" t="s">
        <v>50</v>
      </c>
      <c r="Q17" s="489"/>
      <c r="R17" s="489"/>
      <c r="S17" s="489"/>
      <c r="T17" s="490"/>
      <c r="U17" s="772" t="s">
        <v>51</v>
      </c>
      <c r="V17" s="421"/>
      <c r="W17" s="443" t="s">
        <v>52</v>
      </c>
      <c r="X17" s="443" t="s">
        <v>53</v>
      </c>
      <c r="Y17" s="773" t="s">
        <v>54</v>
      </c>
      <c r="Z17" s="443" t="s">
        <v>55</v>
      </c>
      <c r="AA17" s="641" t="s">
        <v>56</v>
      </c>
      <c r="AB17" s="641" t="s">
        <v>57</v>
      </c>
      <c r="AC17" s="641" t="s">
        <v>58</v>
      </c>
      <c r="AD17" s="641" t="s">
        <v>59</v>
      </c>
      <c r="AE17" s="726"/>
      <c r="AF17" s="727"/>
      <c r="AG17" s="509"/>
      <c r="BD17" s="620" t="s">
        <v>60</v>
      </c>
    </row>
    <row r="18" spans="1:68" ht="14.25" customHeight="1" x14ac:dyDescent="0.2">
      <c r="A18" s="444"/>
      <c r="B18" s="444"/>
      <c r="C18" s="444"/>
      <c r="D18" s="491"/>
      <c r="E18" s="493"/>
      <c r="F18" s="444"/>
      <c r="G18" s="444"/>
      <c r="H18" s="444"/>
      <c r="I18" s="444"/>
      <c r="J18" s="444"/>
      <c r="K18" s="444"/>
      <c r="L18" s="444"/>
      <c r="M18" s="444"/>
      <c r="N18" s="444"/>
      <c r="O18" s="444"/>
      <c r="P18" s="491"/>
      <c r="Q18" s="492"/>
      <c r="R18" s="492"/>
      <c r="S18" s="492"/>
      <c r="T18" s="493"/>
      <c r="U18" s="381" t="s">
        <v>61</v>
      </c>
      <c r="V18" s="381" t="s">
        <v>62</v>
      </c>
      <c r="W18" s="444"/>
      <c r="X18" s="444"/>
      <c r="Y18" s="774"/>
      <c r="Z18" s="444"/>
      <c r="AA18" s="642"/>
      <c r="AB18" s="642"/>
      <c r="AC18" s="642"/>
      <c r="AD18" s="728"/>
      <c r="AE18" s="729"/>
      <c r="AF18" s="730"/>
      <c r="AG18" s="510"/>
      <c r="BD18" s="392"/>
    </row>
    <row r="19" spans="1:68" ht="27.75" hidden="1" customHeight="1" x14ac:dyDescent="0.2">
      <c r="A19" s="413" t="s">
        <v>63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414"/>
      <c r="Z19" s="414"/>
      <c r="AA19" s="48"/>
      <c r="AB19" s="48"/>
      <c r="AC19" s="48"/>
    </row>
    <row r="20" spans="1:68" ht="16.5" hidden="1" customHeight="1" x14ac:dyDescent="0.25">
      <c r="A20" s="402" t="s">
        <v>63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8"/>
      <c r="AB20" s="378"/>
      <c r="AC20" s="378"/>
    </row>
    <row r="21" spans="1:68" ht="14.25" hidden="1" customHeight="1" x14ac:dyDescent="0.25">
      <c r="A21" s="391" t="s">
        <v>64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77"/>
      <c r="AB21" s="377"/>
      <c r="AC21" s="37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93">
        <v>4680115885004</v>
      </c>
      <c r="E22" s="394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8"/>
      <c r="R22" s="398"/>
      <c r="S22" s="398"/>
      <c r="T22" s="399"/>
      <c r="U22" s="34"/>
      <c r="V22" s="34"/>
      <c r="W22" s="35" t="s">
        <v>69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5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6"/>
      <c r="P23" s="388" t="s">
        <v>70</v>
      </c>
      <c r="Q23" s="389"/>
      <c r="R23" s="389"/>
      <c r="S23" s="389"/>
      <c r="T23" s="389"/>
      <c r="U23" s="389"/>
      <c r="V23" s="390"/>
      <c r="W23" s="37" t="s">
        <v>71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6"/>
      <c r="P24" s="388" t="s">
        <v>70</v>
      </c>
      <c r="Q24" s="389"/>
      <c r="R24" s="389"/>
      <c r="S24" s="389"/>
      <c r="T24" s="389"/>
      <c r="U24" s="389"/>
      <c r="V24" s="390"/>
      <c r="W24" s="37" t="s">
        <v>69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391" t="s">
        <v>72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77"/>
      <c r="AB25" s="377"/>
      <c r="AC25" s="377"/>
    </row>
    <row r="26" spans="1:68" ht="27" hidden="1" customHeight="1" x14ac:dyDescent="0.25">
      <c r="A26" s="54" t="s">
        <v>73</v>
      </c>
      <c r="B26" s="54" t="s">
        <v>74</v>
      </c>
      <c r="C26" s="31">
        <v>4301051551</v>
      </c>
      <c r="D26" s="393">
        <v>4607091383881</v>
      </c>
      <c r="E26" s="394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8"/>
      <c r="R26" s="398"/>
      <c r="S26" s="398"/>
      <c r="T26" s="399"/>
      <c r="U26" s="34"/>
      <c r="V26" s="34"/>
      <c r="W26" s="35" t="s">
        <v>69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4301051552</v>
      </c>
      <c r="D27" s="393">
        <v>4607091388237</v>
      </c>
      <c r="E27" s="394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70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8"/>
      <c r="R27" s="398"/>
      <c r="S27" s="398"/>
      <c r="T27" s="399"/>
      <c r="U27" s="34"/>
      <c r="V27" s="34"/>
      <c r="W27" s="35" t="s">
        <v>69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4301051180</v>
      </c>
      <c r="D28" s="393">
        <v>4607091383935</v>
      </c>
      <c r="E28" s="394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30</v>
      </c>
      <c r="P28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8"/>
      <c r="R28" s="398"/>
      <c r="S28" s="398"/>
      <c r="T28" s="399"/>
      <c r="U28" s="34"/>
      <c r="V28" s="34"/>
      <c r="W28" s="35" t="s">
        <v>69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78</v>
      </c>
      <c r="B29" s="54" t="s">
        <v>80</v>
      </c>
      <c r="C29" s="31">
        <v>4301051692</v>
      </c>
      <c r="D29" s="393">
        <v>4607091383935</v>
      </c>
      <c r="E29" s="394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35</v>
      </c>
      <c r="P29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8"/>
      <c r="R29" s="398"/>
      <c r="S29" s="398"/>
      <c r="T29" s="399"/>
      <c r="U29" s="34"/>
      <c r="V29" s="34"/>
      <c r="W29" s="35" t="s">
        <v>69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82</v>
      </c>
      <c r="C30" s="31">
        <v>4301051783</v>
      </c>
      <c r="D30" s="393">
        <v>4680115881990</v>
      </c>
      <c r="E30" s="394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40</v>
      </c>
      <c r="P30" s="433" t="s">
        <v>83</v>
      </c>
      <c r="Q30" s="398"/>
      <c r="R30" s="398"/>
      <c r="S30" s="398"/>
      <c r="T30" s="399"/>
      <c r="U30" s="34"/>
      <c r="V30" s="34"/>
      <c r="W30" s="35" t="s">
        <v>69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4301051786</v>
      </c>
      <c r="D31" s="393">
        <v>4680115881853</v>
      </c>
      <c r="E31" s="394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1" t="s">
        <v>86</v>
      </c>
      <c r="Q31" s="398"/>
      <c r="R31" s="398"/>
      <c r="S31" s="398"/>
      <c r="T31" s="399"/>
      <c r="U31" s="34"/>
      <c r="V31" s="34"/>
      <c r="W31" s="35" t="s">
        <v>69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87</v>
      </c>
      <c r="B32" s="54" t="s">
        <v>88</v>
      </c>
      <c r="C32" s="31">
        <v>4301051593</v>
      </c>
      <c r="D32" s="393">
        <v>4607091383911</v>
      </c>
      <c r="E32" s="394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8"/>
      <c r="R32" s="398"/>
      <c r="S32" s="398"/>
      <c r="T32" s="399"/>
      <c r="U32" s="34"/>
      <c r="V32" s="34"/>
      <c r="W32" s="35" t="s">
        <v>69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4301051592</v>
      </c>
      <c r="D33" s="393">
        <v>4607091388244</v>
      </c>
      <c r="E33" s="394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8"/>
      <c r="R33" s="398"/>
      <c r="S33" s="398"/>
      <c r="T33" s="399"/>
      <c r="U33" s="34"/>
      <c r="V33" s="34"/>
      <c r="W33" s="35" t="s">
        <v>69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5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6"/>
      <c r="P34" s="388" t="s">
        <v>70</v>
      </c>
      <c r="Q34" s="389"/>
      <c r="R34" s="389"/>
      <c r="S34" s="389"/>
      <c r="T34" s="389"/>
      <c r="U34" s="389"/>
      <c r="V34" s="390"/>
      <c r="W34" s="37" t="s">
        <v>71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6"/>
      <c r="P35" s="388" t="s">
        <v>70</v>
      </c>
      <c r="Q35" s="389"/>
      <c r="R35" s="389"/>
      <c r="S35" s="389"/>
      <c r="T35" s="389"/>
      <c r="U35" s="389"/>
      <c r="V35" s="390"/>
      <c r="W35" s="37" t="s">
        <v>69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391" t="s">
        <v>91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77"/>
      <c r="AB36" s="377"/>
      <c r="AC36" s="377"/>
    </row>
    <row r="37" spans="1:68" ht="27" hidden="1" customHeight="1" x14ac:dyDescent="0.25">
      <c r="A37" s="54" t="s">
        <v>92</v>
      </c>
      <c r="B37" s="54" t="s">
        <v>93</v>
      </c>
      <c r="C37" s="31">
        <v>4301032013</v>
      </c>
      <c r="D37" s="393">
        <v>4607091388503</v>
      </c>
      <c r="E37" s="394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75</v>
      </c>
      <c r="L37" s="32"/>
      <c r="M37" s="33" t="s">
        <v>94</v>
      </c>
      <c r="N37" s="33"/>
      <c r="O37" s="32">
        <v>120</v>
      </c>
      <c r="P37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8"/>
      <c r="R37" s="398"/>
      <c r="S37" s="398"/>
      <c r="T37" s="399"/>
      <c r="U37" s="34"/>
      <c r="V37" s="34"/>
      <c r="W37" s="35" t="s">
        <v>69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95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5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6"/>
      <c r="P38" s="388" t="s">
        <v>70</v>
      </c>
      <c r="Q38" s="389"/>
      <c r="R38" s="389"/>
      <c r="S38" s="389"/>
      <c r="T38" s="389"/>
      <c r="U38" s="389"/>
      <c r="V38" s="390"/>
      <c r="W38" s="37" t="s">
        <v>71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6"/>
      <c r="P39" s="388" t="s">
        <v>70</v>
      </c>
      <c r="Q39" s="389"/>
      <c r="R39" s="389"/>
      <c r="S39" s="389"/>
      <c r="T39" s="389"/>
      <c r="U39" s="389"/>
      <c r="V39" s="390"/>
      <c r="W39" s="37" t="s">
        <v>69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391" t="s">
        <v>96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77"/>
      <c r="AB40" s="377"/>
      <c r="AC40" s="377"/>
    </row>
    <row r="41" spans="1:68" ht="80.25" hidden="1" customHeight="1" x14ac:dyDescent="0.25">
      <c r="A41" s="54" t="s">
        <v>97</v>
      </c>
      <c r="B41" s="54" t="s">
        <v>98</v>
      </c>
      <c r="C41" s="31">
        <v>4301160001</v>
      </c>
      <c r="D41" s="393">
        <v>4607091388282</v>
      </c>
      <c r="E41" s="394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75</v>
      </c>
      <c r="L41" s="32"/>
      <c r="M41" s="33" t="s">
        <v>94</v>
      </c>
      <c r="N41" s="33"/>
      <c r="O41" s="32">
        <v>30</v>
      </c>
      <c r="P41" s="7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8"/>
      <c r="R41" s="398"/>
      <c r="S41" s="398"/>
      <c r="T41" s="399"/>
      <c r="U41" s="34"/>
      <c r="V41" s="34"/>
      <c r="W41" s="35" t="s">
        <v>69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99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5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6"/>
      <c r="P42" s="388" t="s">
        <v>70</v>
      </c>
      <c r="Q42" s="389"/>
      <c r="R42" s="389"/>
      <c r="S42" s="389"/>
      <c r="T42" s="389"/>
      <c r="U42" s="389"/>
      <c r="V42" s="390"/>
      <c r="W42" s="37" t="s">
        <v>71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6"/>
      <c r="P43" s="388" t="s">
        <v>70</v>
      </c>
      <c r="Q43" s="389"/>
      <c r="R43" s="389"/>
      <c r="S43" s="389"/>
      <c r="T43" s="389"/>
      <c r="U43" s="389"/>
      <c r="V43" s="390"/>
      <c r="W43" s="37" t="s">
        <v>69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391" t="s">
        <v>100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77"/>
      <c r="AB44" s="377"/>
      <c r="AC44" s="377"/>
    </row>
    <row r="45" spans="1:68" ht="27" hidden="1" customHeight="1" x14ac:dyDescent="0.25">
      <c r="A45" s="54" t="s">
        <v>101</v>
      </c>
      <c r="B45" s="54" t="s">
        <v>102</v>
      </c>
      <c r="C45" s="31">
        <v>4301170002</v>
      </c>
      <c r="D45" s="393">
        <v>4607091389111</v>
      </c>
      <c r="E45" s="394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75</v>
      </c>
      <c r="L45" s="32"/>
      <c r="M45" s="33" t="s">
        <v>94</v>
      </c>
      <c r="N45" s="33"/>
      <c r="O45" s="32">
        <v>120</v>
      </c>
      <c r="P45" s="6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8"/>
      <c r="R45" s="398"/>
      <c r="S45" s="398"/>
      <c r="T45" s="399"/>
      <c r="U45" s="34"/>
      <c r="V45" s="34"/>
      <c r="W45" s="35" t="s">
        <v>69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95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5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6"/>
      <c r="P46" s="388" t="s">
        <v>70</v>
      </c>
      <c r="Q46" s="389"/>
      <c r="R46" s="389"/>
      <c r="S46" s="389"/>
      <c r="T46" s="389"/>
      <c r="U46" s="389"/>
      <c r="V46" s="390"/>
      <c r="W46" s="37" t="s">
        <v>71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6"/>
      <c r="P47" s="388" t="s">
        <v>70</v>
      </c>
      <c r="Q47" s="389"/>
      <c r="R47" s="389"/>
      <c r="S47" s="389"/>
      <c r="T47" s="389"/>
      <c r="U47" s="389"/>
      <c r="V47" s="390"/>
      <c r="W47" s="37" t="s">
        <v>69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13" t="s">
        <v>103</v>
      </c>
      <c r="B48" s="414"/>
      <c r="C48" s="414"/>
      <c r="D48" s="414"/>
      <c r="E48" s="414"/>
      <c r="F48" s="414"/>
      <c r="G48" s="414"/>
      <c r="H48" s="414"/>
      <c r="I48" s="414"/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Z48" s="414"/>
      <c r="AA48" s="48"/>
      <c r="AB48" s="48"/>
      <c r="AC48" s="48"/>
    </row>
    <row r="49" spans="1:68" ht="16.5" hidden="1" customHeight="1" x14ac:dyDescent="0.25">
      <c r="A49" s="402" t="s">
        <v>104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8"/>
      <c r="AB49" s="378"/>
      <c r="AC49" s="378"/>
    </row>
    <row r="50" spans="1:68" ht="14.25" hidden="1" customHeight="1" x14ac:dyDescent="0.25">
      <c r="A50" s="391" t="s">
        <v>105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77"/>
      <c r="AB50" s="377"/>
      <c r="AC50" s="377"/>
    </row>
    <row r="51" spans="1:68" ht="27" customHeight="1" x14ac:dyDescent="0.25">
      <c r="A51" s="54" t="s">
        <v>106</v>
      </c>
      <c r="B51" s="54" t="s">
        <v>107</v>
      </c>
      <c r="C51" s="31">
        <v>4301011380</v>
      </c>
      <c r="D51" s="393">
        <v>4607091385670</v>
      </c>
      <c r="E51" s="394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108</v>
      </c>
      <c r="L51" s="32"/>
      <c r="M51" s="33" t="s">
        <v>109</v>
      </c>
      <c r="N51" s="33"/>
      <c r="O51" s="32">
        <v>50</v>
      </c>
      <c r="P51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8"/>
      <c r="R51" s="398"/>
      <c r="S51" s="398"/>
      <c r="T51" s="399"/>
      <c r="U51" s="34"/>
      <c r="V51" s="34"/>
      <c r="W51" s="35" t="s">
        <v>69</v>
      </c>
      <c r="X51" s="384">
        <v>170</v>
      </c>
      <c r="Y51" s="385">
        <f t="shared" ref="Y51:Y56" si="6">IFERROR(IF(X51="",0,CEILING((X51/$H51),1)*$H51),"")</f>
        <v>172.8</v>
      </c>
      <c r="Z51" s="36">
        <f>IFERROR(IF(Y51=0,"",ROUNDUP(Y51/H51,0)*0.02175),"")</f>
        <v>0.34799999999999998</v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177.55555555555554</v>
      </c>
      <c r="BN51" s="64">
        <f t="shared" ref="BN51:BN56" si="8">IFERROR(Y51*I51/H51,"0")</f>
        <v>180.48</v>
      </c>
      <c r="BO51" s="64">
        <f t="shared" ref="BO51:BO56" si="9">IFERROR(1/J51*(X51/H51),"0")</f>
        <v>0.28108465608465605</v>
      </c>
      <c r="BP51" s="64">
        <f t="shared" ref="BP51:BP56" si="10">IFERROR(1/J51*(Y51/H51),"0")</f>
        <v>0.2857142857142857</v>
      </c>
    </row>
    <row r="52" spans="1:68" ht="27" hidden="1" customHeight="1" x14ac:dyDescent="0.25">
      <c r="A52" s="54" t="s">
        <v>106</v>
      </c>
      <c r="B52" s="54" t="s">
        <v>110</v>
      </c>
      <c r="C52" s="31">
        <v>4301011540</v>
      </c>
      <c r="D52" s="393">
        <v>4607091385670</v>
      </c>
      <c r="E52" s="394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108</v>
      </c>
      <c r="L52" s="32"/>
      <c r="M52" s="33" t="s">
        <v>111</v>
      </c>
      <c r="N52" s="33"/>
      <c r="O52" s="32">
        <v>50</v>
      </c>
      <c r="P52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8"/>
      <c r="R52" s="398"/>
      <c r="S52" s="398"/>
      <c r="T52" s="399"/>
      <c r="U52" s="34"/>
      <c r="V52" s="34"/>
      <c r="W52" s="35" t="s">
        <v>69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112</v>
      </c>
      <c r="B53" s="54" t="s">
        <v>113</v>
      </c>
      <c r="C53" s="31">
        <v>4301011625</v>
      </c>
      <c r="D53" s="393">
        <v>4680115883956</v>
      </c>
      <c r="E53" s="394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108</v>
      </c>
      <c r="L53" s="32"/>
      <c r="M53" s="33" t="s">
        <v>109</v>
      </c>
      <c r="N53" s="33"/>
      <c r="O53" s="32">
        <v>50</v>
      </c>
      <c r="P53" s="5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8"/>
      <c r="R53" s="398"/>
      <c r="S53" s="398"/>
      <c r="T53" s="399"/>
      <c r="U53" s="34"/>
      <c r="V53" s="34"/>
      <c r="W53" s="35" t="s">
        <v>69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114</v>
      </c>
      <c r="B54" s="54" t="s">
        <v>115</v>
      </c>
      <c r="C54" s="31">
        <v>4301011382</v>
      </c>
      <c r="D54" s="393">
        <v>4607091385687</v>
      </c>
      <c r="E54" s="394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75</v>
      </c>
      <c r="L54" s="32"/>
      <c r="M54" s="33" t="s">
        <v>111</v>
      </c>
      <c r="N54" s="33"/>
      <c r="O54" s="32">
        <v>50</v>
      </c>
      <c r="P54" s="7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98"/>
      <c r="R54" s="398"/>
      <c r="S54" s="398"/>
      <c r="T54" s="399"/>
      <c r="U54" s="34"/>
      <c r="V54" s="34"/>
      <c r="W54" s="35" t="s">
        <v>69</v>
      </c>
      <c r="X54" s="384">
        <v>280</v>
      </c>
      <c r="Y54" s="385">
        <f t="shared" si="6"/>
        <v>280</v>
      </c>
      <c r="Z54" s="36">
        <f>IFERROR(IF(Y54=0,"",ROUNDUP(Y54/H54,0)*0.00937),"")</f>
        <v>0.65590000000000004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296.8</v>
      </c>
      <c r="BN54" s="64">
        <f t="shared" si="8"/>
        <v>296.8</v>
      </c>
      <c r="BO54" s="64">
        <f t="shared" si="9"/>
        <v>0.58333333333333337</v>
      </c>
      <c r="BP54" s="64">
        <f t="shared" si="10"/>
        <v>0.58333333333333337</v>
      </c>
    </row>
    <row r="55" spans="1:68" ht="27" hidden="1" customHeight="1" x14ac:dyDescent="0.25">
      <c r="A55" s="54" t="s">
        <v>116</v>
      </c>
      <c r="B55" s="54" t="s">
        <v>117</v>
      </c>
      <c r="C55" s="31">
        <v>4301011565</v>
      </c>
      <c r="D55" s="393">
        <v>4680115882539</v>
      </c>
      <c r="E55" s="394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75</v>
      </c>
      <c r="L55" s="32"/>
      <c r="M55" s="33" t="s">
        <v>111</v>
      </c>
      <c r="N55" s="33"/>
      <c r="O55" s="32">
        <v>50</v>
      </c>
      <c r="P55" s="53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98"/>
      <c r="R55" s="398"/>
      <c r="S55" s="398"/>
      <c r="T55" s="399"/>
      <c r="U55" s="34"/>
      <c r="V55" s="34"/>
      <c r="W55" s="35" t="s">
        <v>69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4301011624</v>
      </c>
      <c r="D56" s="393">
        <v>4680115883949</v>
      </c>
      <c r="E56" s="394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75</v>
      </c>
      <c r="L56" s="32"/>
      <c r="M56" s="33" t="s">
        <v>109</v>
      </c>
      <c r="N56" s="33"/>
      <c r="O56" s="32">
        <v>50</v>
      </c>
      <c r="P56" s="4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8"/>
      <c r="R56" s="398"/>
      <c r="S56" s="398"/>
      <c r="T56" s="399"/>
      <c r="U56" s="34"/>
      <c r="V56" s="34"/>
      <c r="W56" s="35" t="s">
        <v>69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5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6"/>
      <c r="P57" s="388" t="s">
        <v>70</v>
      </c>
      <c r="Q57" s="389"/>
      <c r="R57" s="389"/>
      <c r="S57" s="389"/>
      <c r="T57" s="389"/>
      <c r="U57" s="389"/>
      <c r="V57" s="390"/>
      <c r="W57" s="37" t="s">
        <v>71</v>
      </c>
      <c r="X57" s="386">
        <f>IFERROR(X51/H51,"0")+IFERROR(X52/H52,"0")+IFERROR(X53/H53,"0")+IFERROR(X54/H54,"0")+IFERROR(X55/H55,"0")+IFERROR(X56/H56,"0")</f>
        <v>85.740740740740733</v>
      </c>
      <c r="Y57" s="386">
        <f>IFERROR(Y51/H51,"0")+IFERROR(Y52/H52,"0")+IFERROR(Y53/H53,"0")+IFERROR(Y54/H54,"0")+IFERROR(Y55/H55,"0")+IFERROR(Y56/H56,"0")</f>
        <v>86</v>
      </c>
      <c r="Z57" s="386">
        <f>IFERROR(IF(Z51="",0,Z51),"0")+IFERROR(IF(Z52="",0,Z52),"0")+IFERROR(IF(Z53="",0,Z53),"0")+IFERROR(IF(Z54="",0,Z54),"0")+IFERROR(IF(Z55="",0,Z55),"0")+IFERROR(IF(Z56="",0,Z56),"0")</f>
        <v>1.0039</v>
      </c>
      <c r="AA57" s="387"/>
      <c r="AB57" s="387"/>
      <c r="AC57" s="387"/>
    </row>
    <row r="58" spans="1:68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6"/>
      <c r="P58" s="388" t="s">
        <v>70</v>
      </c>
      <c r="Q58" s="389"/>
      <c r="R58" s="389"/>
      <c r="S58" s="389"/>
      <c r="T58" s="389"/>
      <c r="U58" s="389"/>
      <c r="V58" s="390"/>
      <c r="W58" s="37" t="s">
        <v>69</v>
      </c>
      <c r="X58" s="386">
        <f>IFERROR(SUM(X51:X56),"0")</f>
        <v>450</v>
      </c>
      <c r="Y58" s="386">
        <f>IFERROR(SUM(Y51:Y56),"0")</f>
        <v>452.8</v>
      </c>
      <c r="Z58" s="37"/>
      <c r="AA58" s="387"/>
      <c r="AB58" s="387"/>
      <c r="AC58" s="387"/>
    </row>
    <row r="59" spans="1:68" ht="14.25" hidden="1" customHeight="1" x14ac:dyDescent="0.25">
      <c r="A59" s="391" t="s">
        <v>72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77"/>
      <c r="AB59" s="377"/>
      <c r="AC59" s="377"/>
    </row>
    <row r="60" spans="1:68" ht="16.5" hidden="1" customHeight="1" x14ac:dyDescent="0.25">
      <c r="A60" s="54" t="s">
        <v>120</v>
      </c>
      <c r="B60" s="54" t="s">
        <v>121</v>
      </c>
      <c r="C60" s="31">
        <v>4301051842</v>
      </c>
      <c r="D60" s="393">
        <v>4680115885233</v>
      </c>
      <c r="E60" s="394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67</v>
      </c>
      <c r="L60" s="32"/>
      <c r="M60" s="33" t="s">
        <v>111</v>
      </c>
      <c r="N60" s="33"/>
      <c r="O60" s="32">
        <v>40</v>
      </c>
      <c r="P60" s="771" t="s">
        <v>122</v>
      </c>
      <c r="Q60" s="398"/>
      <c r="R60" s="398"/>
      <c r="S60" s="398"/>
      <c r="T60" s="399"/>
      <c r="U60" s="34"/>
      <c r="V60" s="34"/>
      <c r="W60" s="35" t="s">
        <v>69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123</v>
      </c>
      <c r="B61" s="54" t="s">
        <v>124</v>
      </c>
      <c r="C61" s="31">
        <v>4301051820</v>
      </c>
      <c r="D61" s="393">
        <v>4680115884915</v>
      </c>
      <c r="E61" s="394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75</v>
      </c>
      <c r="L61" s="32"/>
      <c r="M61" s="33" t="s">
        <v>111</v>
      </c>
      <c r="N61" s="33"/>
      <c r="O61" s="32">
        <v>40</v>
      </c>
      <c r="P61" s="693" t="s">
        <v>125</v>
      </c>
      <c r="Q61" s="398"/>
      <c r="R61" s="398"/>
      <c r="S61" s="398"/>
      <c r="T61" s="399"/>
      <c r="U61" s="34"/>
      <c r="V61" s="34"/>
      <c r="W61" s="35" t="s">
        <v>69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5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6"/>
      <c r="P62" s="388" t="s">
        <v>70</v>
      </c>
      <c r="Q62" s="389"/>
      <c r="R62" s="389"/>
      <c r="S62" s="389"/>
      <c r="T62" s="389"/>
      <c r="U62" s="389"/>
      <c r="V62" s="390"/>
      <c r="W62" s="37" t="s">
        <v>71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6"/>
      <c r="P63" s="388" t="s">
        <v>70</v>
      </c>
      <c r="Q63" s="389"/>
      <c r="R63" s="389"/>
      <c r="S63" s="389"/>
      <c r="T63" s="389"/>
      <c r="U63" s="389"/>
      <c r="V63" s="390"/>
      <c r="W63" s="37" t="s">
        <v>69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2" t="s">
        <v>126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8"/>
      <c r="AB64" s="378"/>
      <c r="AC64" s="378"/>
    </row>
    <row r="65" spans="1:68" ht="14.25" hidden="1" customHeight="1" x14ac:dyDescent="0.25">
      <c r="A65" s="391" t="s">
        <v>105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77"/>
      <c r="AB65" s="377"/>
      <c r="AC65" s="377"/>
    </row>
    <row r="66" spans="1:68" ht="27" hidden="1" customHeight="1" x14ac:dyDescent="0.25">
      <c r="A66" s="54" t="s">
        <v>127</v>
      </c>
      <c r="B66" s="54" t="s">
        <v>128</v>
      </c>
      <c r="C66" s="31">
        <v>4301011481</v>
      </c>
      <c r="D66" s="393">
        <v>4680115881426</v>
      </c>
      <c r="E66" s="394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108</v>
      </c>
      <c r="L66" s="32"/>
      <c r="M66" s="33" t="s">
        <v>129</v>
      </c>
      <c r="N66" s="33"/>
      <c r="O66" s="32">
        <v>55</v>
      </c>
      <c r="P66" s="5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8"/>
      <c r="R66" s="398"/>
      <c r="S66" s="398"/>
      <c r="T66" s="399"/>
      <c r="U66" s="34"/>
      <c r="V66" s="34"/>
      <c r="W66" s="35" t="s">
        <v>69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127</v>
      </c>
      <c r="B67" s="54" t="s">
        <v>130</v>
      </c>
      <c r="C67" s="31">
        <v>4301011452</v>
      </c>
      <c r="D67" s="393">
        <v>4680115881426</v>
      </c>
      <c r="E67" s="394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108</v>
      </c>
      <c r="L67" s="32"/>
      <c r="M67" s="33" t="s">
        <v>109</v>
      </c>
      <c r="N67" s="33"/>
      <c r="O67" s="32">
        <v>50</v>
      </c>
      <c r="P67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8"/>
      <c r="R67" s="398"/>
      <c r="S67" s="398"/>
      <c r="T67" s="399"/>
      <c r="U67" s="34"/>
      <c r="V67" s="34"/>
      <c r="W67" s="35" t="s">
        <v>69</v>
      </c>
      <c r="X67" s="384">
        <v>200</v>
      </c>
      <c r="Y67" s="385">
        <f t="shared" si="11"/>
        <v>205.20000000000002</v>
      </c>
      <c r="Z67" s="36">
        <f>IFERROR(IF(Y67=0,"",ROUNDUP(Y67/H67,0)*0.02175),"")</f>
        <v>0.41324999999999995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208.88888888888889</v>
      </c>
      <c r="BN67" s="64">
        <f t="shared" si="13"/>
        <v>214.32</v>
      </c>
      <c r="BO67" s="64">
        <f t="shared" si="14"/>
        <v>0.3306878306878307</v>
      </c>
      <c r="BP67" s="64">
        <f t="shared" si="15"/>
        <v>0.33928571428571425</v>
      </c>
    </row>
    <row r="68" spans="1:68" ht="27" hidden="1" customHeight="1" x14ac:dyDescent="0.25">
      <c r="A68" s="54" t="s">
        <v>131</v>
      </c>
      <c r="B68" s="54" t="s">
        <v>132</v>
      </c>
      <c r="C68" s="31">
        <v>4301011386</v>
      </c>
      <c r="D68" s="393">
        <v>4680115880283</v>
      </c>
      <c r="E68" s="394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75</v>
      </c>
      <c r="L68" s="32"/>
      <c r="M68" s="33" t="s">
        <v>109</v>
      </c>
      <c r="N68" s="33"/>
      <c r="O68" s="32">
        <v>45</v>
      </c>
      <c r="P68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8"/>
      <c r="R68" s="398"/>
      <c r="S68" s="398"/>
      <c r="T68" s="399"/>
      <c r="U68" s="34"/>
      <c r="V68" s="34"/>
      <c r="W68" s="35" t="s">
        <v>69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133</v>
      </c>
      <c r="B69" s="54" t="s">
        <v>134</v>
      </c>
      <c r="C69" s="31">
        <v>4301011437</v>
      </c>
      <c r="D69" s="393">
        <v>4680115881419</v>
      </c>
      <c r="E69" s="394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75</v>
      </c>
      <c r="L69" s="32"/>
      <c r="M69" s="33" t="s">
        <v>109</v>
      </c>
      <c r="N69" s="33"/>
      <c r="O69" s="32">
        <v>50</v>
      </c>
      <c r="P69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8"/>
      <c r="R69" s="398"/>
      <c r="S69" s="398"/>
      <c r="T69" s="399"/>
      <c r="U69" s="34"/>
      <c r="V69" s="34"/>
      <c r="W69" s="35" t="s">
        <v>69</v>
      </c>
      <c r="X69" s="384">
        <v>405</v>
      </c>
      <c r="Y69" s="385">
        <f t="shared" si="11"/>
        <v>405</v>
      </c>
      <c r="Z69" s="36">
        <f>IFERROR(IF(Y69=0,"",ROUNDUP(Y69/H69,0)*0.00937),"")</f>
        <v>0.84329999999999994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426.6</v>
      </c>
      <c r="BN69" s="64">
        <f t="shared" si="13"/>
        <v>426.6</v>
      </c>
      <c r="BO69" s="64">
        <f t="shared" si="14"/>
        <v>0.75</v>
      </c>
      <c r="BP69" s="64">
        <f t="shared" si="15"/>
        <v>0.75</v>
      </c>
    </row>
    <row r="70" spans="1:68" ht="27" hidden="1" customHeight="1" x14ac:dyDescent="0.25">
      <c r="A70" s="54" t="s">
        <v>135</v>
      </c>
      <c r="B70" s="54" t="s">
        <v>136</v>
      </c>
      <c r="C70" s="31">
        <v>4301011432</v>
      </c>
      <c r="D70" s="393">
        <v>4680115882720</v>
      </c>
      <c r="E70" s="394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75</v>
      </c>
      <c r="L70" s="32"/>
      <c r="M70" s="33" t="s">
        <v>109</v>
      </c>
      <c r="N70" s="33"/>
      <c r="O70" s="32">
        <v>90</v>
      </c>
      <c r="P70" s="74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8"/>
      <c r="R70" s="398"/>
      <c r="S70" s="398"/>
      <c r="T70" s="399"/>
      <c r="U70" s="34"/>
      <c r="V70" s="34"/>
      <c r="W70" s="35" t="s">
        <v>69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137</v>
      </c>
      <c r="B71" s="54" t="s">
        <v>138</v>
      </c>
      <c r="C71" s="31">
        <v>4301012008</v>
      </c>
      <c r="D71" s="393">
        <v>4680115881525</v>
      </c>
      <c r="E71" s="394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75</v>
      </c>
      <c r="L71" s="32"/>
      <c r="M71" s="33" t="s">
        <v>139</v>
      </c>
      <c r="N71" s="33"/>
      <c r="O71" s="32">
        <v>50</v>
      </c>
      <c r="P71" s="758" t="s">
        <v>140</v>
      </c>
      <c r="Q71" s="398"/>
      <c r="R71" s="398"/>
      <c r="S71" s="398"/>
      <c r="T71" s="399"/>
      <c r="U71" s="34"/>
      <c r="V71" s="34"/>
      <c r="W71" s="35" t="s">
        <v>69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5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6"/>
      <c r="P72" s="388" t="s">
        <v>70</v>
      </c>
      <c r="Q72" s="389"/>
      <c r="R72" s="389"/>
      <c r="S72" s="389"/>
      <c r="T72" s="389"/>
      <c r="U72" s="389"/>
      <c r="V72" s="390"/>
      <c r="W72" s="37" t="s">
        <v>71</v>
      </c>
      <c r="X72" s="386">
        <f>IFERROR(X66/H66,"0")+IFERROR(X67/H67,"0")+IFERROR(X68/H68,"0")+IFERROR(X69/H69,"0")+IFERROR(X70/H70,"0")+IFERROR(X71/H71,"0")</f>
        <v>108.51851851851852</v>
      </c>
      <c r="Y72" s="386">
        <f>IFERROR(Y66/H66,"0")+IFERROR(Y67/H67,"0")+IFERROR(Y68/H68,"0")+IFERROR(Y69/H69,"0")+IFERROR(Y70/H70,"0")+IFERROR(Y71/H71,"0")</f>
        <v>109</v>
      </c>
      <c r="Z72" s="386">
        <f>IFERROR(IF(Z66="",0,Z66),"0")+IFERROR(IF(Z67="",0,Z67),"0")+IFERROR(IF(Z68="",0,Z68),"0")+IFERROR(IF(Z69="",0,Z69),"0")+IFERROR(IF(Z70="",0,Z70),"0")+IFERROR(IF(Z71="",0,Z71),"0")</f>
        <v>1.2565499999999998</v>
      </c>
      <c r="AA72" s="387"/>
      <c r="AB72" s="387"/>
      <c r="AC72" s="387"/>
    </row>
    <row r="73" spans="1:68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6"/>
      <c r="P73" s="388" t="s">
        <v>70</v>
      </c>
      <c r="Q73" s="389"/>
      <c r="R73" s="389"/>
      <c r="S73" s="389"/>
      <c r="T73" s="389"/>
      <c r="U73" s="389"/>
      <c r="V73" s="390"/>
      <c r="W73" s="37" t="s">
        <v>69</v>
      </c>
      <c r="X73" s="386">
        <f>IFERROR(SUM(X66:X71),"0")</f>
        <v>605</v>
      </c>
      <c r="Y73" s="386">
        <f>IFERROR(SUM(Y66:Y71),"0")</f>
        <v>610.20000000000005</v>
      </c>
      <c r="Z73" s="37"/>
      <c r="AA73" s="387"/>
      <c r="AB73" s="387"/>
      <c r="AC73" s="387"/>
    </row>
    <row r="74" spans="1:68" ht="14.25" hidden="1" customHeight="1" x14ac:dyDescent="0.25">
      <c r="A74" s="391" t="s">
        <v>141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77"/>
      <c r="AB74" s="377"/>
      <c r="AC74" s="377"/>
    </row>
    <row r="75" spans="1:68" ht="27" customHeight="1" x14ac:dyDescent="0.25">
      <c r="A75" s="54" t="s">
        <v>142</v>
      </c>
      <c r="B75" s="54" t="s">
        <v>143</v>
      </c>
      <c r="C75" s="31">
        <v>4301020234</v>
      </c>
      <c r="D75" s="393">
        <v>4680115881440</v>
      </c>
      <c r="E75" s="394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108</v>
      </c>
      <c r="L75" s="32"/>
      <c r="M75" s="33" t="s">
        <v>109</v>
      </c>
      <c r="N75" s="33"/>
      <c r="O75" s="32">
        <v>50</v>
      </c>
      <c r="P75" s="7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8"/>
      <c r="R75" s="398"/>
      <c r="S75" s="398"/>
      <c r="T75" s="399"/>
      <c r="U75" s="34"/>
      <c r="V75" s="34"/>
      <c r="W75" s="35" t="s">
        <v>69</v>
      </c>
      <c r="X75" s="384">
        <v>60</v>
      </c>
      <c r="Y75" s="385">
        <f>IFERROR(IF(X75="",0,CEILING((X75/$H75),1)*$H75),"")</f>
        <v>64.800000000000011</v>
      </c>
      <c r="Z75" s="36">
        <f>IFERROR(IF(Y75=0,"",ROUNDUP(Y75/H75,0)*0.02175),"")</f>
        <v>0.1305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62.666666666666657</v>
      </c>
      <c r="BN75" s="64">
        <f>IFERROR(Y75*I75/H75,"0")</f>
        <v>67.680000000000007</v>
      </c>
      <c r="BO75" s="64">
        <f>IFERROR(1/J75*(X75/H75),"0")</f>
        <v>9.9206349206349201E-2</v>
      </c>
      <c r="BP75" s="64">
        <f>IFERROR(1/J75*(Y75/H75),"0")</f>
        <v>0.10714285714285715</v>
      </c>
    </row>
    <row r="76" spans="1:68" ht="27" customHeight="1" x14ac:dyDescent="0.25">
      <c r="A76" s="54" t="s">
        <v>144</v>
      </c>
      <c r="B76" s="54" t="s">
        <v>145</v>
      </c>
      <c r="C76" s="31">
        <v>4301020232</v>
      </c>
      <c r="D76" s="393">
        <v>4680115881433</v>
      </c>
      <c r="E76" s="394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75</v>
      </c>
      <c r="L76" s="32"/>
      <c r="M76" s="33" t="s">
        <v>109</v>
      </c>
      <c r="N76" s="33"/>
      <c r="O76" s="32">
        <v>50</v>
      </c>
      <c r="P76" s="5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8"/>
      <c r="R76" s="398"/>
      <c r="S76" s="398"/>
      <c r="T76" s="399"/>
      <c r="U76" s="34"/>
      <c r="V76" s="34"/>
      <c r="W76" s="35" t="s">
        <v>69</v>
      </c>
      <c r="X76" s="384">
        <v>225</v>
      </c>
      <c r="Y76" s="385">
        <f>IFERROR(IF(X76="",0,CEILING((X76/$H76),1)*$H76),"")</f>
        <v>226.8</v>
      </c>
      <c r="Z76" s="36">
        <f>IFERROR(IF(Y76=0,"",ROUNDUP(Y76/H76,0)*0.00753),"")</f>
        <v>0.63251999999999997</v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241.66666666666666</v>
      </c>
      <c r="BN76" s="64">
        <f>IFERROR(Y76*I76/H76,"0")</f>
        <v>243.6</v>
      </c>
      <c r="BO76" s="64">
        <f>IFERROR(1/J76*(X76/H76),"0")</f>
        <v>0.53418803418803418</v>
      </c>
      <c r="BP76" s="64">
        <f>IFERROR(1/J76*(Y76/H76),"0")</f>
        <v>0.53846153846153844</v>
      </c>
    </row>
    <row r="77" spans="1:68" x14ac:dyDescent="0.2">
      <c r="A77" s="395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6"/>
      <c r="P77" s="388" t="s">
        <v>70</v>
      </c>
      <c r="Q77" s="389"/>
      <c r="R77" s="389"/>
      <c r="S77" s="389"/>
      <c r="T77" s="389"/>
      <c r="U77" s="389"/>
      <c r="V77" s="390"/>
      <c r="W77" s="37" t="s">
        <v>71</v>
      </c>
      <c r="X77" s="386">
        <f>IFERROR(X75/H75,"0")+IFERROR(X76/H76,"0")</f>
        <v>88.888888888888886</v>
      </c>
      <c r="Y77" s="386">
        <f>IFERROR(Y75/H75,"0")+IFERROR(Y76/H76,"0")</f>
        <v>90</v>
      </c>
      <c r="Z77" s="386">
        <f>IFERROR(IF(Z75="",0,Z75),"0")+IFERROR(IF(Z76="",0,Z76),"0")</f>
        <v>0.76302000000000003</v>
      </c>
      <c r="AA77" s="387"/>
      <c r="AB77" s="387"/>
      <c r="AC77" s="387"/>
    </row>
    <row r="78" spans="1:68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6"/>
      <c r="P78" s="388" t="s">
        <v>70</v>
      </c>
      <c r="Q78" s="389"/>
      <c r="R78" s="389"/>
      <c r="S78" s="389"/>
      <c r="T78" s="389"/>
      <c r="U78" s="389"/>
      <c r="V78" s="390"/>
      <c r="W78" s="37" t="s">
        <v>69</v>
      </c>
      <c r="X78" s="386">
        <f>IFERROR(SUM(X75:X76),"0")</f>
        <v>285</v>
      </c>
      <c r="Y78" s="386">
        <f>IFERROR(SUM(Y75:Y76),"0")</f>
        <v>291.60000000000002</v>
      </c>
      <c r="Z78" s="37"/>
      <c r="AA78" s="387"/>
      <c r="AB78" s="387"/>
      <c r="AC78" s="387"/>
    </row>
    <row r="79" spans="1:68" ht="14.25" hidden="1" customHeight="1" x14ac:dyDescent="0.25">
      <c r="A79" s="391" t="s">
        <v>64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77"/>
      <c r="AB79" s="377"/>
      <c r="AC79" s="377"/>
    </row>
    <row r="80" spans="1:68" ht="27" hidden="1" customHeight="1" x14ac:dyDescent="0.25">
      <c r="A80" s="54" t="s">
        <v>146</v>
      </c>
      <c r="B80" s="54" t="s">
        <v>147</v>
      </c>
      <c r="C80" s="31">
        <v>4301031242</v>
      </c>
      <c r="D80" s="393">
        <v>4680115885066</v>
      </c>
      <c r="E80" s="394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75</v>
      </c>
      <c r="L80" s="32"/>
      <c r="M80" s="33" t="s">
        <v>68</v>
      </c>
      <c r="N80" s="33"/>
      <c r="O80" s="32">
        <v>40</v>
      </c>
      <c r="P80" s="672" t="s">
        <v>148</v>
      </c>
      <c r="Q80" s="398"/>
      <c r="R80" s="398"/>
      <c r="S80" s="398"/>
      <c r="T80" s="399"/>
      <c r="U80" s="34"/>
      <c r="V80" s="34"/>
      <c r="W80" s="35" t="s">
        <v>69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149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150</v>
      </c>
      <c r="B81" s="54" t="s">
        <v>151</v>
      </c>
      <c r="C81" s="31">
        <v>4301031243</v>
      </c>
      <c r="D81" s="393">
        <v>4680115885073</v>
      </c>
      <c r="E81" s="394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446" t="s">
        <v>152</v>
      </c>
      <c r="Q81" s="398"/>
      <c r="R81" s="398"/>
      <c r="S81" s="398"/>
      <c r="T81" s="399"/>
      <c r="U81" s="34"/>
      <c r="V81" s="34"/>
      <c r="W81" s="35" t="s">
        <v>69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149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153</v>
      </c>
      <c r="B82" s="54" t="s">
        <v>154</v>
      </c>
      <c r="C82" s="31">
        <v>4301031240</v>
      </c>
      <c r="D82" s="393">
        <v>4680115885042</v>
      </c>
      <c r="E82" s="394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75</v>
      </c>
      <c r="L82" s="32"/>
      <c r="M82" s="33" t="s">
        <v>68</v>
      </c>
      <c r="N82" s="33"/>
      <c r="O82" s="32">
        <v>40</v>
      </c>
      <c r="P82" s="734" t="s">
        <v>155</v>
      </c>
      <c r="Q82" s="398"/>
      <c r="R82" s="398"/>
      <c r="S82" s="398"/>
      <c r="T82" s="399"/>
      <c r="U82" s="34"/>
      <c r="V82" s="34"/>
      <c r="W82" s="35" t="s">
        <v>69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156</v>
      </c>
      <c r="B83" s="54" t="s">
        <v>157</v>
      </c>
      <c r="C83" s="31">
        <v>4301031241</v>
      </c>
      <c r="D83" s="393">
        <v>4680115885059</v>
      </c>
      <c r="E83" s="394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51" t="s">
        <v>158</v>
      </c>
      <c r="Q83" s="398"/>
      <c r="R83" s="398"/>
      <c r="S83" s="398"/>
      <c r="T83" s="399"/>
      <c r="U83" s="34"/>
      <c r="V83" s="34"/>
      <c r="W83" s="35" t="s">
        <v>69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159</v>
      </c>
      <c r="B84" s="54" t="s">
        <v>160</v>
      </c>
      <c r="C84" s="31">
        <v>4301031315</v>
      </c>
      <c r="D84" s="393">
        <v>4680115885080</v>
      </c>
      <c r="E84" s="394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6" t="s">
        <v>161</v>
      </c>
      <c r="Q84" s="398"/>
      <c r="R84" s="398"/>
      <c r="S84" s="398"/>
      <c r="T84" s="399"/>
      <c r="U84" s="34"/>
      <c r="V84" s="34"/>
      <c r="W84" s="35" t="s">
        <v>69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162</v>
      </c>
      <c r="B85" s="54" t="s">
        <v>163</v>
      </c>
      <c r="C85" s="31">
        <v>4301031316</v>
      </c>
      <c r="D85" s="393">
        <v>4680115885097</v>
      </c>
      <c r="E85" s="394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754" t="s">
        <v>164</v>
      </c>
      <c r="Q85" s="398"/>
      <c r="R85" s="398"/>
      <c r="S85" s="398"/>
      <c r="T85" s="399"/>
      <c r="U85" s="34"/>
      <c r="V85" s="34"/>
      <c r="W85" s="35" t="s">
        <v>69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5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6"/>
      <c r="P86" s="388" t="s">
        <v>70</v>
      </c>
      <c r="Q86" s="389"/>
      <c r="R86" s="389"/>
      <c r="S86" s="389"/>
      <c r="T86" s="389"/>
      <c r="U86" s="389"/>
      <c r="V86" s="390"/>
      <c r="W86" s="37" t="s">
        <v>71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6"/>
      <c r="P87" s="388" t="s">
        <v>70</v>
      </c>
      <c r="Q87" s="389"/>
      <c r="R87" s="389"/>
      <c r="S87" s="389"/>
      <c r="T87" s="389"/>
      <c r="U87" s="389"/>
      <c r="V87" s="390"/>
      <c r="W87" s="37" t="s">
        <v>69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391" t="s">
        <v>72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77"/>
      <c r="AB88" s="377"/>
      <c r="AC88" s="377"/>
    </row>
    <row r="89" spans="1:68" ht="16.5" hidden="1" customHeight="1" x14ac:dyDescent="0.25">
      <c r="A89" s="54" t="s">
        <v>165</v>
      </c>
      <c r="B89" s="54" t="s">
        <v>166</v>
      </c>
      <c r="C89" s="31">
        <v>4301051837</v>
      </c>
      <c r="D89" s="393">
        <v>4680115884311</v>
      </c>
      <c r="E89" s="394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75</v>
      </c>
      <c r="L89" s="32"/>
      <c r="M89" s="33" t="s">
        <v>111</v>
      </c>
      <c r="N89" s="33"/>
      <c r="O89" s="32">
        <v>40</v>
      </c>
      <c r="P89" s="599" t="s">
        <v>167</v>
      </c>
      <c r="Q89" s="398"/>
      <c r="R89" s="398"/>
      <c r="S89" s="398"/>
      <c r="T89" s="399"/>
      <c r="U89" s="34"/>
      <c r="V89" s="34"/>
      <c r="W89" s="35" t="s">
        <v>69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168</v>
      </c>
      <c r="B90" s="54" t="s">
        <v>169</v>
      </c>
      <c r="C90" s="31">
        <v>4301051827</v>
      </c>
      <c r="D90" s="393">
        <v>4680115884403</v>
      </c>
      <c r="E90" s="394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75</v>
      </c>
      <c r="L90" s="32"/>
      <c r="M90" s="33" t="s">
        <v>68</v>
      </c>
      <c r="N90" s="33"/>
      <c r="O90" s="32">
        <v>40</v>
      </c>
      <c r="P90" s="626" t="s">
        <v>170</v>
      </c>
      <c r="Q90" s="398"/>
      <c r="R90" s="398"/>
      <c r="S90" s="398"/>
      <c r="T90" s="399"/>
      <c r="U90" s="34"/>
      <c r="V90" s="34"/>
      <c r="W90" s="35" t="s">
        <v>69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5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6"/>
      <c r="P91" s="388" t="s">
        <v>70</v>
      </c>
      <c r="Q91" s="389"/>
      <c r="R91" s="389"/>
      <c r="S91" s="389"/>
      <c r="T91" s="389"/>
      <c r="U91" s="389"/>
      <c r="V91" s="390"/>
      <c r="W91" s="37" t="s">
        <v>71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6"/>
      <c r="P92" s="388" t="s">
        <v>70</v>
      </c>
      <c r="Q92" s="389"/>
      <c r="R92" s="389"/>
      <c r="S92" s="389"/>
      <c r="T92" s="389"/>
      <c r="U92" s="389"/>
      <c r="V92" s="390"/>
      <c r="W92" s="37" t="s">
        <v>69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391" t="s">
        <v>171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77"/>
      <c r="AB93" s="377"/>
      <c r="AC93" s="377"/>
    </row>
    <row r="94" spans="1:68" ht="27" hidden="1" customHeight="1" x14ac:dyDescent="0.25">
      <c r="A94" s="54" t="s">
        <v>172</v>
      </c>
      <c r="B94" s="54" t="s">
        <v>173</v>
      </c>
      <c r="C94" s="31">
        <v>4301060366</v>
      </c>
      <c r="D94" s="393">
        <v>4680115881532</v>
      </c>
      <c r="E94" s="394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108</v>
      </c>
      <c r="L94" s="32"/>
      <c r="M94" s="33" t="s">
        <v>68</v>
      </c>
      <c r="N94" s="33"/>
      <c r="O94" s="32">
        <v>30</v>
      </c>
      <c r="P94" s="4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8"/>
      <c r="R94" s="398"/>
      <c r="S94" s="398"/>
      <c r="T94" s="399"/>
      <c r="U94" s="34"/>
      <c r="V94" s="34"/>
      <c r="W94" s="35" t="s">
        <v>69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172</v>
      </c>
      <c r="B95" s="54" t="s">
        <v>174</v>
      </c>
      <c r="C95" s="31">
        <v>4301060371</v>
      </c>
      <c r="D95" s="393">
        <v>4680115881532</v>
      </c>
      <c r="E95" s="394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108</v>
      </c>
      <c r="L95" s="32"/>
      <c r="M95" s="33" t="s">
        <v>68</v>
      </c>
      <c r="N95" s="33"/>
      <c r="O95" s="32">
        <v>30</v>
      </c>
      <c r="P95" s="4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8"/>
      <c r="R95" s="398"/>
      <c r="S95" s="398"/>
      <c r="T95" s="399"/>
      <c r="U95" s="34"/>
      <c r="V95" s="34"/>
      <c r="W95" s="35" t="s">
        <v>69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175</v>
      </c>
      <c r="B96" s="54" t="s">
        <v>176</v>
      </c>
      <c r="C96" s="31">
        <v>4301060351</v>
      </c>
      <c r="D96" s="393">
        <v>4680115881464</v>
      </c>
      <c r="E96" s="394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75</v>
      </c>
      <c r="L96" s="32"/>
      <c r="M96" s="33" t="s">
        <v>111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8"/>
      <c r="R96" s="398"/>
      <c r="S96" s="398"/>
      <c r="T96" s="399"/>
      <c r="U96" s="34"/>
      <c r="V96" s="34"/>
      <c r="W96" s="35" t="s">
        <v>69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395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6"/>
      <c r="P97" s="388" t="s">
        <v>70</v>
      </c>
      <c r="Q97" s="389"/>
      <c r="R97" s="389"/>
      <c r="S97" s="389"/>
      <c r="T97" s="389"/>
      <c r="U97" s="389"/>
      <c r="V97" s="390"/>
      <c r="W97" s="37" t="s">
        <v>71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6"/>
      <c r="P98" s="388" t="s">
        <v>70</v>
      </c>
      <c r="Q98" s="389"/>
      <c r="R98" s="389"/>
      <c r="S98" s="389"/>
      <c r="T98" s="389"/>
      <c r="U98" s="389"/>
      <c r="V98" s="390"/>
      <c r="W98" s="37" t="s">
        <v>69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402" t="s">
        <v>177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8"/>
      <c r="AB99" s="378"/>
      <c r="AC99" s="378"/>
    </row>
    <row r="100" spans="1:68" ht="14.25" hidden="1" customHeight="1" x14ac:dyDescent="0.25">
      <c r="A100" s="391" t="s">
        <v>105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77"/>
      <c r="AB100" s="377"/>
      <c r="AC100" s="377"/>
    </row>
    <row r="101" spans="1:68" ht="27" customHeight="1" x14ac:dyDescent="0.25">
      <c r="A101" s="54" t="s">
        <v>178</v>
      </c>
      <c r="B101" s="54" t="s">
        <v>179</v>
      </c>
      <c r="C101" s="31">
        <v>4301011468</v>
      </c>
      <c r="D101" s="393">
        <v>4680115881327</v>
      </c>
      <c r="E101" s="394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108</v>
      </c>
      <c r="L101" s="32"/>
      <c r="M101" s="33" t="s">
        <v>139</v>
      </c>
      <c r="N101" s="33"/>
      <c r="O101" s="32">
        <v>50</v>
      </c>
      <c r="P101" s="7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8"/>
      <c r="R101" s="398"/>
      <c r="S101" s="398"/>
      <c r="T101" s="399"/>
      <c r="U101" s="34"/>
      <c r="V101" s="34"/>
      <c r="W101" s="35" t="s">
        <v>69</v>
      </c>
      <c r="X101" s="384">
        <v>300</v>
      </c>
      <c r="Y101" s="385">
        <f>IFERROR(IF(X101="",0,CEILING((X101/$H101),1)*$H101),"")</f>
        <v>302.40000000000003</v>
      </c>
      <c r="Z101" s="36">
        <f>IFERROR(IF(Y101=0,"",ROUNDUP(Y101/H101,0)*0.02175),"")</f>
        <v>0.60899999999999999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313.33333333333331</v>
      </c>
      <c r="BN101" s="64">
        <f>IFERROR(Y101*I101/H101,"0")</f>
        <v>315.83999999999997</v>
      </c>
      <c r="BO101" s="64">
        <f>IFERROR(1/J101*(X101/H101),"0")</f>
        <v>0.49603174603174593</v>
      </c>
      <c r="BP101" s="64">
        <f>IFERROR(1/J101*(Y101/H101),"0")</f>
        <v>0.5</v>
      </c>
    </row>
    <row r="102" spans="1:68" ht="16.5" hidden="1" customHeight="1" x14ac:dyDescent="0.25">
      <c r="A102" s="54" t="s">
        <v>180</v>
      </c>
      <c r="B102" s="54" t="s">
        <v>181</v>
      </c>
      <c r="C102" s="31">
        <v>4301011476</v>
      </c>
      <c r="D102" s="393">
        <v>4680115881518</v>
      </c>
      <c r="E102" s="394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75</v>
      </c>
      <c r="L102" s="32"/>
      <c r="M102" s="33" t="s">
        <v>111</v>
      </c>
      <c r="N102" s="33"/>
      <c r="O102" s="32">
        <v>50</v>
      </c>
      <c r="P102" s="74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8"/>
      <c r="R102" s="398"/>
      <c r="S102" s="398"/>
      <c r="T102" s="399"/>
      <c r="U102" s="34"/>
      <c r="V102" s="34"/>
      <c r="W102" s="35" t="s">
        <v>69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182</v>
      </c>
      <c r="B103" s="54" t="s">
        <v>183</v>
      </c>
      <c r="C103" s="31">
        <v>4301012007</v>
      </c>
      <c r="D103" s="393">
        <v>4680115881303</v>
      </c>
      <c r="E103" s="394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75</v>
      </c>
      <c r="L103" s="32"/>
      <c r="M103" s="33" t="s">
        <v>139</v>
      </c>
      <c r="N103" s="33"/>
      <c r="O103" s="32">
        <v>50</v>
      </c>
      <c r="P103" s="495" t="s">
        <v>184</v>
      </c>
      <c r="Q103" s="398"/>
      <c r="R103" s="398"/>
      <c r="S103" s="398"/>
      <c r="T103" s="399"/>
      <c r="U103" s="34"/>
      <c r="V103" s="34"/>
      <c r="W103" s="35" t="s">
        <v>69</v>
      </c>
      <c r="X103" s="384">
        <v>405</v>
      </c>
      <c r="Y103" s="385">
        <f>IFERROR(IF(X103="",0,CEILING((X103/$H103),1)*$H103),"")</f>
        <v>405</v>
      </c>
      <c r="Z103" s="36">
        <f>IFERROR(IF(Y103=0,"",ROUNDUP(Y103/H103,0)*0.00937),"")</f>
        <v>0.84329999999999994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423.9</v>
      </c>
      <c r="BN103" s="64">
        <f>IFERROR(Y103*I103/H103,"0")</f>
        <v>423.9</v>
      </c>
      <c r="BO103" s="64">
        <f>IFERROR(1/J103*(X103/H103),"0")</f>
        <v>0.75</v>
      </c>
      <c r="BP103" s="64">
        <f>IFERROR(1/J103*(Y103/H103),"0")</f>
        <v>0.75</v>
      </c>
    </row>
    <row r="104" spans="1:68" x14ac:dyDescent="0.2">
      <c r="A104" s="395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6"/>
      <c r="P104" s="388" t="s">
        <v>70</v>
      </c>
      <c r="Q104" s="389"/>
      <c r="R104" s="389"/>
      <c r="S104" s="389"/>
      <c r="T104" s="389"/>
      <c r="U104" s="389"/>
      <c r="V104" s="390"/>
      <c r="W104" s="37" t="s">
        <v>71</v>
      </c>
      <c r="X104" s="386">
        <f>IFERROR(X101/H101,"0")+IFERROR(X102/H102,"0")+IFERROR(X103/H103,"0")</f>
        <v>117.77777777777777</v>
      </c>
      <c r="Y104" s="386">
        <f>IFERROR(Y101/H101,"0")+IFERROR(Y102/H102,"0")+IFERROR(Y103/H103,"0")</f>
        <v>118</v>
      </c>
      <c r="Z104" s="386">
        <f>IFERROR(IF(Z101="",0,Z101),"0")+IFERROR(IF(Z102="",0,Z102),"0")+IFERROR(IF(Z103="",0,Z103),"0")</f>
        <v>1.4522999999999999</v>
      </c>
      <c r="AA104" s="387"/>
      <c r="AB104" s="387"/>
      <c r="AC104" s="387"/>
    </row>
    <row r="105" spans="1:68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6"/>
      <c r="P105" s="388" t="s">
        <v>70</v>
      </c>
      <c r="Q105" s="389"/>
      <c r="R105" s="389"/>
      <c r="S105" s="389"/>
      <c r="T105" s="389"/>
      <c r="U105" s="389"/>
      <c r="V105" s="390"/>
      <c r="W105" s="37" t="s">
        <v>69</v>
      </c>
      <c r="X105" s="386">
        <f>IFERROR(SUM(X101:X103),"0")</f>
        <v>705</v>
      </c>
      <c r="Y105" s="386">
        <f>IFERROR(SUM(Y101:Y103),"0")</f>
        <v>707.40000000000009</v>
      </c>
      <c r="Z105" s="37"/>
      <c r="AA105" s="387"/>
      <c r="AB105" s="387"/>
      <c r="AC105" s="387"/>
    </row>
    <row r="106" spans="1:68" ht="14.25" hidden="1" customHeight="1" x14ac:dyDescent="0.25">
      <c r="A106" s="391" t="s">
        <v>72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77"/>
      <c r="AB106" s="377"/>
      <c r="AC106" s="377"/>
    </row>
    <row r="107" spans="1:68" ht="27" hidden="1" customHeight="1" x14ac:dyDescent="0.25">
      <c r="A107" s="54" t="s">
        <v>185</v>
      </c>
      <c r="B107" s="54" t="s">
        <v>186</v>
      </c>
      <c r="C107" s="31">
        <v>4301051437</v>
      </c>
      <c r="D107" s="393">
        <v>4607091386967</v>
      </c>
      <c r="E107" s="394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108</v>
      </c>
      <c r="L107" s="32"/>
      <c r="M107" s="33" t="s">
        <v>111</v>
      </c>
      <c r="N107" s="33"/>
      <c r="O107" s="32">
        <v>45</v>
      </c>
      <c r="P107" s="7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98"/>
      <c r="R107" s="398"/>
      <c r="S107" s="398"/>
      <c r="T107" s="399"/>
      <c r="U107" s="34"/>
      <c r="V107" s="34"/>
      <c r="W107" s="35" t="s">
        <v>69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185</v>
      </c>
      <c r="B108" s="54" t="s">
        <v>187</v>
      </c>
      <c r="C108" s="31">
        <v>4301051543</v>
      </c>
      <c r="D108" s="393">
        <v>4607091386967</v>
      </c>
      <c r="E108" s="394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2"/>
      <c r="M108" s="33" t="s">
        <v>68</v>
      </c>
      <c r="N108" s="33"/>
      <c r="O108" s="32">
        <v>45</v>
      </c>
      <c r="P108" s="64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98"/>
      <c r="R108" s="398"/>
      <c r="S108" s="398"/>
      <c r="T108" s="399"/>
      <c r="U108" s="34"/>
      <c r="V108" s="34"/>
      <c r="W108" s="35" t="s">
        <v>69</v>
      </c>
      <c r="X108" s="384">
        <v>180</v>
      </c>
      <c r="Y108" s="385">
        <f>IFERROR(IF(X108="",0,CEILING((X108/$H108),1)*$H108),"")</f>
        <v>184.8</v>
      </c>
      <c r="Z108" s="36">
        <f>IFERROR(IF(Y108=0,"",ROUNDUP(Y108/H108,0)*0.02175),"")</f>
        <v>0.47849999999999998</v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192.08571428571429</v>
      </c>
      <c r="BN108" s="64">
        <f>IFERROR(Y108*I108/H108,"0")</f>
        <v>197.20800000000003</v>
      </c>
      <c r="BO108" s="64">
        <f>IFERROR(1/J108*(X108/H108),"0")</f>
        <v>0.38265306122448972</v>
      </c>
      <c r="BP108" s="64">
        <f>IFERROR(1/J108*(Y108/H108),"0")</f>
        <v>0.39285714285714285</v>
      </c>
    </row>
    <row r="109" spans="1:68" ht="27" customHeight="1" x14ac:dyDescent="0.25">
      <c r="A109" s="54" t="s">
        <v>188</v>
      </c>
      <c r="B109" s="54" t="s">
        <v>189</v>
      </c>
      <c r="C109" s="31">
        <v>4301051436</v>
      </c>
      <c r="D109" s="393">
        <v>4607091385731</v>
      </c>
      <c r="E109" s="394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75</v>
      </c>
      <c r="L109" s="32"/>
      <c r="M109" s="33" t="s">
        <v>111</v>
      </c>
      <c r="N109" s="33"/>
      <c r="O109" s="32">
        <v>45</v>
      </c>
      <c r="P109" s="66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8"/>
      <c r="R109" s="398"/>
      <c r="S109" s="398"/>
      <c r="T109" s="399"/>
      <c r="U109" s="34"/>
      <c r="V109" s="34"/>
      <c r="W109" s="35" t="s">
        <v>69</v>
      </c>
      <c r="X109" s="384">
        <v>450</v>
      </c>
      <c r="Y109" s="385">
        <f>IFERROR(IF(X109="",0,CEILING((X109/$H109),1)*$H109),"")</f>
        <v>450.90000000000003</v>
      </c>
      <c r="Z109" s="36">
        <f>IFERROR(IF(Y109=0,"",ROUNDUP(Y109/H109,0)*0.00753),"")</f>
        <v>1.2575100000000001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495.33333333333331</v>
      </c>
      <c r="BN109" s="64">
        <f>IFERROR(Y109*I109/H109,"0")</f>
        <v>496.32400000000001</v>
      </c>
      <c r="BO109" s="64">
        <f>IFERROR(1/J109*(X109/H109),"0")</f>
        <v>1.0683760683760684</v>
      </c>
      <c r="BP109" s="64">
        <f>IFERROR(1/J109*(Y109/H109),"0")</f>
        <v>1.0705128205128205</v>
      </c>
    </row>
    <row r="110" spans="1:68" ht="27" hidden="1" customHeight="1" x14ac:dyDescent="0.25">
      <c r="A110" s="54" t="s">
        <v>190</v>
      </c>
      <c r="B110" s="54" t="s">
        <v>191</v>
      </c>
      <c r="C110" s="31">
        <v>4301051438</v>
      </c>
      <c r="D110" s="393">
        <v>4680115880894</v>
      </c>
      <c r="E110" s="394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75</v>
      </c>
      <c r="L110" s="32"/>
      <c r="M110" s="33" t="s">
        <v>111</v>
      </c>
      <c r="N110" s="33"/>
      <c r="O110" s="32">
        <v>45</v>
      </c>
      <c r="P110" s="7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8"/>
      <c r="R110" s="398"/>
      <c r="S110" s="398"/>
      <c r="T110" s="399"/>
      <c r="U110" s="34"/>
      <c r="V110" s="34"/>
      <c r="W110" s="35" t="s">
        <v>69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192</v>
      </c>
      <c r="B111" s="54" t="s">
        <v>193</v>
      </c>
      <c r="C111" s="31">
        <v>4301051439</v>
      </c>
      <c r="D111" s="393">
        <v>4680115880214</v>
      </c>
      <c r="E111" s="394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75</v>
      </c>
      <c r="L111" s="32"/>
      <c r="M111" s="33" t="s">
        <v>111</v>
      </c>
      <c r="N111" s="33"/>
      <c r="O111" s="32">
        <v>45</v>
      </c>
      <c r="P111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8"/>
      <c r="R111" s="398"/>
      <c r="S111" s="398"/>
      <c r="T111" s="399"/>
      <c r="U111" s="34"/>
      <c r="V111" s="34"/>
      <c r="W111" s="35" t="s">
        <v>69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5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6"/>
      <c r="P112" s="388" t="s">
        <v>70</v>
      </c>
      <c r="Q112" s="389"/>
      <c r="R112" s="389"/>
      <c r="S112" s="389"/>
      <c r="T112" s="389"/>
      <c r="U112" s="389"/>
      <c r="V112" s="390"/>
      <c r="W112" s="37" t="s">
        <v>71</v>
      </c>
      <c r="X112" s="386">
        <f>IFERROR(X107/H107,"0")+IFERROR(X108/H108,"0")+IFERROR(X109/H109,"0")+IFERROR(X110/H110,"0")+IFERROR(X111/H111,"0")</f>
        <v>188.09523809523807</v>
      </c>
      <c r="Y112" s="386">
        <f>IFERROR(Y107/H107,"0")+IFERROR(Y108/H108,"0")+IFERROR(Y109/H109,"0")+IFERROR(Y110/H110,"0")+IFERROR(Y111/H111,"0")</f>
        <v>189</v>
      </c>
      <c r="Z112" s="386">
        <f>IFERROR(IF(Z107="",0,Z107),"0")+IFERROR(IF(Z108="",0,Z108),"0")+IFERROR(IF(Z109="",0,Z109),"0")+IFERROR(IF(Z110="",0,Z110),"0")+IFERROR(IF(Z111="",0,Z111),"0")</f>
        <v>1.7360100000000001</v>
      </c>
      <c r="AA112" s="387"/>
      <c r="AB112" s="387"/>
      <c r="AC112" s="387"/>
    </row>
    <row r="113" spans="1:68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6"/>
      <c r="P113" s="388" t="s">
        <v>70</v>
      </c>
      <c r="Q113" s="389"/>
      <c r="R113" s="389"/>
      <c r="S113" s="389"/>
      <c r="T113" s="389"/>
      <c r="U113" s="389"/>
      <c r="V113" s="390"/>
      <c r="W113" s="37" t="s">
        <v>69</v>
      </c>
      <c r="X113" s="386">
        <f>IFERROR(SUM(X107:X111),"0")</f>
        <v>630</v>
      </c>
      <c r="Y113" s="386">
        <f>IFERROR(SUM(Y107:Y111),"0")</f>
        <v>635.70000000000005</v>
      </c>
      <c r="Z113" s="37"/>
      <c r="AA113" s="387"/>
      <c r="AB113" s="387"/>
      <c r="AC113" s="387"/>
    </row>
    <row r="114" spans="1:68" ht="16.5" hidden="1" customHeight="1" x14ac:dyDescent="0.25">
      <c r="A114" s="402" t="s">
        <v>194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8"/>
      <c r="AB114" s="378"/>
      <c r="AC114" s="378"/>
    </row>
    <row r="115" spans="1:68" ht="14.25" hidden="1" customHeight="1" x14ac:dyDescent="0.25">
      <c r="A115" s="391" t="s">
        <v>105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77"/>
      <c r="AB115" s="377"/>
      <c r="AC115" s="377"/>
    </row>
    <row r="116" spans="1:68" ht="16.5" hidden="1" customHeight="1" x14ac:dyDescent="0.25">
      <c r="A116" s="54" t="s">
        <v>195</v>
      </c>
      <c r="B116" s="54" t="s">
        <v>196</v>
      </c>
      <c r="C116" s="31">
        <v>4301011514</v>
      </c>
      <c r="D116" s="393">
        <v>4680115882133</v>
      </c>
      <c r="E116" s="394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108</v>
      </c>
      <c r="L116" s="32"/>
      <c r="M116" s="33" t="s">
        <v>109</v>
      </c>
      <c r="N116" s="33"/>
      <c r="O116" s="32">
        <v>50</v>
      </c>
      <c r="P116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8"/>
      <c r="R116" s="398"/>
      <c r="S116" s="398"/>
      <c r="T116" s="399"/>
      <c r="U116" s="34"/>
      <c r="V116" s="34"/>
      <c r="W116" s="35" t="s">
        <v>69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195</v>
      </c>
      <c r="B117" s="54" t="s">
        <v>197</v>
      </c>
      <c r="C117" s="31">
        <v>4301011703</v>
      </c>
      <c r="D117" s="393">
        <v>4680115882133</v>
      </c>
      <c r="E117" s="394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108</v>
      </c>
      <c r="L117" s="32"/>
      <c r="M117" s="33" t="s">
        <v>109</v>
      </c>
      <c r="N117" s="33"/>
      <c r="O117" s="32">
        <v>50</v>
      </c>
      <c r="P117" s="53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8"/>
      <c r="R117" s="398"/>
      <c r="S117" s="398"/>
      <c r="T117" s="399"/>
      <c r="U117" s="34"/>
      <c r="V117" s="34"/>
      <c r="W117" s="35" t="s">
        <v>69</v>
      </c>
      <c r="X117" s="384">
        <v>100</v>
      </c>
      <c r="Y117" s="385">
        <f>IFERROR(IF(X117="",0,CEILING((X117/$H117),1)*$H117),"")</f>
        <v>100.8</v>
      </c>
      <c r="Z117" s="36">
        <f>IFERROR(IF(Y117=0,"",ROUNDUP(Y117/H117,0)*0.02175),"")</f>
        <v>0.19574999999999998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104.28571428571429</v>
      </c>
      <c r="BN117" s="64">
        <f>IFERROR(Y117*I117/H117,"0")</f>
        <v>105.12</v>
      </c>
      <c r="BO117" s="64">
        <f>IFERROR(1/J117*(X117/H117),"0")</f>
        <v>0.15943877551020408</v>
      </c>
      <c r="BP117" s="64">
        <f>IFERROR(1/J117*(Y117/H117),"0")</f>
        <v>0.1607142857142857</v>
      </c>
    </row>
    <row r="118" spans="1:68" ht="27" hidden="1" customHeight="1" x14ac:dyDescent="0.25">
      <c r="A118" s="54" t="s">
        <v>198</v>
      </c>
      <c r="B118" s="54" t="s">
        <v>199</v>
      </c>
      <c r="C118" s="31">
        <v>4301011417</v>
      </c>
      <c r="D118" s="393">
        <v>4680115880269</v>
      </c>
      <c r="E118" s="394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75</v>
      </c>
      <c r="L118" s="32"/>
      <c r="M118" s="33" t="s">
        <v>111</v>
      </c>
      <c r="N118" s="33"/>
      <c r="O118" s="32">
        <v>50</v>
      </c>
      <c r="P118" s="5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8"/>
      <c r="R118" s="398"/>
      <c r="S118" s="398"/>
      <c r="T118" s="399"/>
      <c r="U118" s="34"/>
      <c r="V118" s="34"/>
      <c r="W118" s="35" t="s">
        <v>69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200</v>
      </c>
      <c r="B119" s="54" t="s">
        <v>201</v>
      </c>
      <c r="C119" s="31">
        <v>4301011995</v>
      </c>
      <c r="D119" s="393">
        <v>4680115880429</v>
      </c>
      <c r="E119" s="394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75</v>
      </c>
      <c r="L119" s="32"/>
      <c r="M119" s="33" t="s">
        <v>109</v>
      </c>
      <c r="N119" s="33"/>
      <c r="O119" s="32">
        <v>50</v>
      </c>
      <c r="P119" s="404" t="s">
        <v>202</v>
      </c>
      <c r="Q119" s="398"/>
      <c r="R119" s="398"/>
      <c r="S119" s="398"/>
      <c r="T119" s="399"/>
      <c r="U119" s="34"/>
      <c r="V119" s="34"/>
      <c r="W119" s="35" t="s">
        <v>69</v>
      </c>
      <c r="X119" s="384">
        <v>360</v>
      </c>
      <c r="Y119" s="385">
        <f>IFERROR(IF(X119="",0,CEILING((X119/$H119),1)*$H119),"")</f>
        <v>360</v>
      </c>
      <c r="Z119" s="36">
        <f>IFERROR(IF(Y119=0,"",ROUNDUP(Y119/H119,0)*0.00937),"")</f>
        <v>0.74960000000000004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379.20000000000005</v>
      </c>
      <c r="BN119" s="64">
        <f>IFERROR(Y119*I119/H119,"0")</f>
        <v>379.20000000000005</v>
      </c>
      <c r="BO119" s="64">
        <f>IFERROR(1/J119*(X119/H119),"0")</f>
        <v>0.66666666666666663</v>
      </c>
      <c r="BP119" s="64">
        <f>IFERROR(1/J119*(Y119/H119),"0")</f>
        <v>0.66666666666666663</v>
      </c>
    </row>
    <row r="120" spans="1:68" ht="16.5" hidden="1" customHeight="1" x14ac:dyDescent="0.25">
      <c r="A120" s="54" t="s">
        <v>203</v>
      </c>
      <c r="B120" s="54" t="s">
        <v>204</v>
      </c>
      <c r="C120" s="31">
        <v>4301011462</v>
      </c>
      <c r="D120" s="393">
        <v>4680115881457</v>
      </c>
      <c r="E120" s="394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75</v>
      </c>
      <c r="L120" s="32"/>
      <c r="M120" s="33" t="s">
        <v>111</v>
      </c>
      <c r="N120" s="33"/>
      <c r="O120" s="32">
        <v>50</v>
      </c>
      <c r="P120" s="4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8"/>
      <c r="R120" s="398"/>
      <c r="S120" s="398"/>
      <c r="T120" s="399"/>
      <c r="U120" s="34"/>
      <c r="V120" s="34"/>
      <c r="W120" s="35" t="s">
        <v>69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5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6"/>
      <c r="P121" s="388" t="s">
        <v>70</v>
      </c>
      <c r="Q121" s="389"/>
      <c r="R121" s="389"/>
      <c r="S121" s="389"/>
      <c r="T121" s="389"/>
      <c r="U121" s="389"/>
      <c r="V121" s="390"/>
      <c r="W121" s="37" t="s">
        <v>71</v>
      </c>
      <c r="X121" s="386">
        <f>IFERROR(X116/H116,"0")+IFERROR(X117/H117,"0")+IFERROR(X118/H118,"0")+IFERROR(X119/H119,"0")+IFERROR(X120/H120,"0")</f>
        <v>88.928571428571431</v>
      </c>
      <c r="Y121" s="386">
        <f>IFERROR(Y116/H116,"0")+IFERROR(Y117/H117,"0")+IFERROR(Y118/H118,"0")+IFERROR(Y119/H119,"0")+IFERROR(Y120/H120,"0")</f>
        <v>89</v>
      </c>
      <c r="Z121" s="386">
        <f>IFERROR(IF(Z116="",0,Z116),"0")+IFERROR(IF(Z117="",0,Z117),"0")+IFERROR(IF(Z118="",0,Z118),"0")+IFERROR(IF(Z119="",0,Z119),"0")+IFERROR(IF(Z120="",0,Z120),"0")</f>
        <v>0.94535000000000002</v>
      </c>
      <c r="AA121" s="387"/>
      <c r="AB121" s="387"/>
      <c r="AC121" s="387"/>
    </row>
    <row r="122" spans="1:68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6"/>
      <c r="P122" s="388" t="s">
        <v>70</v>
      </c>
      <c r="Q122" s="389"/>
      <c r="R122" s="389"/>
      <c r="S122" s="389"/>
      <c r="T122" s="389"/>
      <c r="U122" s="389"/>
      <c r="V122" s="390"/>
      <c r="W122" s="37" t="s">
        <v>69</v>
      </c>
      <c r="X122" s="386">
        <f>IFERROR(SUM(X116:X120),"0")</f>
        <v>460</v>
      </c>
      <c r="Y122" s="386">
        <f>IFERROR(SUM(Y116:Y120),"0")</f>
        <v>460.8</v>
      </c>
      <c r="Z122" s="37"/>
      <c r="AA122" s="387"/>
      <c r="AB122" s="387"/>
      <c r="AC122" s="387"/>
    </row>
    <row r="123" spans="1:68" ht="14.25" hidden="1" customHeight="1" x14ac:dyDescent="0.25">
      <c r="A123" s="391" t="s">
        <v>141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77"/>
      <c r="AB123" s="377"/>
      <c r="AC123" s="377"/>
    </row>
    <row r="124" spans="1:68" ht="16.5" hidden="1" customHeight="1" x14ac:dyDescent="0.25">
      <c r="A124" s="54" t="s">
        <v>205</v>
      </c>
      <c r="B124" s="54" t="s">
        <v>206</v>
      </c>
      <c r="C124" s="31">
        <v>4301020235</v>
      </c>
      <c r="D124" s="393">
        <v>4680115881488</v>
      </c>
      <c r="E124" s="394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108</v>
      </c>
      <c r="L124" s="32"/>
      <c r="M124" s="33" t="s">
        <v>109</v>
      </c>
      <c r="N124" s="33"/>
      <c r="O124" s="32">
        <v>50</v>
      </c>
      <c r="P124" s="77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8"/>
      <c r="R124" s="398"/>
      <c r="S124" s="398"/>
      <c r="T124" s="399"/>
      <c r="U124" s="34"/>
      <c r="V124" s="34"/>
      <c r="W124" s="35" t="s">
        <v>69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207</v>
      </c>
      <c r="B125" s="54" t="s">
        <v>208</v>
      </c>
      <c r="C125" s="31">
        <v>4301020258</v>
      </c>
      <c r="D125" s="393">
        <v>4680115882775</v>
      </c>
      <c r="E125" s="394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67</v>
      </c>
      <c r="L125" s="32"/>
      <c r="M125" s="33" t="s">
        <v>111</v>
      </c>
      <c r="N125" s="33"/>
      <c r="O125" s="32">
        <v>50</v>
      </c>
      <c r="P125" s="78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8"/>
      <c r="R125" s="398"/>
      <c r="S125" s="398"/>
      <c r="T125" s="399"/>
      <c r="U125" s="34"/>
      <c r="V125" s="34"/>
      <c r="W125" s="35" t="s">
        <v>69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209</v>
      </c>
      <c r="B126" s="54" t="s">
        <v>210</v>
      </c>
      <c r="C126" s="31">
        <v>4301020217</v>
      </c>
      <c r="D126" s="393">
        <v>4680115880658</v>
      </c>
      <c r="E126" s="394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75</v>
      </c>
      <c r="L126" s="32"/>
      <c r="M126" s="33" t="s">
        <v>109</v>
      </c>
      <c r="N126" s="33"/>
      <c r="O126" s="32">
        <v>50</v>
      </c>
      <c r="P126" s="7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8"/>
      <c r="R126" s="398"/>
      <c r="S126" s="398"/>
      <c r="T126" s="399"/>
      <c r="U126" s="34"/>
      <c r="V126" s="34"/>
      <c r="W126" s="35" t="s">
        <v>69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5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6"/>
      <c r="P127" s="388" t="s">
        <v>70</v>
      </c>
      <c r="Q127" s="389"/>
      <c r="R127" s="389"/>
      <c r="S127" s="389"/>
      <c r="T127" s="389"/>
      <c r="U127" s="389"/>
      <c r="V127" s="390"/>
      <c r="W127" s="37" t="s">
        <v>71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6"/>
      <c r="P128" s="388" t="s">
        <v>70</v>
      </c>
      <c r="Q128" s="389"/>
      <c r="R128" s="389"/>
      <c r="S128" s="389"/>
      <c r="T128" s="389"/>
      <c r="U128" s="389"/>
      <c r="V128" s="390"/>
      <c r="W128" s="37" t="s">
        <v>69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391" t="s">
        <v>72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77"/>
      <c r="AB129" s="377"/>
      <c r="AC129" s="377"/>
    </row>
    <row r="130" spans="1:68" ht="27" hidden="1" customHeight="1" x14ac:dyDescent="0.25">
      <c r="A130" s="54" t="s">
        <v>211</v>
      </c>
      <c r="B130" s="54" t="s">
        <v>212</v>
      </c>
      <c r="C130" s="31">
        <v>4301051360</v>
      </c>
      <c r="D130" s="393">
        <v>4607091385168</v>
      </c>
      <c r="E130" s="394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108</v>
      </c>
      <c r="L130" s="32"/>
      <c r="M130" s="33" t="s">
        <v>111</v>
      </c>
      <c r="N130" s="33"/>
      <c r="O130" s="32">
        <v>45</v>
      </c>
      <c r="P130" s="6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8"/>
      <c r="R130" s="398"/>
      <c r="S130" s="398"/>
      <c r="T130" s="399"/>
      <c r="U130" s="34"/>
      <c r="V130" s="34"/>
      <c r="W130" s="35" t="s">
        <v>69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211</v>
      </c>
      <c r="B131" s="54" t="s">
        <v>213</v>
      </c>
      <c r="C131" s="31">
        <v>4301051612</v>
      </c>
      <c r="D131" s="393">
        <v>4607091385168</v>
      </c>
      <c r="E131" s="394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108</v>
      </c>
      <c r="L131" s="32"/>
      <c r="M131" s="33" t="s">
        <v>68</v>
      </c>
      <c r="N131" s="33"/>
      <c r="O131" s="32">
        <v>45</v>
      </c>
      <c r="P131" s="5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8"/>
      <c r="R131" s="398"/>
      <c r="S131" s="398"/>
      <c r="T131" s="399"/>
      <c r="U131" s="34"/>
      <c r="V131" s="34"/>
      <c r="W131" s="35" t="s">
        <v>69</v>
      </c>
      <c r="X131" s="384">
        <v>800</v>
      </c>
      <c r="Y131" s="385">
        <f t="shared" si="21"/>
        <v>806.40000000000009</v>
      </c>
      <c r="Z131" s="36">
        <f>IFERROR(IF(Y131=0,"",ROUNDUP(Y131/H131,0)*0.02175),"")</f>
        <v>2.0880000000000001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853.14285714285722</v>
      </c>
      <c r="BN131" s="64">
        <f t="shared" si="23"/>
        <v>859.96800000000007</v>
      </c>
      <c r="BO131" s="64">
        <f t="shared" si="24"/>
        <v>1.7006802721088434</v>
      </c>
      <c r="BP131" s="64">
        <f t="shared" si="25"/>
        <v>1.7142857142857142</v>
      </c>
    </row>
    <row r="132" spans="1:68" ht="16.5" hidden="1" customHeight="1" x14ac:dyDescent="0.25">
      <c r="A132" s="54" t="s">
        <v>214</v>
      </c>
      <c r="B132" s="54" t="s">
        <v>215</v>
      </c>
      <c r="C132" s="31">
        <v>4301051362</v>
      </c>
      <c r="D132" s="393">
        <v>4607091383256</v>
      </c>
      <c r="E132" s="394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75</v>
      </c>
      <c r="L132" s="32"/>
      <c r="M132" s="33" t="s">
        <v>111</v>
      </c>
      <c r="N132" s="33"/>
      <c r="O132" s="32">
        <v>45</v>
      </c>
      <c r="P132" s="5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8"/>
      <c r="R132" s="398"/>
      <c r="S132" s="398"/>
      <c r="T132" s="399"/>
      <c r="U132" s="34"/>
      <c r="V132" s="34"/>
      <c r="W132" s="35" t="s">
        <v>69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4301051358</v>
      </c>
      <c r="D133" s="393">
        <v>4607091385748</v>
      </c>
      <c r="E133" s="394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75</v>
      </c>
      <c r="L133" s="32"/>
      <c r="M133" s="33" t="s">
        <v>111</v>
      </c>
      <c r="N133" s="33"/>
      <c r="O133" s="32">
        <v>45</v>
      </c>
      <c r="P133" s="7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8"/>
      <c r="R133" s="398"/>
      <c r="S133" s="398"/>
      <c r="T133" s="399"/>
      <c r="U133" s="34"/>
      <c r="V133" s="34"/>
      <c r="W133" s="35" t="s">
        <v>69</v>
      </c>
      <c r="X133" s="384">
        <v>630</v>
      </c>
      <c r="Y133" s="385">
        <f t="shared" si="21"/>
        <v>631.80000000000007</v>
      </c>
      <c r="Z133" s="36">
        <f>IFERROR(IF(Y133=0,"",ROUNDUP(Y133/H133,0)*0.00753),"")</f>
        <v>1.7620200000000001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693.46666666666658</v>
      </c>
      <c r="BN133" s="64">
        <f t="shared" si="23"/>
        <v>695.44799999999998</v>
      </c>
      <c r="BO133" s="64">
        <f t="shared" si="24"/>
        <v>1.4957264957264955</v>
      </c>
      <c r="BP133" s="64">
        <f t="shared" si="25"/>
        <v>1.5</v>
      </c>
    </row>
    <row r="134" spans="1:68" ht="27" hidden="1" customHeight="1" x14ac:dyDescent="0.25">
      <c r="A134" s="54" t="s">
        <v>218</v>
      </c>
      <c r="B134" s="54" t="s">
        <v>219</v>
      </c>
      <c r="C134" s="31">
        <v>4301051738</v>
      </c>
      <c r="D134" s="393">
        <v>4680115884533</v>
      </c>
      <c r="E134" s="394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75</v>
      </c>
      <c r="L134" s="32"/>
      <c r="M134" s="33" t="s">
        <v>68</v>
      </c>
      <c r="N134" s="33"/>
      <c r="O134" s="32">
        <v>45</v>
      </c>
      <c r="P134" s="7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8"/>
      <c r="R134" s="398"/>
      <c r="S134" s="398"/>
      <c r="T134" s="399"/>
      <c r="U134" s="34"/>
      <c r="V134" s="34"/>
      <c r="W134" s="35" t="s">
        <v>69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4301051480</v>
      </c>
      <c r="D135" s="393">
        <v>4680115882645</v>
      </c>
      <c r="E135" s="394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75</v>
      </c>
      <c r="L135" s="32"/>
      <c r="M135" s="33" t="s">
        <v>68</v>
      </c>
      <c r="N135" s="33"/>
      <c r="O135" s="32">
        <v>40</v>
      </c>
      <c r="P135" s="7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8"/>
      <c r="R135" s="398"/>
      <c r="S135" s="398"/>
      <c r="T135" s="399"/>
      <c r="U135" s="34"/>
      <c r="V135" s="34"/>
      <c r="W135" s="35" t="s">
        <v>69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5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6"/>
      <c r="P136" s="388" t="s">
        <v>70</v>
      </c>
      <c r="Q136" s="389"/>
      <c r="R136" s="389"/>
      <c r="S136" s="389"/>
      <c r="T136" s="389"/>
      <c r="U136" s="389"/>
      <c r="V136" s="390"/>
      <c r="W136" s="37" t="s">
        <v>71</v>
      </c>
      <c r="X136" s="386">
        <f>IFERROR(X130/H130,"0")+IFERROR(X131/H131,"0")+IFERROR(X132/H132,"0")+IFERROR(X133/H133,"0")+IFERROR(X134/H134,"0")+IFERROR(X135/H135,"0")</f>
        <v>328.57142857142856</v>
      </c>
      <c r="Y136" s="386">
        <f>IFERROR(Y130/H130,"0")+IFERROR(Y131/H131,"0")+IFERROR(Y132/H132,"0")+IFERROR(Y133/H133,"0")+IFERROR(Y134/H134,"0")+IFERROR(Y135/H135,"0")</f>
        <v>330</v>
      </c>
      <c r="Z136" s="386">
        <f>IFERROR(IF(Z130="",0,Z130),"0")+IFERROR(IF(Z131="",0,Z131),"0")+IFERROR(IF(Z132="",0,Z132),"0")+IFERROR(IF(Z133="",0,Z133),"0")+IFERROR(IF(Z134="",0,Z134),"0")+IFERROR(IF(Z135="",0,Z135),"0")</f>
        <v>3.8500200000000002</v>
      </c>
      <c r="AA136" s="387"/>
      <c r="AB136" s="387"/>
      <c r="AC136" s="387"/>
    </row>
    <row r="137" spans="1:68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6"/>
      <c r="P137" s="388" t="s">
        <v>70</v>
      </c>
      <c r="Q137" s="389"/>
      <c r="R137" s="389"/>
      <c r="S137" s="389"/>
      <c r="T137" s="389"/>
      <c r="U137" s="389"/>
      <c r="V137" s="390"/>
      <c r="W137" s="37" t="s">
        <v>69</v>
      </c>
      <c r="X137" s="386">
        <f>IFERROR(SUM(X130:X135),"0")</f>
        <v>1430</v>
      </c>
      <c r="Y137" s="386">
        <f>IFERROR(SUM(Y130:Y135),"0")</f>
        <v>1438.2000000000003</v>
      </c>
      <c r="Z137" s="37"/>
      <c r="AA137" s="387"/>
      <c r="AB137" s="387"/>
      <c r="AC137" s="387"/>
    </row>
    <row r="138" spans="1:68" ht="14.25" hidden="1" customHeight="1" x14ac:dyDescent="0.25">
      <c r="A138" s="391" t="s">
        <v>171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77"/>
      <c r="AB138" s="377"/>
      <c r="AC138" s="377"/>
    </row>
    <row r="139" spans="1:68" ht="27" hidden="1" customHeight="1" x14ac:dyDescent="0.25">
      <c r="A139" s="54" t="s">
        <v>222</v>
      </c>
      <c r="B139" s="54" t="s">
        <v>223</v>
      </c>
      <c r="C139" s="31">
        <v>4301060356</v>
      </c>
      <c r="D139" s="393">
        <v>4680115882652</v>
      </c>
      <c r="E139" s="394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40</v>
      </c>
      <c r="P139" s="6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8"/>
      <c r="R139" s="398"/>
      <c r="S139" s="398"/>
      <c r="T139" s="399"/>
      <c r="U139" s="34"/>
      <c r="V139" s="34"/>
      <c r="W139" s="35" t="s">
        <v>69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224</v>
      </c>
      <c r="B140" s="54" t="s">
        <v>225</v>
      </c>
      <c r="C140" s="31">
        <v>4301060309</v>
      </c>
      <c r="D140" s="393">
        <v>4680115880238</v>
      </c>
      <c r="E140" s="394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8"/>
      <c r="R140" s="398"/>
      <c r="S140" s="398"/>
      <c r="T140" s="399"/>
      <c r="U140" s="34"/>
      <c r="V140" s="34"/>
      <c r="W140" s="35" t="s">
        <v>69</v>
      </c>
      <c r="X140" s="384">
        <v>16.5</v>
      </c>
      <c r="Y140" s="385">
        <f>IFERROR(IF(X140="",0,CEILING((X140/$H140),1)*$H140),"")</f>
        <v>17.82</v>
      </c>
      <c r="Z140" s="36">
        <f>IFERROR(IF(Y140=0,"",ROUNDUP(Y140/H140,0)*0.00753),"")</f>
        <v>6.7769999999999997E-2</v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18.816666666666666</v>
      </c>
      <c r="BN140" s="64">
        <f>IFERROR(Y140*I140/H140,"0")</f>
        <v>20.322000000000003</v>
      </c>
      <c r="BO140" s="64">
        <f>IFERROR(1/J140*(X140/H140),"0")</f>
        <v>5.3418803418803423E-2</v>
      </c>
      <c r="BP140" s="64">
        <f>IFERROR(1/J140*(Y140/H140),"0")</f>
        <v>5.7692307692307689E-2</v>
      </c>
    </row>
    <row r="141" spans="1:68" x14ac:dyDescent="0.2">
      <c r="A141" s="395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6"/>
      <c r="P141" s="388" t="s">
        <v>70</v>
      </c>
      <c r="Q141" s="389"/>
      <c r="R141" s="389"/>
      <c r="S141" s="389"/>
      <c r="T141" s="389"/>
      <c r="U141" s="389"/>
      <c r="V141" s="390"/>
      <c r="W141" s="37" t="s">
        <v>71</v>
      </c>
      <c r="X141" s="386">
        <f>IFERROR(X139/H139,"0")+IFERROR(X140/H140,"0")</f>
        <v>8.3333333333333339</v>
      </c>
      <c r="Y141" s="386">
        <f>IFERROR(Y139/H139,"0")+IFERROR(Y140/H140,"0")</f>
        <v>9</v>
      </c>
      <c r="Z141" s="386">
        <f>IFERROR(IF(Z139="",0,Z139),"0")+IFERROR(IF(Z140="",0,Z140),"0")</f>
        <v>6.7769999999999997E-2</v>
      </c>
      <c r="AA141" s="387"/>
      <c r="AB141" s="387"/>
      <c r="AC141" s="387"/>
    </row>
    <row r="142" spans="1:68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6"/>
      <c r="P142" s="388" t="s">
        <v>70</v>
      </c>
      <c r="Q142" s="389"/>
      <c r="R142" s="389"/>
      <c r="S142" s="389"/>
      <c r="T142" s="389"/>
      <c r="U142" s="389"/>
      <c r="V142" s="390"/>
      <c r="W142" s="37" t="s">
        <v>69</v>
      </c>
      <c r="X142" s="386">
        <f>IFERROR(SUM(X139:X140),"0")</f>
        <v>16.5</v>
      </c>
      <c r="Y142" s="386">
        <f>IFERROR(SUM(Y139:Y140),"0")</f>
        <v>17.82</v>
      </c>
      <c r="Z142" s="37"/>
      <c r="AA142" s="387"/>
      <c r="AB142" s="387"/>
      <c r="AC142" s="387"/>
    </row>
    <row r="143" spans="1:68" ht="16.5" hidden="1" customHeight="1" x14ac:dyDescent="0.25">
      <c r="A143" s="402" t="s">
        <v>226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8"/>
      <c r="AB143" s="378"/>
      <c r="AC143" s="378"/>
    </row>
    <row r="144" spans="1:68" ht="14.25" hidden="1" customHeight="1" x14ac:dyDescent="0.25">
      <c r="A144" s="391" t="s">
        <v>105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77"/>
      <c r="AB144" s="377"/>
      <c r="AC144" s="377"/>
    </row>
    <row r="145" spans="1:68" ht="27" customHeight="1" x14ac:dyDescent="0.25">
      <c r="A145" s="54" t="s">
        <v>227</v>
      </c>
      <c r="B145" s="54" t="s">
        <v>228</v>
      </c>
      <c r="C145" s="31">
        <v>4301011562</v>
      </c>
      <c r="D145" s="393">
        <v>4680115882577</v>
      </c>
      <c r="E145" s="394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75</v>
      </c>
      <c r="L145" s="32"/>
      <c r="M145" s="33" t="s">
        <v>94</v>
      </c>
      <c r="N145" s="33"/>
      <c r="O145" s="32">
        <v>90</v>
      </c>
      <c r="P145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8"/>
      <c r="R145" s="398"/>
      <c r="S145" s="398"/>
      <c r="T145" s="399"/>
      <c r="U145" s="34"/>
      <c r="V145" s="34"/>
      <c r="W145" s="35" t="s">
        <v>69</v>
      </c>
      <c r="X145" s="384">
        <v>100</v>
      </c>
      <c r="Y145" s="385">
        <f>IFERROR(IF(X145="",0,CEILING((X145/$H145),1)*$H145),"")</f>
        <v>102.4</v>
      </c>
      <c r="Z145" s="36">
        <f>IFERROR(IF(Y145=0,"",ROUNDUP(Y145/H145,0)*0.00753),"")</f>
        <v>0.24096000000000001</v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106.25</v>
      </c>
      <c r="BN145" s="64">
        <f>IFERROR(Y145*I145/H145,"0")</f>
        <v>108.8</v>
      </c>
      <c r="BO145" s="64">
        <f>IFERROR(1/J145*(X145/H145),"0")</f>
        <v>0.2003205128205128</v>
      </c>
      <c r="BP145" s="64">
        <f>IFERROR(1/J145*(Y145/H145),"0")</f>
        <v>0.20512820512820512</v>
      </c>
    </row>
    <row r="146" spans="1:68" ht="27" hidden="1" customHeight="1" x14ac:dyDescent="0.25">
      <c r="A146" s="54" t="s">
        <v>227</v>
      </c>
      <c r="B146" s="54" t="s">
        <v>229</v>
      </c>
      <c r="C146" s="31">
        <v>4301011564</v>
      </c>
      <c r="D146" s="393">
        <v>4680115882577</v>
      </c>
      <c r="E146" s="394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75</v>
      </c>
      <c r="L146" s="32"/>
      <c r="M146" s="33" t="s">
        <v>94</v>
      </c>
      <c r="N146" s="33"/>
      <c r="O146" s="32">
        <v>90</v>
      </c>
      <c r="P146" s="7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8"/>
      <c r="R146" s="398"/>
      <c r="S146" s="398"/>
      <c r="T146" s="399"/>
      <c r="U146" s="34"/>
      <c r="V146" s="34"/>
      <c r="W146" s="35" t="s">
        <v>69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5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6"/>
      <c r="P147" s="388" t="s">
        <v>70</v>
      </c>
      <c r="Q147" s="389"/>
      <c r="R147" s="389"/>
      <c r="S147" s="389"/>
      <c r="T147" s="389"/>
      <c r="U147" s="389"/>
      <c r="V147" s="390"/>
      <c r="W147" s="37" t="s">
        <v>71</v>
      </c>
      <c r="X147" s="386">
        <f>IFERROR(X145/H145,"0")+IFERROR(X146/H146,"0")</f>
        <v>31.25</v>
      </c>
      <c r="Y147" s="386">
        <f>IFERROR(Y145/H145,"0")+IFERROR(Y146/H146,"0")</f>
        <v>32</v>
      </c>
      <c r="Z147" s="386">
        <f>IFERROR(IF(Z145="",0,Z145),"0")+IFERROR(IF(Z146="",0,Z146),"0")</f>
        <v>0.24096000000000001</v>
      </c>
      <c r="AA147" s="387"/>
      <c r="AB147" s="387"/>
      <c r="AC147" s="387"/>
    </row>
    <row r="148" spans="1:68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6"/>
      <c r="P148" s="388" t="s">
        <v>70</v>
      </c>
      <c r="Q148" s="389"/>
      <c r="R148" s="389"/>
      <c r="S148" s="389"/>
      <c r="T148" s="389"/>
      <c r="U148" s="389"/>
      <c r="V148" s="390"/>
      <c r="W148" s="37" t="s">
        <v>69</v>
      </c>
      <c r="X148" s="386">
        <f>IFERROR(SUM(X145:X146),"0")</f>
        <v>100</v>
      </c>
      <c r="Y148" s="386">
        <f>IFERROR(SUM(Y145:Y146),"0")</f>
        <v>102.4</v>
      </c>
      <c r="Z148" s="37"/>
      <c r="AA148" s="387"/>
      <c r="AB148" s="387"/>
      <c r="AC148" s="387"/>
    </row>
    <row r="149" spans="1:68" ht="14.25" hidden="1" customHeight="1" x14ac:dyDescent="0.25">
      <c r="A149" s="391" t="s">
        <v>64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77"/>
      <c r="AB149" s="377"/>
      <c r="AC149" s="377"/>
    </row>
    <row r="150" spans="1:68" ht="27" hidden="1" customHeight="1" x14ac:dyDescent="0.25">
      <c r="A150" s="54" t="s">
        <v>230</v>
      </c>
      <c r="B150" s="54" t="s">
        <v>231</v>
      </c>
      <c r="C150" s="31">
        <v>4301031235</v>
      </c>
      <c r="D150" s="393">
        <v>4680115883444</v>
      </c>
      <c r="E150" s="394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75</v>
      </c>
      <c r="L150" s="32"/>
      <c r="M150" s="33" t="s">
        <v>94</v>
      </c>
      <c r="N150" s="33"/>
      <c r="O150" s="32">
        <v>90</v>
      </c>
      <c r="P150" s="42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8"/>
      <c r="R150" s="398"/>
      <c r="S150" s="398"/>
      <c r="T150" s="399"/>
      <c r="U150" s="34"/>
      <c r="V150" s="34"/>
      <c r="W150" s="35" t="s">
        <v>69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230</v>
      </c>
      <c r="B151" s="54" t="s">
        <v>232</v>
      </c>
      <c r="C151" s="31">
        <v>4301031234</v>
      </c>
      <c r="D151" s="393">
        <v>4680115883444</v>
      </c>
      <c r="E151" s="394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75</v>
      </c>
      <c r="L151" s="32"/>
      <c r="M151" s="33" t="s">
        <v>94</v>
      </c>
      <c r="N151" s="33"/>
      <c r="O151" s="32">
        <v>90</v>
      </c>
      <c r="P151" s="78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8"/>
      <c r="R151" s="398"/>
      <c r="S151" s="398"/>
      <c r="T151" s="399"/>
      <c r="U151" s="34"/>
      <c r="V151" s="34"/>
      <c r="W151" s="35" t="s">
        <v>69</v>
      </c>
      <c r="X151" s="384">
        <v>28</v>
      </c>
      <c r="Y151" s="385">
        <f>IFERROR(IF(X151="",0,CEILING((X151/$H151),1)*$H151),"")</f>
        <v>28</v>
      </c>
      <c r="Z151" s="36">
        <f>IFERROR(IF(Y151=0,"",ROUNDUP(Y151/H151,0)*0.00753),"")</f>
        <v>7.5300000000000006E-2</v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30.880000000000003</v>
      </c>
      <c r="BN151" s="64">
        <f>IFERROR(Y151*I151/H151,"0")</f>
        <v>30.880000000000003</v>
      </c>
      <c r="BO151" s="64">
        <f>IFERROR(1/J151*(X151/H151),"0")</f>
        <v>6.4102564102564097E-2</v>
      </c>
      <c r="BP151" s="64">
        <f>IFERROR(1/J151*(Y151/H151),"0")</f>
        <v>6.4102564102564097E-2</v>
      </c>
    </row>
    <row r="152" spans="1:68" x14ac:dyDescent="0.2">
      <c r="A152" s="395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6"/>
      <c r="P152" s="388" t="s">
        <v>70</v>
      </c>
      <c r="Q152" s="389"/>
      <c r="R152" s="389"/>
      <c r="S152" s="389"/>
      <c r="T152" s="389"/>
      <c r="U152" s="389"/>
      <c r="V152" s="390"/>
      <c r="W152" s="37" t="s">
        <v>71</v>
      </c>
      <c r="X152" s="386">
        <f>IFERROR(X150/H150,"0")+IFERROR(X151/H151,"0")</f>
        <v>10</v>
      </c>
      <c r="Y152" s="386">
        <f>IFERROR(Y150/H150,"0")+IFERROR(Y151/H151,"0")</f>
        <v>10</v>
      </c>
      <c r="Z152" s="386">
        <f>IFERROR(IF(Z150="",0,Z150),"0")+IFERROR(IF(Z151="",0,Z151),"0")</f>
        <v>7.5300000000000006E-2</v>
      </c>
      <c r="AA152" s="387"/>
      <c r="AB152" s="387"/>
      <c r="AC152" s="387"/>
    </row>
    <row r="153" spans="1:68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6"/>
      <c r="P153" s="388" t="s">
        <v>70</v>
      </c>
      <c r="Q153" s="389"/>
      <c r="R153" s="389"/>
      <c r="S153" s="389"/>
      <c r="T153" s="389"/>
      <c r="U153" s="389"/>
      <c r="V153" s="390"/>
      <c r="W153" s="37" t="s">
        <v>69</v>
      </c>
      <c r="X153" s="386">
        <f>IFERROR(SUM(X150:X151),"0")</f>
        <v>28</v>
      </c>
      <c r="Y153" s="386">
        <f>IFERROR(SUM(Y150:Y151),"0")</f>
        <v>28</v>
      </c>
      <c r="Z153" s="37"/>
      <c r="AA153" s="387"/>
      <c r="AB153" s="387"/>
      <c r="AC153" s="387"/>
    </row>
    <row r="154" spans="1:68" ht="14.25" hidden="1" customHeight="1" x14ac:dyDescent="0.25">
      <c r="A154" s="391" t="s">
        <v>72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77"/>
      <c r="AB154" s="377"/>
      <c r="AC154" s="377"/>
    </row>
    <row r="155" spans="1:68" ht="16.5" hidden="1" customHeight="1" x14ac:dyDescent="0.25">
      <c r="A155" s="54" t="s">
        <v>233</v>
      </c>
      <c r="B155" s="54" t="s">
        <v>234</v>
      </c>
      <c r="C155" s="31">
        <v>4301051477</v>
      </c>
      <c r="D155" s="393">
        <v>4680115882584</v>
      </c>
      <c r="E155" s="394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75</v>
      </c>
      <c r="L155" s="32"/>
      <c r="M155" s="33" t="s">
        <v>94</v>
      </c>
      <c r="N155" s="33"/>
      <c r="O155" s="32">
        <v>60</v>
      </c>
      <c r="P155" s="41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8"/>
      <c r="R155" s="398"/>
      <c r="S155" s="398"/>
      <c r="T155" s="399"/>
      <c r="U155" s="34"/>
      <c r="V155" s="34"/>
      <c r="W155" s="35" t="s">
        <v>69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233</v>
      </c>
      <c r="B156" s="54" t="s">
        <v>235</v>
      </c>
      <c r="C156" s="31">
        <v>4301051476</v>
      </c>
      <c r="D156" s="393">
        <v>4680115882584</v>
      </c>
      <c r="E156" s="394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75</v>
      </c>
      <c r="L156" s="32"/>
      <c r="M156" s="33" t="s">
        <v>94</v>
      </c>
      <c r="N156" s="33"/>
      <c r="O156" s="32">
        <v>60</v>
      </c>
      <c r="P156" s="6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8"/>
      <c r="R156" s="398"/>
      <c r="S156" s="398"/>
      <c r="T156" s="399"/>
      <c r="U156" s="34"/>
      <c r="V156" s="34"/>
      <c r="W156" s="35" t="s">
        <v>69</v>
      </c>
      <c r="X156" s="384">
        <v>82.5</v>
      </c>
      <c r="Y156" s="385">
        <f>IFERROR(IF(X156="",0,CEILING((X156/$H156),1)*$H156),"")</f>
        <v>84.48</v>
      </c>
      <c r="Z156" s="36">
        <f>IFERROR(IF(Y156=0,"",ROUNDUP(Y156/H156,0)*0.00753),"")</f>
        <v>0.24096000000000001</v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91.5</v>
      </c>
      <c r="BN156" s="64">
        <f>IFERROR(Y156*I156/H156,"0")</f>
        <v>93.695999999999998</v>
      </c>
      <c r="BO156" s="64">
        <f>IFERROR(1/J156*(X156/H156),"0")</f>
        <v>0.2003205128205128</v>
      </c>
      <c r="BP156" s="64">
        <f>IFERROR(1/J156*(Y156/H156),"0")</f>
        <v>0.20512820512820512</v>
      </c>
    </row>
    <row r="157" spans="1:68" x14ac:dyDescent="0.2">
      <c r="A157" s="395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6"/>
      <c r="P157" s="388" t="s">
        <v>70</v>
      </c>
      <c r="Q157" s="389"/>
      <c r="R157" s="389"/>
      <c r="S157" s="389"/>
      <c r="T157" s="389"/>
      <c r="U157" s="389"/>
      <c r="V157" s="390"/>
      <c r="W157" s="37" t="s">
        <v>71</v>
      </c>
      <c r="X157" s="386">
        <f>IFERROR(X155/H155,"0")+IFERROR(X156/H156,"0")</f>
        <v>31.25</v>
      </c>
      <c r="Y157" s="386">
        <f>IFERROR(Y155/H155,"0")+IFERROR(Y156/H156,"0")</f>
        <v>32</v>
      </c>
      <c r="Z157" s="386">
        <f>IFERROR(IF(Z155="",0,Z155),"0")+IFERROR(IF(Z156="",0,Z156),"0")</f>
        <v>0.24096000000000001</v>
      </c>
      <c r="AA157" s="387"/>
      <c r="AB157" s="387"/>
      <c r="AC157" s="387"/>
    </row>
    <row r="158" spans="1:68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6"/>
      <c r="P158" s="388" t="s">
        <v>70</v>
      </c>
      <c r="Q158" s="389"/>
      <c r="R158" s="389"/>
      <c r="S158" s="389"/>
      <c r="T158" s="389"/>
      <c r="U158" s="389"/>
      <c r="V158" s="390"/>
      <c r="W158" s="37" t="s">
        <v>69</v>
      </c>
      <c r="X158" s="386">
        <f>IFERROR(SUM(X155:X156),"0")</f>
        <v>82.5</v>
      </c>
      <c r="Y158" s="386">
        <f>IFERROR(SUM(Y155:Y156),"0")</f>
        <v>84.48</v>
      </c>
      <c r="Z158" s="37"/>
      <c r="AA158" s="387"/>
      <c r="AB158" s="387"/>
      <c r="AC158" s="387"/>
    </row>
    <row r="159" spans="1:68" ht="16.5" hidden="1" customHeight="1" x14ac:dyDescent="0.25">
      <c r="A159" s="402" t="s">
        <v>103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8"/>
      <c r="AB159" s="378"/>
      <c r="AC159" s="378"/>
    </row>
    <row r="160" spans="1:68" ht="14.25" hidden="1" customHeight="1" x14ac:dyDescent="0.25">
      <c r="A160" s="391" t="s">
        <v>105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77"/>
      <c r="AB160" s="377"/>
      <c r="AC160" s="377"/>
    </row>
    <row r="161" spans="1:68" ht="27" hidden="1" customHeight="1" x14ac:dyDescent="0.25">
      <c r="A161" s="54" t="s">
        <v>236</v>
      </c>
      <c r="B161" s="54" t="s">
        <v>237</v>
      </c>
      <c r="C161" s="31">
        <v>4301011623</v>
      </c>
      <c r="D161" s="393">
        <v>4607091382945</v>
      </c>
      <c r="E161" s="394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108</v>
      </c>
      <c r="L161" s="32"/>
      <c r="M161" s="33" t="s">
        <v>109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8"/>
      <c r="R161" s="398"/>
      <c r="S161" s="398"/>
      <c r="T161" s="399"/>
      <c r="U161" s="34"/>
      <c r="V161" s="34"/>
      <c r="W161" s="35" t="s">
        <v>69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238</v>
      </c>
      <c r="B162" s="54" t="s">
        <v>239</v>
      </c>
      <c r="C162" s="31">
        <v>4301011192</v>
      </c>
      <c r="D162" s="393">
        <v>4607091382952</v>
      </c>
      <c r="E162" s="394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75</v>
      </c>
      <c r="L162" s="32"/>
      <c r="M162" s="33" t="s">
        <v>109</v>
      </c>
      <c r="N162" s="33"/>
      <c r="O162" s="32">
        <v>50</v>
      </c>
      <c r="P16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8"/>
      <c r="R162" s="398"/>
      <c r="S162" s="398"/>
      <c r="T162" s="399"/>
      <c r="U162" s="34"/>
      <c r="V162" s="34"/>
      <c r="W162" s="35" t="s">
        <v>69</v>
      </c>
      <c r="X162" s="384">
        <v>30</v>
      </c>
      <c r="Y162" s="385">
        <f>IFERROR(IF(X162="",0,CEILING((X162/$H162),1)*$H162),"")</f>
        <v>30</v>
      </c>
      <c r="Z162" s="36">
        <f>IFERROR(IF(Y162=0,"",ROUNDUP(Y162/H162,0)*0.00753),"")</f>
        <v>7.5300000000000006E-2</v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32</v>
      </c>
      <c r="BN162" s="64">
        <f>IFERROR(Y162*I162/H162,"0")</f>
        <v>32</v>
      </c>
      <c r="BO162" s="64">
        <f>IFERROR(1/J162*(X162/H162),"0")</f>
        <v>6.4102564102564097E-2</v>
      </c>
      <c r="BP162" s="64">
        <f>IFERROR(1/J162*(Y162/H162),"0")</f>
        <v>6.4102564102564097E-2</v>
      </c>
    </row>
    <row r="163" spans="1:68" ht="27" hidden="1" customHeight="1" x14ac:dyDescent="0.25">
      <c r="A163" s="54" t="s">
        <v>240</v>
      </c>
      <c r="B163" s="54" t="s">
        <v>241</v>
      </c>
      <c r="C163" s="31">
        <v>4301011705</v>
      </c>
      <c r="D163" s="393">
        <v>4607091384604</v>
      </c>
      <c r="E163" s="394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75</v>
      </c>
      <c r="L163" s="32"/>
      <c r="M163" s="33" t="s">
        <v>109</v>
      </c>
      <c r="N163" s="33"/>
      <c r="O163" s="32">
        <v>50</v>
      </c>
      <c r="P163" s="5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8"/>
      <c r="R163" s="398"/>
      <c r="S163" s="398"/>
      <c r="T163" s="399"/>
      <c r="U163" s="34"/>
      <c r="V163" s="34"/>
      <c r="W163" s="35" t="s">
        <v>69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5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6"/>
      <c r="P164" s="388" t="s">
        <v>70</v>
      </c>
      <c r="Q164" s="389"/>
      <c r="R164" s="389"/>
      <c r="S164" s="389"/>
      <c r="T164" s="389"/>
      <c r="U164" s="389"/>
      <c r="V164" s="390"/>
      <c r="W164" s="37" t="s">
        <v>71</v>
      </c>
      <c r="X164" s="386">
        <f>IFERROR(X161/H161,"0")+IFERROR(X162/H162,"0")+IFERROR(X163/H163,"0")</f>
        <v>10</v>
      </c>
      <c r="Y164" s="386">
        <f>IFERROR(Y161/H161,"0")+IFERROR(Y162/H162,"0")+IFERROR(Y163/H163,"0")</f>
        <v>10</v>
      </c>
      <c r="Z164" s="386">
        <f>IFERROR(IF(Z161="",0,Z161),"0")+IFERROR(IF(Z162="",0,Z162),"0")+IFERROR(IF(Z163="",0,Z163),"0")</f>
        <v>7.5300000000000006E-2</v>
      </c>
      <c r="AA164" s="387"/>
      <c r="AB164" s="387"/>
      <c r="AC164" s="387"/>
    </row>
    <row r="165" spans="1:68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6"/>
      <c r="P165" s="388" t="s">
        <v>70</v>
      </c>
      <c r="Q165" s="389"/>
      <c r="R165" s="389"/>
      <c r="S165" s="389"/>
      <c r="T165" s="389"/>
      <c r="U165" s="389"/>
      <c r="V165" s="390"/>
      <c r="W165" s="37" t="s">
        <v>69</v>
      </c>
      <c r="X165" s="386">
        <f>IFERROR(SUM(X161:X163),"0")</f>
        <v>30</v>
      </c>
      <c r="Y165" s="386">
        <f>IFERROR(SUM(Y161:Y163),"0")</f>
        <v>30</v>
      </c>
      <c r="Z165" s="37"/>
      <c r="AA165" s="387"/>
      <c r="AB165" s="387"/>
      <c r="AC165" s="387"/>
    </row>
    <row r="166" spans="1:68" ht="14.25" hidden="1" customHeight="1" x14ac:dyDescent="0.25">
      <c r="A166" s="391" t="s">
        <v>64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77"/>
      <c r="AB166" s="377"/>
      <c r="AC166" s="377"/>
    </row>
    <row r="167" spans="1:68" ht="16.5" hidden="1" customHeight="1" x14ac:dyDescent="0.25">
      <c r="A167" s="54" t="s">
        <v>242</v>
      </c>
      <c r="B167" s="54" t="s">
        <v>243</v>
      </c>
      <c r="C167" s="31">
        <v>4301030895</v>
      </c>
      <c r="D167" s="393">
        <v>4607091387667</v>
      </c>
      <c r="E167" s="394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108</v>
      </c>
      <c r="L167" s="32"/>
      <c r="M167" s="33" t="s">
        <v>109</v>
      </c>
      <c r="N167" s="33"/>
      <c r="O167" s="32">
        <v>40</v>
      </c>
      <c r="P167" s="5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8"/>
      <c r="R167" s="398"/>
      <c r="S167" s="398"/>
      <c r="T167" s="399"/>
      <c r="U167" s="34"/>
      <c r="V167" s="34"/>
      <c r="W167" s="35" t="s">
        <v>69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244</v>
      </c>
      <c r="B168" s="54" t="s">
        <v>245</v>
      </c>
      <c r="C168" s="31">
        <v>4301030961</v>
      </c>
      <c r="D168" s="393">
        <v>4607091387636</v>
      </c>
      <c r="E168" s="394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75</v>
      </c>
      <c r="L168" s="32"/>
      <c r="M168" s="33" t="s">
        <v>68</v>
      </c>
      <c r="N168" s="33"/>
      <c r="O168" s="32">
        <v>40</v>
      </c>
      <c r="P168" s="5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8"/>
      <c r="R168" s="398"/>
      <c r="S168" s="398"/>
      <c r="T168" s="399"/>
      <c r="U168" s="34"/>
      <c r="V168" s="34"/>
      <c r="W168" s="35" t="s">
        <v>69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246</v>
      </c>
      <c r="B169" s="54" t="s">
        <v>247</v>
      </c>
      <c r="C169" s="31">
        <v>4301030963</v>
      </c>
      <c r="D169" s="393">
        <v>4607091382426</v>
      </c>
      <c r="E169" s="394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108</v>
      </c>
      <c r="L169" s="32"/>
      <c r="M169" s="33" t="s">
        <v>68</v>
      </c>
      <c r="N169" s="33"/>
      <c r="O169" s="32">
        <v>40</v>
      </c>
      <c r="P169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8"/>
      <c r="R169" s="398"/>
      <c r="S169" s="398"/>
      <c r="T169" s="399"/>
      <c r="U169" s="34"/>
      <c r="V169" s="34"/>
      <c r="W169" s="35" t="s">
        <v>69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248</v>
      </c>
      <c r="B170" s="54" t="s">
        <v>249</v>
      </c>
      <c r="C170" s="31">
        <v>4301030962</v>
      </c>
      <c r="D170" s="393">
        <v>4607091386547</v>
      </c>
      <c r="E170" s="394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4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8"/>
      <c r="R170" s="398"/>
      <c r="S170" s="398"/>
      <c r="T170" s="399"/>
      <c r="U170" s="34"/>
      <c r="V170" s="34"/>
      <c r="W170" s="35" t="s">
        <v>69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250</v>
      </c>
      <c r="B171" s="54" t="s">
        <v>251</v>
      </c>
      <c r="C171" s="31">
        <v>4301030964</v>
      </c>
      <c r="D171" s="393">
        <v>4607091382464</v>
      </c>
      <c r="E171" s="394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8"/>
      <c r="R171" s="398"/>
      <c r="S171" s="398"/>
      <c r="T171" s="399"/>
      <c r="U171" s="34"/>
      <c r="V171" s="34"/>
      <c r="W171" s="35" t="s">
        <v>69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5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6"/>
      <c r="P172" s="388" t="s">
        <v>70</v>
      </c>
      <c r="Q172" s="389"/>
      <c r="R172" s="389"/>
      <c r="S172" s="389"/>
      <c r="T172" s="389"/>
      <c r="U172" s="389"/>
      <c r="V172" s="390"/>
      <c r="W172" s="37" t="s">
        <v>71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6"/>
      <c r="P173" s="388" t="s">
        <v>70</v>
      </c>
      <c r="Q173" s="389"/>
      <c r="R173" s="389"/>
      <c r="S173" s="389"/>
      <c r="T173" s="389"/>
      <c r="U173" s="389"/>
      <c r="V173" s="390"/>
      <c r="W173" s="37" t="s">
        <v>69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391" t="s">
        <v>72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77"/>
      <c r="AB174" s="377"/>
      <c r="AC174" s="377"/>
    </row>
    <row r="175" spans="1:68" ht="16.5" customHeight="1" x14ac:dyDescent="0.25">
      <c r="A175" s="54" t="s">
        <v>252</v>
      </c>
      <c r="B175" s="54" t="s">
        <v>253</v>
      </c>
      <c r="C175" s="31">
        <v>4301051611</v>
      </c>
      <c r="D175" s="393">
        <v>4607091385304</v>
      </c>
      <c r="E175" s="394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108</v>
      </c>
      <c r="L175" s="32"/>
      <c r="M175" s="33" t="s">
        <v>68</v>
      </c>
      <c r="N175" s="33"/>
      <c r="O175" s="32">
        <v>40</v>
      </c>
      <c r="P175" s="6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8"/>
      <c r="R175" s="398"/>
      <c r="S175" s="398"/>
      <c r="T175" s="399"/>
      <c r="U175" s="34"/>
      <c r="V175" s="34"/>
      <c r="W175" s="35" t="s">
        <v>69</v>
      </c>
      <c r="X175" s="384">
        <v>60</v>
      </c>
      <c r="Y175" s="385">
        <f>IFERROR(IF(X175="",0,CEILING((X175/$H175),1)*$H175),"")</f>
        <v>67.2</v>
      </c>
      <c r="Z175" s="36">
        <f>IFERROR(IF(Y175=0,"",ROUNDUP(Y175/H175,0)*0.02175),"")</f>
        <v>0.17399999999999999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64.028571428571425</v>
      </c>
      <c r="BN175" s="64">
        <f>IFERROR(Y175*I175/H175,"0")</f>
        <v>71.712000000000003</v>
      </c>
      <c r="BO175" s="64">
        <f>IFERROR(1/J175*(X175/H175),"0")</f>
        <v>0.12755102040816324</v>
      </c>
      <c r="BP175" s="64">
        <f>IFERROR(1/J175*(Y175/H175),"0")</f>
        <v>0.14285714285714285</v>
      </c>
    </row>
    <row r="176" spans="1:68" ht="16.5" hidden="1" customHeight="1" x14ac:dyDescent="0.25">
      <c r="A176" s="54" t="s">
        <v>254</v>
      </c>
      <c r="B176" s="54" t="s">
        <v>255</v>
      </c>
      <c r="C176" s="31">
        <v>4301051648</v>
      </c>
      <c r="D176" s="393">
        <v>4607091386264</v>
      </c>
      <c r="E176" s="394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75</v>
      </c>
      <c r="L176" s="32"/>
      <c r="M176" s="33" t="s">
        <v>68</v>
      </c>
      <c r="N176" s="33"/>
      <c r="O176" s="32">
        <v>31</v>
      </c>
      <c r="P176" s="6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8"/>
      <c r="R176" s="398"/>
      <c r="S176" s="398"/>
      <c r="T176" s="399"/>
      <c r="U176" s="34"/>
      <c r="V176" s="34"/>
      <c r="W176" s="35" t="s">
        <v>69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256</v>
      </c>
      <c r="B177" s="54" t="s">
        <v>257</v>
      </c>
      <c r="C177" s="31">
        <v>4301051313</v>
      </c>
      <c r="D177" s="393">
        <v>4607091385427</v>
      </c>
      <c r="E177" s="394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75</v>
      </c>
      <c r="L177" s="32"/>
      <c r="M177" s="33" t="s">
        <v>68</v>
      </c>
      <c r="N177" s="33"/>
      <c r="O177" s="32">
        <v>40</v>
      </c>
      <c r="P177" s="6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8"/>
      <c r="R177" s="398"/>
      <c r="S177" s="398"/>
      <c r="T177" s="399"/>
      <c r="U177" s="34"/>
      <c r="V177" s="34"/>
      <c r="W177" s="35" t="s">
        <v>69</v>
      </c>
      <c r="X177" s="384">
        <v>35</v>
      </c>
      <c r="Y177" s="385">
        <f>IFERROR(IF(X177="",0,CEILING((X177/$H177),1)*$H177),"")</f>
        <v>36</v>
      </c>
      <c r="Z177" s="36">
        <f>IFERROR(IF(Y177=0,"",ROUNDUP(Y177/H177,0)*0.00753),"")</f>
        <v>9.0359999999999996E-2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38.173333333333332</v>
      </c>
      <c r="BN177" s="64">
        <f>IFERROR(Y177*I177/H177,"0")</f>
        <v>39.263999999999996</v>
      </c>
      <c r="BO177" s="64">
        <f>IFERROR(1/J177*(X177/H177),"0")</f>
        <v>7.4786324786324784E-2</v>
      </c>
      <c r="BP177" s="64">
        <f>IFERROR(1/J177*(Y177/H177),"0")</f>
        <v>7.6923076923076927E-2</v>
      </c>
    </row>
    <row r="178" spans="1:68" x14ac:dyDescent="0.2">
      <c r="A178" s="395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6"/>
      <c r="P178" s="388" t="s">
        <v>70</v>
      </c>
      <c r="Q178" s="389"/>
      <c r="R178" s="389"/>
      <c r="S178" s="389"/>
      <c r="T178" s="389"/>
      <c r="U178" s="389"/>
      <c r="V178" s="390"/>
      <c r="W178" s="37" t="s">
        <v>71</v>
      </c>
      <c r="X178" s="386">
        <f>IFERROR(X175/H175,"0")+IFERROR(X176/H176,"0")+IFERROR(X177/H177,"0")</f>
        <v>18.80952380952381</v>
      </c>
      <c r="Y178" s="386">
        <f>IFERROR(Y175/H175,"0")+IFERROR(Y176/H176,"0")+IFERROR(Y177/H177,"0")</f>
        <v>20</v>
      </c>
      <c r="Z178" s="386">
        <f>IFERROR(IF(Z175="",0,Z175),"0")+IFERROR(IF(Z176="",0,Z176),"0")+IFERROR(IF(Z177="",0,Z177),"0")</f>
        <v>0.26435999999999998</v>
      </c>
      <c r="AA178" s="387"/>
      <c r="AB178" s="387"/>
      <c r="AC178" s="387"/>
    </row>
    <row r="179" spans="1:68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6"/>
      <c r="P179" s="388" t="s">
        <v>70</v>
      </c>
      <c r="Q179" s="389"/>
      <c r="R179" s="389"/>
      <c r="S179" s="389"/>
      <c r="T179" s="389"/>
      <c r="U179" s="389"/>
      <c r="V179" s="390"/>
      <c r="W179" s="37" t="s">
        <v>69</v>
      </c>
      <c r="X179" s="386">
        <f>IFERROR(SUM(X175:X177),"0")</f>
        <v>95</v>
      </c>
      <c r="Y179" s="386">
        <f>IFERROR(SUM(Y175:Y177),"0")</f>
        <v>103.2</v>
      </c>
      <c r="Z179" s="37"/>
      <c r="AA179" s="387"/>
      <c r="AB179" s="387"/>
      <c r="AC179" s="387"/>
    </row>
    <row r="180" spans="1:68" ht="27.75" hidden="1" customHeight="1" x14ac:dyDescent="0.2">
      <c r="A180" s="413" t="s">
        <v>258</v>
      </c>
      <c r="B180" s="414"/>
      <c r="C180" s="414"/>
      <c r="D180" s="414"/>
      <c r="E180" s="414"/>
      <c r="F180" s="414"/>
      <c r="G180" s="414"/>
      <c r="H180" s="414"/>
      <c r="I180" s="414"/>
      <c r="J180" s="414"/>
      <c r="K180" s="414"/>
      <c r="L180" s="414"/>
      <c r="M180" s="414"/>
      <c r="N180" s="414"/>
      <c r="O180" s="414"/>
      <c r="P180" s="414"/>
      <c r="Q180" s="414"/>
      <c r="R180" s="414"/>
      <c r="S180" s="414"/>
      <c r="T180" s="414"/>
      <c r="U180" s="414"/>
      <c r="V180" s="414"/>
      <c r="W180" s="414"/>
      <c r="X180" s="414"/>
      <c r="Y180" s="414"/>
      <c r="Z180" s="414"/>
      <c r="AA180" s="48"/>
      <c r="AB180" s="48"/>
      <c r="AC180" s="48"/>
    </row>
    <row r="181" spans="1:68" ht="16.5" hidden="1" customHeight="1" x14ac:dyDescent="0.25">
      <c r="A181" s="402" t="s">
        <v>259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8"/>
      <c r="AB181" s="378"/>
      <c r="AC181" s="378"/>
    </row>
    <row r="182" spans="1:68" ht="14.25" hidden="1" customHeight="1" x14ac:dyDescent="0.25">
      <c r="A182" s="391" t="s">
        <v>64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77"/>
      <c r="AB182" s="377"/>
      <c r="AC182" s="377"/>
    </row>
    <row r="183" spans="1:68" ht="27" customHeight="1" x14ac:dyDescent="0.25">
      <c r="A183" s="54" t="s">
        <v>260</v>
      </c>
      <c r="B183" s="54" t="s">
        <v>261</v>
      </c>
      <c r="C183" s="31">
        <v>4301031191</v>
      </c>
      <c r="D183" s="393">
        <v>4680115880993</v>
      </c>
      <c r="E183" s="394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75</v>
      </c>
      <c r="L183" s="32"/>
      <c r="M183" s="33" t="s">
        <v>68</v>
      </c>
      <c r="N183" s="33"/>
      <c r="O183" s="32">
        <v>40</v>
      </c>
      <c r="P183" s="7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8"/>
      <c r="R183" s="398"/>
      <c r="S183" s="398"/>
      <c r="T183" s="399"/>
      <c r="U183" s="34"/>
      <c r="V183" s="34"/>
      <c r="W183" s="35" t="s">
        <v>69</v>
      </c>
      <c r="X183" s="384">
        <v>100</v>
      </c>
      <c r="Y183" s="385">
        <f t="shared" ref="Y183:Y190" si="26">IFERROR(IF(X183="",0,CEILING((X183/$H183),1)*$H183),"")</f>
        <v>100.80000000000001</v>
      </c>
      <c r="Z183" s="36">
        <f>IFERROR(IF(Y183=0,"",ROUNDUP(Y183/H183,0)*0.00753),"")</f>
        <v>0.18071999999999999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106.19047619047619</v>
      </c>
      <c r="BN183" s="64">
        <f t="shared" ref="BN183:BN190" si="28">IFERROR(Y183*I183/H183,"0")</f>
        <v>107.04</v>
      </c>
      <c r="BO183" s="64">
        <f t="shared" ref="BO183:BO190" si="29">IFERROR(1/J183*(X183/H183),"0")</f>
        <v>0.15262515262515264</v>
      </c>
      <c r="BP183" s="64">
        <f t="shared" ref="BP183:BP190" si="30">IFERROR(1/J183*(Y183/H183),"0")</f>
        <v>0.15384615384615385</v>
      </c>
    </row>
    <row r="184" spans="1:68" ht="27" hidden="1" customHeight="1" x14ac:dyDescent="0.25">
      <c r="A184" s="54" t="s">
        <v>262</v>
      </c>
      <c r="B184" s="54" t="s">
        <v>263</v>
      </c>
      <c r="C184" s="31">
        <v>4301031204</v>
      </c>
      <c r="D184" s="393">
        <v>4680115881761</v>
      </c>
      <c r="E184" s="394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75</v>
      </c>
      <c r="L184" s="32"/>
      <c r="M184" s="33" t="s">
        <v>68</v>
      </c>
      <c r="N184" s="33"/>
      <c r="O184" s="32">
        <v>40</v>
      </c>
      <c r="P184" s="4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8"/>
      <c r="R184" s="398"/>
      <c r="S184" s="398"/>
      <c r="T184" s="399"/>
      <c r="U184" s="34"/>
      <c r="V184" s="34"/>
      <c r="W184" s="35" t="s">
        <v>69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264</v>
      </c>
      <c r="B185" s="54" t="s">
        <v>265</v>
      </c>
      <c r="C185" s="31">
        <v>4301031201</v>
      </c>
      <c r="D185" s="393">
        <v>4680115881563</v>
      </c>
      <c r="E185" s="394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75</v>
      </c>
      <c r="L185" s="32"/>
      <c r="M185" s="33" t="s">
        <v>68</v>
      </c>
      <c r="N185" s="33"/>
      <c r="O185" s="32">
        <v>40</v>
      </c>
      <c r="P185" s="5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8"/>
      <c r="R185" s="398"/>
      <c r="S185" s="398"/>
      <c r="T185" s="399"/>
      <c r="U185" s="34"/>
      <c r="V185" s="34"/>
      <c r="W185" s="35" t="s">
        <v>69</v>
      </c>
      <c r="X185" s="384">
        <v>50</v>
      </c>
      <c r="Y185" s="385">
        <f t="shared" si="26"/>
        <v>50.400000000000006</v>
      </c>
      <c r="Z185" s="36">
        <f>IFERROR(IF(Y185=0,"",ROUNDUP(Y185/H185,0)*0.00753),"")</f>
        <v>9.0359999999999996E-2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52.380952380952387</v>
      </c>
      <c r="BN185" s="64">
        <f t="shared" si="28"/>
        <v>52.800000000000011</v>
      </c>
      <c r="BO185" s="64">
        <f t="shared" si="29"/>
        <v>7.6312576312576319E-2</v>
      </c>
      <c r="BP185" s="64">
        <f t="shared" si="30"/>
        <v>7.6923076923076927E-2</v>
      </c>
    </row>
    <row r="186" spans="1:68" ht="27" customHeight="1" x14ac:dyDescent="0.25">
      <c r="A186" s="54" t="s">
        <v>266</v>
      </c>
      <c r="B186" s="54" t="s">
        <v>267</v>
      </c>
      <c r="C186" s="31">
        <v>4301031199</v>
      </c>
      <c r="D186" s="393">
        <v>4680115880986</v>
      </c>
      <c r="E186" s="394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8"/>
      <c r="R186" s="398"/>
      <c r="S186" s="398"/>
      <c r="T186" s="399"/>
      <c r="U186" s="34"/>
      <c r="V186" s="34"/>
      <c r="W186" s="35" t="s">
        <v>69</v>
      </c>
      <c r="X186" s="384">
        <v>52.5</v>
      </c>
      <c r="Y186" s="385">
        <f t="shared" si="26"/>
        <v>52.5</v>
      </c>
      <c r="Z186" s="36">
        <f>IFERROR(IF(Y186=0,"",ROUNDUP(Y186/H186,0)*0.00502),"")</f>
        <v>0.1255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55.75</v>
      </c>
      <c r="BN186" s="64">
        <f t="shared" si="28"/>
        <v>55.75</v>
      </c>
      <c r="BO186" s="64">
        <f t="shared" si="29"/>
        <v>0.10683760683760685</v>
      </c>
      <c r="BP186" s="64">
        <f t="shared" si="30"/>
        <v>0.10683760683760685</v>
      </c>
    </row>
    <row r="187" spans="1:68" ht="27" customHeight="1" x14ac:dyDescent="0.25">
      <c r="A187" s="54" t="s">
        <v>268</v>
      </c>
      <c r="B187" s="54" t="s">
        <v>269</v>
      </c>
      <c r="C187" s="31">
        <v>4301031205</v>
      </c>
      <c r="D187" s="393">
        <v>4680115881785</v>
      </c>
      <c r="E187" s="394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8"/>
      <c r="R187" s="398"/>
      <c r="S187" s="398"/>
      <c r="T187" s="399"/>
      <c r="U187" s="34"/>
      <c r="V187" s="34"/>
      <c r="W187" s="35" t="s">
        <v>69</v>
      </c>
      <c r="X187" s="384">
        <v>52.5</v>
      </c>
      <c r="Y187" s="385">
        <f t="shared" si="26"/>
        <v>52.5</v>
      </c>
      <c r="Z187" s="36">
        <f>IFERROR(IF(Y187=0,"",ROUNDUP(Y187/H187,0)*0.00502),"")</f>
        <v>0.1255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55.75</v>
      </c>
      <c r="BN187" s="64">
        <f t="shared" si="28"/>
        <v>55.75</v>
      </c>
      <c r="BO187" s="64">
        <f t="shared" si="29"/>
        <v>0.10683760683760685</v>
      </c>
      <c r="BP187" s="64">
        <f t="shared" si="30"/>
        <v>0.10683760683760685</v>
      </c>
    </row>
    <row r="188" spans="1:68" ht="27" customHeight="1" x14ac:dyDescent="0.25">
      <c r="A188" s="54" t="s">
        <v>270</v>
      </c>
      <c r="B188" s="54" t="s">
        <v>271</v>
      </c>
      <c r="C188" s="31">
        <v>4301031202</v>
      </c>
      <c r="D188" s="393">
        <v>4680115881679</v>
      </c>
      <c r="E188" s="394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6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8"/>
      <c r="R188" s="398"/>
      <c r="S188" s="398"/>
      <c r="T188" s="399"/>
      <c r="U188" s="34"/>
      <c r="V188" s="34"/>
      <c r="W188" s="35" t="s">
        <v>69</v>
      </c>
      <c r="X188" s="384">
        <v>157.5</v>
      </c>
      <c r="Y188" s="385">
        <f t="shared" si="26"/>
        <v>157.5</v>
      </c>
      <c r="Z188" s="36">
        <f>IFERROR(IF(Y188=0,"",ROUNDUP(Y188/H188,0)*0.00502),"")</f>
        <v>0.3765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165</v>
      </c>
      <c r="BN188" s="64">
        <f t="shared" si="28"/>
        <v>165</v>
      </c>
      <c r="BO188" s="64">
        <f t="shared" si="29"/>
        <v>0.32051282051282054</v>
      </c>
      <c r="BP188" s="64">
        <f t="shared" si="30"/>
        <v>0.32051282051282054</v>
      </c>
    </row>
    <row r="189" spans="1:68" ht="27" hidden="1" customHeight="1" x14ac:dyDescent="0.25">
      <c r="A189" s="54" t="s">
        <v>272</v>
      </c>
      <c r="B189" s="54" t="s">
        <v>273</v>
      </c>
      <c r="C189" s="31">
        <v>4301031158</v>
      </c>
      <c r="D189" s="393">
        <v>4680115880191</v>
      </c>
      <c r="E189" s="394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8"/>
      <c r="R189" s="398"/>
      <c r="S189" s="398"/>
      <c r="T189" s="399"/>
      <c r="U189" s="34"/>
      <c r="V189" s="34"/>
      <c r="W189" s="35" t="s">
        <v>69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274</v>
      </c>
      <c r="B190" s="54" t="s">
        <v>275</v>
      </c>
      <c r="C190" s="31">
        <v>4301031245</v>
      </c>
      <c r="D190" s="393">
        <v>4680115883963</v>
      </c>
      <c r="E190" s="394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69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8"/>
      <c r="R190" s="398"/>
      <c r="S190" s="398"/>
      <c r="T190" s="399"/>
      <c r="U190" s="34"/>
      <c r="V190" s="34"/>
      <c r="W190" s="35" t="s">
        <v>69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5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6"/>
      <c r="P191" s="388" t="s">
        <v>70</v>
      </c>
      <c r="Q191" s="389"/>
      <c r="R191" s="389"/>
      <c r="S191" s="389"/>
      <c r="T191" s="389"/>
      <c r="U191" s="389"/>
      <c r="V191" s="390"/>
      <c r="W191" s="37" t="s">
        <v>71</v>
      </c>
      <c r="X191" s="386">
        <f>IFERROR(X183/H183,"0")+IFERROR(X184/H184,"0")+IFERROR(X185/H185,"0")+IFERROR(X186/H186,"0")+IFERROR(X187/H187,"0")+IFERROR(X188/H188,"0")+IFERROR(X189/H189,"0")+IFERROR(X190/H190,"0")</f>
        <v>160.71428571428572</v>
      </c>
      <c r="Y191" s="386">
        <f>IFERROR(Y183/H183,"0")+IFERROR(Y184/H184,"0")+IFERROR(Y185/H185,"0")+IFERROR(Y186/H186,"0")+IFERROR(Y187/H187,"0")+IFERROR(Y188/H188,"0")+IFERROR(Y189/H189,"0")+IFERROR(Y190/H190,"0")</f>
        <v>161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0.89857999999999993</v>
      </c>
      <c r="AA191" s="387"/>
      <c r="AB191" s="387"/>
      <c r="AC191" s="387"/>
    </row>
    <row r="192" spans="1:68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6"/>
      <c r="P192" s="388" t="s">
        <v>70</v>
      </c>
      <c r="Q192" s="389"/>
      <c r="R192" s="389"/>
      <c r="S192" s="389"/>
      <c r="T192" s="389"/>
      <c r="U192" s="389"/>
      <c r="V192" s="390"/>
      <c r="W192" s="37" t="s">
        <v>69</v>
      </c>
      <c r="X192" s="386">
        <f>IFERROR(SUM(X183:X190),"0")</f>
        <v>412.5</v>
      </c>
      <c r="Y192" s="386">
        <f>IFERROR(SUM(Y183:Y190),"0")</f>
        <v>413.70000000000005</v>
      </c>
      <c r="Z192" s="37"/>
      <c r="AA192" s="387"/>
      <c r="AB192" s="387"/>
      <c r="AC192" s="387"/>
    </row>
    <row r="193" spans="1:68" ht="16.5" hidden="1" customHeight="1" x14ac:dyDescent="0.25">
      <c r="A193" s="402" t="s">
        <v>276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8"/>
      <c r="AB193" s="378"/>
      <c r="AC193" s="378"/>
    </row>
    <row r="194" spans="1:68" ht="14.25" hidden="1" customHeight="1" x14ac:dyDescent="0.25">
      <c r="A194" s="391" t="s">
        <v>105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77"/>
      <c r="AB194" s="377"/>
      <c r="AC194" s="377"/>
    </row>
    <row r="195" spans="1:68" ht="16.5" hidden="1" customHeight="1" x14ac:dyDescent="0.25">
      <c r="A195" s="54" t="s">
        <v>277</v>
      </c>
      <c r="B195" s="54" t="s">
        <v>278</v>
      </c>
      <c r="C195" s="31">
        <v>4301011450</v>
      </c>
      <c r="D195" s="393">
        <v>4680115881402</v>
      </c>
      <c r="E195" s="394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108</v>
      </c>
      <c r="L195" s="32"/>
      <c r="M195" s="33" t="s">
        <v>109</v>
      </c>
      <c r="N195" s="33"/>
      <c r="O195" s="32">
        <v>55</v>
      </c>
      <c r="P195" s="5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8"/>
      <c r="R195" s="398"/>
      <c r="S195" s="398"/>
      <c r="T195" s="399"/>
      <c r="U195" s="34"/>
      <c r="V195" s="34"/>
      <c r="W195" s="35" t="s">
        <v>69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4301011454</v>
      </c>
      <c r="D196" s="393">
        <v>4680115881396</v>
      </c>
      <c r="E196" s="394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75</v>
      </c>
      <c r="L196" s="32"/>
      <c r="M196" s="33" t="s">
        <v>68</v>
      </c>
      <c r="N196" s="33"/>
      <c r="O196" s="32">
        <v>55</v>
      </c>
      <c r="P196" s="7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8"/>
      <c r="R196" s="398"/>
      <c r="S196" s="398"/>
      <c r="T196" s="399"/>
      <c r="U196" s="34"/>
      <c r="V196" s="34"/>
      <c r="W196" s="35" t="s">
        <v>69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5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6"/>
      <c r="P197" s="388" t="s">
        <v>70</v>
      </c>
      <c r="Q197" s="389"/>
      <c r="R197" s="389"/>
      <c r="S197" s="389"/>
      <c r="T197" s="389"/>
      <c r="U197" s="389"/>
      <c r="V197" s="390"/>
      <c r="W197" s="37" t="s">
        <v>71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6"/>
      <c r="P198" s="388" t="s">
        <v>70</v>
      </c>
      <c r="Q198" s="389"/>
      <c r="R198" s="389"/>
      <c r="S198" s="389"/>
      <c r="T198" s="389"/>
      <c r="U198" s="389"/>
      <c r="V198" s="390"/>
      <c r="W198" s="37" t="s">
        <v>69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391" t="s">
        <v>141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77"/>
      <c r="AB199" s="377"/>
      <c r="AC199" s="377"/>
    </row>
    <row r="200" spans="1:68" ht="16.5" hidden="1" customHeight="1" x14ac:dyDescent="0.25">
      <c r="A200" s="54" t="s">
        <v>281</v>
      </c>
      <c r="B200" s="54" t="s">
        <v>282</v>
      </c>
      <c r="C200" s="31">
        <v>4301020262</v>
      </c>
      <c r="D200" s="393">
        <v>4680115882935</v>
      </c>
      <c r="E200" s="394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108</v>
      </c>
      <c r="L200" s="32"/>
      <c r="M200" s="33" t="s">
        <v>111</v>
      </c>
      <c r="N200" s="33"/>
      <c r="O200" s="32">
        <v>50</v>
      </c>
      <c r="P200" s="7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8"/>
      <c r="R200" s="398"/>
      <c r="S200" s="398"/>
      <c r="T200" s="399"/>
      <c r="U200" s="34"/>
      <c r="V200" s="34"/>
      <c r="W200" s="35" t="s">
        <v>69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283</v>
      </c>
      <c r="B201" s="54" t="s">
        <v>284</v>
      </c>
      <c r="C201" s="31">
        <v>4301020220</v>
      </c>
      <c r="D201" s="393">
        <v>4680115880764</v>
      </c>
      <c r="E201" s="394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75</v>
      </c>
      <c r="L201" s="32"/>
      <c r="M201" s="33" t="s">
        <v>109</v>
      </c>
      <c r="N201" s="33"/>
      <c r="O201" s="32">
        <v>50</v>
      </c>
      <c r="P201" s="6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8"/>
      <c r="R201" s="398"/>
      <c r="S201" s="398"/>
      <c r="T201" s="399"/>
      <c r="U201" s="34"/>
      <c r="V201" s="34"/>
      <c r="W201" s="35" t="s">
        <v>69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5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6"/>
      <c r="P202" s="388" t="s">
        <v>70</v>
      </c>
      <c r="Q202" s="389"/>
      <c r="R202" s="389"/>
      <c r="S202" s="389"/>
      <c r="T202" s="389"/>
      <c r="U202" s="389"/>
      <c r="V202" s="390"/>
      <c r="W202" s="37" t="s">
        <v>71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6"/>
      <c r="P203" s="388" t="s">
        <v>70</v>
      </c>
      <c r="Q203" s="389"/>
      <c r="R203" s="389"/>
      <c r="S203" s="389"/>
      <c r="T203" s="389"/>
      <c r="U203" s="389"/>
      <c r="V203" s="390"/>
      <c r="W203" s="37" t="s">
        <v>69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391" t="s">
        <v>64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77"/>
      <c r="AB204" s="377"/>
      <c r="AC204" s="377"/>
    </row>
    <row r="205" spans="1:68" ht="27" customHeight="1" x14ac:dyDescent="0.25">
      <c r="A205" s="54" t="s">
        <v>285</v>
      </c>
      <c r="B205" s="54" t="s">
        <v>286</v>
      </c>
      <c r="C205" s="31">
        <v>4301031224</v>
      </c>
      <c r="D205" s="393">
        <v>4680115882683</v>
      </c>
      <c r="E205" s="394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75</v>
      </c>
      <c r="L205" s="32"/>
      <c r="M205" s="33" t="s">
        <v>68</v>
      </c>
      <c r="N205" s="33"/>
      <c r="O205" s="32">
        <v>40</v>
      </c>
      <c r="P205" s="5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8"/>
      <c r="R205" s="398"/>
      <c r="S205" s="398"/>
      <c r="T205" s="399"/>
      <c r="U205" s="34"/>
      <c r="V205" s="34"/>
      <c r="W205" s="35" t="s">
        <v>69</v>
      </c>
      <c r="X205" s="384">
        <v>100</v>
      </c>
      <c r="Y205" s="385">
        <f t="shared" ref="Y205:Y212" si="31">IFERROR(IF(X205="",0,CEILING((X205/$H205),1)*$H205),"")</f>
        <v>102.60000000000001</v>
      </c>
      <c r="Z205" s="36">
        <f>IFERROR(IF(Y205=0,"",ROUNDUP(Y205/H205,0)*0.00937),"")</f>
        <v>0.17802999999999999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103.88888888888889</v>
      </c>
      <c r="BN205" s="64">
        <f t="shared" ref="BN205:BN212" si="33">IFERROR(Y205*I205/H205,"0")</f>
        <v>106.59000000000002</v>
      </c>
      <c r="BO205" s="64">
        <f t="shared" ref="BO205:BO212" si="34">IFERROR(1/J205*(X205/H205),"0")</f>
        <v>0.15432098765432098</v>
      </c>
      <c r="BP205" s="64">
        <f t="shared" ref="BP205:BP212" si="35">IFERROR(1/J205*(Y205/H205),"0")</f>
        <v>0.15833333333333333</v>
      </c>
    </row>
    <row r="206" spans="1:68" ht="27" customHeight="1" x14ac:dyDescent="0.25">
      <c r="A206" s="54" t="s">
        <v>287</v>
      </c>
      <c r="B206" s="54" t="s">
        <v>288</v>
      </c>
      <c r="C206" s="31">
        <v>4301031230</v>
      </c>
      <c r="D206" s="393">
        <v>4680115882690</v>
      </c>
      <c r="E206" s="394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75</v>
      </c>
      <c r="L206" s="32"/>
      <c r="M206" s="33" t="s">
        <v>68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8"/>
      <c r="R206" s="398"/>
      <c r="S206" s="398"/>
      <c r="T206" s="399"/>
      <c r="U206" s="34"/>
      <c r="V206" s="34"/>
      <c r="W206" s="35" t="s">
        <v>69</v>
      </c>
      <c r="X206" s="384">
        <v>60</v>
      </c>
      <c r="Y206" s="385">
        <f t="shared" si="31"/>
        <v>64.800000000000011</v>
      </c>
      <c r="Z206" s="36">
        <f>IFERROR(IF(Y206=0,"",ROUNDUP(Y206/H206,0)*0.00937),"")</f>
        <v>0.11244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62.333333333333336</v>
      </c>
      <c r="BN206" s="64">
        <f t="shared" si="33"/>
        <v>67.320000000000007</v>
      </c>
      <c r="BO206" s="64">
        <f t="shared" si="34"/>
        <v>9.2592592592592587E-2</v>
      </c>
      <c r="BP206" s="64">
        <f t="shared" si="35"/>
        <v>0.10000000000000002</v>
      </c>
    </row>
    <row r="207" spans="1:68" ht="27" customHeight="1" x14ac:dyDescent="0.25">
      <c r="A207" s="54" t="s">
        <v>289</v>
      </c>
      <c r="B207" s="54" t="s">
        <v>290</v>
      </c>
      <c r="C207" s="31">
        <v>4301031220</v>
      </c>
      <c r="D207" s="393">
        <v>4680115882669</v>
      </c>
      <c r="E207" s="394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75</v>
      </c>
      <c r="L207" s="32"/>
      <c r="M207" s="33" t="s">
        <v>68</v>
      </c>
      <c r="N207" s="33"/>
      <c r="O207" s="32">
        <v>40</v>
      </c>
      <c r="P207" s="6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8"/>
      <c r="R207" s="398"/>
      <c r="S207" s="398"/>
      <c r="T207" s="399"/>
      <c r="U207" s="34"/>
      <c r="V207" s="34"/>
      <c r="W207" s="35" t="s">
        <v>69</v>
      </c>
      <c r="X207" s="384">
        <v>100</v>
      </c>
      <c r="Y207" s="385">
        <f t="shared" si="31"/>
        <v>102.60000000000001</v>
      </c>
      <c r="Z207" s="36">
        <f>IFERROR(IF(Y207=0,"",ROUNDUP(Y207/H207,0)*0.00937),"")</f>
        <v>0.17802999999999999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103.88888888888889</v>
      </c>
      <c r="BN207" s="64">
        <f t="shared" si="33"/>
        <v>106.59000000000002</v>
      </c>
      <c r="BO207" s="64">
        <f t="shared" si="34"/>
        <v>0.15432098765432098</v>
      </c>
      <c r="BP207" s="64">
        <f t="shared" si="35"/>
        <v>0.15833333333333333</v>
      </c>
    </row>
    <row r="208" spans="1:68" ht="27" hidden="1" customHeight="1" x14ac:dyDescent="0.25">
      <c r="A208" s="54" t="s">
        <v>291</v>
      </c>
      <c r="B208" s="54" t="s">
        <v>292</v>
      </c>
      <c r="C208" s="31">
        <v>4301031221</v>
      </c>
      <c r="D208" s="393">
        <v>4680115882676</v>
      </c>
      <c r="E208" s="394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75</v>
      </c>
      <c r="L208" s="32"/>
      <c r="M208" s="33" t="s">
        <v>68</v>
      </c>
      <c r="N208" s="33"/>
      <c r="O208" s="32">
        <v>40</v>
      </c>
      <c r="P208" s="5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8"/>
      <c r="R208" s="398"/>
      <c r="S208" s="398"/>
      <c r="T208" s="399"/>
      <c r="U208" s="34"/>
      <c r="V208" s="34"/>
      <c r="W208" s="35" t="s">
        <v>69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293</v>
      </c>
      <c r="B209" s="54" t="s">
        <v>294</v>
      </c>
      <c r="C209" s="31">
        <v>4301031223</v>
      </c>
      <c r="D209" s="393">
        <v>4680115884014</v>
      </c>
      <c r="E209" s="394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4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8"/>
      <c r="R209" s="398"/>
      <c r="S209" s="398"/>
      <c r="T209" s="399"/>
      <c r="U209" s="34"/>
      <c r="V209" s="34"/>
      <c r="W209" s="35" t="s">
        <v>69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295</v>
      </c>
      <c r="B210" s="54" t="s">
        <v>296</v>
      </c>
      <c r="C210" s="31">
        <v>4301031222</v>
      </c>
      <c r="D210" s="393">
        <v>4680115884007</v>
      </c>
      <c r="E210" s="394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67</v>
      </c>
      <c r="L210" s="32"/>
      <c r="M210" s="33" t="s">
        <v>68</v>
      </c>
      <c r="N210" s="33"/>
      <c r="O210" s="32">
        <v>40</v>
      </c>
      <c r="P210" s="5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8"/>
      <c r="R210" s="398"/>
      <c r="S210" s="398"/>
      <c r="T210" s="399"/>
      <c r="U210" s="34"/>
      <c r="V210" s="34"/>
      <c r="W210" s="35" t="s">
        <v>69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297</v>
      </c>
      <c r="B211" s="54" t="s">
        <v>298</v>
      </c>
      <c r="C211" s="31">
        <v>4301031229</v>
      </c>
      <c r="D211" s="393">
        <v>4680115884038</v>
      </c>
      <c r="E211" s="394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67</v>
      </c>
      <c r="L211" s="32"/>
      <c r="M211" s="33" t="s">
        <v>68</v>
      </c>
      <c r="N211" s="33"/>
      <c r="O211" s="32">
        <v>40</v>
      </c>
      <c r="P211" s="6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8"/>
      <c r="R211" s="398"/>
      <c r="S211" s="398"/>
      <c r="T211" s="399"/>
      <c r="U211" s="34"/>
      <c r="V211" s="34"/>
      <c r="W211" s="35" t="s">
        <v>69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299</v>
      </c>
      <c r="B212" s="54" t="s">
        <v>300</v>
      </c>
      <c r="C212" s="31">
        <v>4301031225</v>
      </c>
      <c r="D212" s="393">
        <v>4680115884021</v>
      </c>
      <c r="E212" s="394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64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8"/>
      <c r="R212" s="398"/>
      <c r="S212" s="398"/>
      <c r="T212" s="399"/>
      <c r="U212" s="34"/>
      <c r="V212" s="34"/>
      <c r="W212" s="35" t="s">
        <v>69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5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6"/>
      <c r="P213" s="388" t="s">
        <v>70</v>
      </c>
      <c r="Q213" s="389"/>
      <c r="R213" s="389"/>
      <c r="S213" s="389"/>
      <c r="T213" s="389"/>
      <c r="U213" s="389"/>
      <c r="V213" s="390"/>
      <c r="W213" s="37" t="s">
        <v>71</v>
      </c>
      <c r="X213" s="386">
        <f>IFERROR(X205/H205,"0")+IFERROR(X206/H206,"0")+IFERROR(X207/H207,"0")+IFERROR(X208/H208,"0")+IFERROR(X209/H209,"0")+IFERROR(X210/H210,"0")+IFERROR(X211/H211,"0")+IFERROR(X212/H212,"0")</f>
        <v>48.148148148148152</v>
      </c>
      <c r="Y213" s="386">
        <f>IFERROR(Y205/H205,"0")+IFERROR(Y206/H206,"0")+IFERROR(Y207/H207,"0")+IFERROR(Y208/H208,"0")+IFERROR(Y209/H209,"0")+IFERROR(Y210/H210,"0")+IFERROR(Y211/H211,"0")+IFERROR(Y212/H212,"0")</f>
        <v>50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0.46850000000000003</v>
      </c>
      <c r="AA213" s="387"/>
      <c r="AB213" s="387"/>
      <c r="AC213" s="387"/>
    </row>
    <row r="214" spans="1:68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6"/>
      <c r="P214" s="388" t="s">
        <v>70</v>
      </c>
      <c r="Q214" s="389"/>
      <c r="R214" s="389"/>
      <c r="S214" s="389"/>
      <c r="T214" s="389"/>
      <c r="U214" s="389"/>
      <c r="V214" s="390"/>
      <c r="W214" s="37" t="s">
        <v>69</v>
      </c>
      <c r="X214" s="386">
        <f>IFERROR(SUM(X205:X212),"0")</f>
        <v>260</v>
      </c>
      <c r="Y214" s="386">
        <f>IFERROR(SUM(Y205:Y212),"0")</f>
        <v>270.00000000000006</v>
      </c>
      <c r="Z214" s="37"/>
      <c r="AA214" s="387"/>
      <c r="AB214" s="387"/>
      <c r="AC214" s="387"/>
    </row>
    <row r="215" spans="1:68" ht="14.25" hidden="1" customHeight="1" x14ac:dyDescent="0.25">
      <c r="A215" s="391" t="s">
        <v>72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77"/>
      <c r="AB215" s="377"/>
      <c r="AC215" s="377"/>
    </row>
    <row r="216" spans="1:68" ht="27" hidden="1" customHeight="1" x14ac:dyDescent="0.25">
      <c r="A216" s="54" t="s">
        <v>301</v>
      </c>
      <c r="B216" s="54" t="s">
        <v>302</v>
      </c>
      <c r="C216" s="31">
        <v>4301051408</v>
      </c>
      <c r="D216" s="393">
        <v>4680115881594</v>
      </c>
      <c r="E216" s="394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108</v>
      </c>
      <c r="L216" s="32"/>
      <c r="M216" s="33" t="s">
        <v>111</v>
      </c>
      <c r="N216" s="33"/>
      <c r="O216" s="32">
        <v>40</v>
      </c>
      <c r="P216" s="5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8"/>
      <c r="R216" s="398"/>
      <c r="S216" s="398"/>
      <c r="T216" s="399"/>
      <c r="U216" s="34"/>
      <c r="V216" s="34"/>
      <c r="W216" s="35" t="s">
        <v>69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hidden="1" customHeight="1" x14ac:dyDescent="0.25">
      <c r="A217" s="54" t="s">
        <v>303</v>
      </c>
      <c r="B217" s="54" t="s">
        <v>304</v>
      </c>
      <c r="C217" s="31">
        <v>4301051754</v>
      </c>
      <c r="D217" s="393">
        <v>4680115880962</v>
      </c>
      <c r="E217" s="394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108</v>
      </c>
      <c r="L217" s="32"/>
      <c r="M217" s="33" t="s">
        <v>68</v>
      </c>
      <c r="N217" s="33"/>
      <c r="O217" s="32">
        <v>40</v>
      </c>
      <c r="P217" s="629" t="s">
        <v>305</v>
      </c>
      <c r="Q217" s="398"/>
      <c r="R217" s="398"/>
      <c r="S217" s="398"/>
      <c r="T217" s="399"/>
      <c r="U217" s="34"/>
      <c r="V217" s="34"/>
      <c r="W217" s="35" t="s">
        <v>69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4301051411</v>
      </c>
      <c r="D218" s="393">
        <v>4680115881617</v>
      </c>
      <c r="E218" s="394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108</v>
      </c>
      <c r="L218" s="32"/>
      <c r="M218" s="33" t="s">
        <v>111</v>
      </c>
      <c r="N218" s="33"/>
      <c r="O218" s="32">
        <v>40</v>
      </c>
      <c r="P218" s="7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8"/>
      <c r="R218" s="398"/>
      <c r="S218" s="398"/>
      <c r="T218" s="399"/>
      <c r="U218" s="34"/>
      <c r="V218" s="34"/>
      <c r="W218" s="35" t="s">
        <v>69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308</v>
      </c>
      <c r="B219" s="54" t="s">
        <v>309</v>
      </c>
      <c r="C219" s="31">
        <v>4301051632</v>
      </c>
      <c r="D219" s="393">
        <v>4680115880573</v>
      </c>
      <c r="E219" s="394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108</v>
      </c>
      <c r="L219" s="32"/>
      <c r="M219" s="33" t="s">
        <v>68</v>
      </c>
      <c r="N219" s="33"/>
      <c r="O219" s="32">
        <v>45</v>
      </c>
      <c r="P219" s="562" t="s">
        <v>310</v>
      </c>
      <c r="Q219" s="398"/>
      <c r="R219" s="398"/>
      <c r="S219" s="398"/>
      <c r="T219" s="399"/>
      <c r="U219" s="34"/>
      <c r="V219" s="34"/>
      <c r="W219" s="35" t="s">
        <v>69</v>
      </c>
      <c r="X219" s="384">
        <v>170</v>
      </c>
      <c r="Y219" s="385">
        <f t="shared" si="36"/>
        <v>174</v>
      </c>
      <c r="Z219" s="36">
        <f>IFERROR(IF(Y219=0,"",ROUNDUP(Y219/H219,0)*0.02175),"")</f>
        <v>0.43499999999999994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181.02068965517242</v>
      </c>
      <c r="BN219" s="64">
        <f t="shared" si="38"/>
        <v>185.28</v>
      </c>
      <c r="BO219" s="64">
        <f t="shared" si="39"/>
        <v>0.34893267651888343</v>
      </c>
      <c r="BP219" s="64">
        <f t="shared" si="40"/>
        <v>0.3571428571428571</v>
      </c>
    </row>
    <row r="220" spans="1:68" ht="27" customHeight="1" x14ac:dyDescent="0.25">
      <c r="A220" s="54" t="s">
        <v>311</v>
      </c>
      <c r="B220" s="54" t="s">
        <v>312</v>
      </c>
      <c r="C220" s="31">
        <v>4301051407</v>
      </c>
      <c r="D220" s="393">
        <v>4680115882195</v>
      </c>
      <c r="E220" s="394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75</v>
      </c>
      <c r="L220" s="32"/>
      <c r="M220" s="33" t="s">
        <v>111</v>
      </c>
      <c r="N220" s="33"/>
      <c r="O220" s="32">
        <v>40</v>
      </c>
      <c r="P220" s="4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8"/>
      <c r="R220" s="398"/>
      <c r="S220" s="398"/>
      <c r="T220" s="399"/>
      <c r="U220" s="34"/>
      <c r="V220" s="34"/>
      <c r="W220" s="35" t="s">
        <v>69</v>
      </c>
      <c r="X220" s="384">
        <v>240</v>
      </c>
      <c r="Y220" s="385">
        <f t="shared" si="36"/>
        <v>240</v>
      </c>
      <c r="Z220" s="36">
        <f t="shared" ref="Z220:Z226" si="41">IFERROR(IF(Y220=0,"",ROUNDUP(Y220/H220,0)*0.00753),"")</f>
        <v>0.753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269</v>
      </c>
      <c r="BN220" s="64">
        <f t="shared" si="38"/>
        <v>269</v>
      </c>
      <c r="BO220" s="64">
        <f t="shared" si="39"/>
        <v>0.64102564102564097</v>
      </c>
      <c r="BP220" s="64">
        <f t="shared" si="40"/>
        <v>0.64102564102564097</v>
      </c>
    </row>
    <row r="221" spans="1:68" ht="27" hidden="1" customHeight="1" x14ac:dyDescent="0.25">
      <c r="A221" s="54" t="s">
        <v>313</v>
      </c>
      <c r="B221" s="54" t="s">
        <v>314</v>
      </c>
      <c r="C221" s="31">
        <v>4301051752</v>
      </c>
      <c r="D221" s="393">
        <v>4680115882607</v>
      </c>
      <c r="E221" s="394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75</v>
      </c>
      <c r="L221" s="32"/>
      <c r="M221" s="33" t="s">
        <v>139</v>
      </c>
      <c r="N221" s="33"/>
      <c r="O221" s="32">
        <v>45</v>
      </c>
      <c r="P221" s="430" t="s">
        <v>315</v>
      </c>
      <c r="Q221" s="398"/>
      <c r="R221" s="398"/>
      <c r="S221" s="398"/>
      <c r="T221" s="399"/>
      <c r="U221" s="34"/>
      <c r="V221" s="34"/>
      <c r="W221" s="35" t="s">
        <v>69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316</v>
      </c>
      <c r="B222" s="54" t="s">
        <v>317</v>
      </c>
      <c r="C222" s="31">
        <v>4301051630</v>
      </c>
      <c r="D222" s="393">
        <v>4680115880092</v>
      </c>
      <c r="E222" s="394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75</v>
      </c>
      <c r="L222" s="32"/>
      <c r="M222" s="33" t="s">
        <v>68</v>
      </c>
      <c r="N222" s="33"/>
      <c r="O222" s="32">
        <v>45</v>
      </c>
      <c r="P222" s="667" t="s">
        <v>318</v>
      </c>
      <c r="Q222" s="398"/>
      <c r="R222" s="398"/>
      <c r="S222" s="398"/>
      <c r="T222" s="399"/>
      <c r="U222" s="34"/>
      <c r="V222" s="34"/>
      <c r="W222" s="35" t="s">
        <v>69</v>
      </c>
      <c r="X222" s="384">
        <v>360</v>
      </c>
      <c r="Y222" s="385">
        <f t="shared" si="36"/>
        <v>360</v>
      </c>
      <c r="Z222" s="36">
        <f t="shared" si="41"/>
        <v>1.1294999999999999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400.80000000000007</v>
      </c>
      <c r="BN222" s="64">
        <f t="shared" si="38"/>
        <v>400.80000000000007</v>
      </c>
      <c r="BO222" s="64">
        <f t="shared" si="39"/>
        <v>0.96153846153846145</v>
      </c>
      <c r="BP222" s="64">
        <f t="shared" si="40"/>
        <v>0.96153846153846145</v>
      </c>
    </row>
    <row r="223" spans="1:68" ht="27" hidden="1" customHeight="1" x14ac:dyDescent="0.25">
      <c r="A223" s="54" t="s">
        <v>319</v>
      </c>
      <c r="B223" s="54" t="s">
        <v>320</v>
      </c>
      <c r="C223" s="31">
        <v>4301051631</v>
      </c>
      <c r="D223" s="393">
        <v>4680115880221</v>
      </c>
      <c r="E223" s="394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75</v>
      </c>
      <c r="L223" s="32"/>
      <c r="M223" s="33" t="s">
        <v>68</v>
      </c>
      <c r="N223" s="33"/>
      <c r="O223" s="32">
        <v>45</v>
      </c>
      <c r="P223" s="512" t="s">
        <v>321</v>
      </c>
      <c r="Q223" s="398"/>
      <c r="R223" s="398"/>
      <c r="S223" s="398"/>
      <c r="T223" s="399"/>
      <c r="U223" s="34"/>
      <c r="V223" s="34"/>
      <c r="W223" s="35" t="s">
        <v>69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4301051749</v>
      </c>
      <c r="D224" s="393">
        <v>4680115882942</v>
      </c>
      <c r="E224" s="394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75</v>
      </c>
      <c r="L224" s="32"/>
      <c r="M224" s="33" t="s">
        <v>68</v>
      </c>
      <c r="N224" s="33"/>
      <c r="O224" s="32">
        <v>40</v>
      </c>
      <c r="P224" s="598" t="s">
        <v>324</v>
      </c>
      <c r="Q224" s="398"/>
      <c r="R224" s="398"/>
      <c r="S224" s="398"/>
      <c r="T224" s="399"/>
      <c r="U224" s="34"/>
      <c r="V224" s="34"/>
      <c r="W224" s="35" t="s">
        <v>69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4301051753</v>
      </c>
      <c r="D225" s="393">
        <v>4680115880504</v>
      </c>
      <c r="E225" s="394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75</v>
      </c>
      <c r="L225" s="32"/>
      <c r="M225" s="33" t="s">
        <v>68</v>
      </c>
      <c r="N225" s="33"/>
      <c r="O225" s="32">
        <v>40</v>
      </c>
      <c r="P225" s="675" t="s">
        <v>327</v>
      </c>
      <c r="Q225" s="398"/>
      <c r="R225" s="398"/>
      <c r="S225" s="398"/>
      <c r="T225" s="399"/>
      <c r="U225" s="34"/>
      <c r="V225" s="34"/>
      <c r="W225" s="35" t="s">
        <v>69</v>
      </c>
      <c r="X225" s="384">
        <v>72</v>
      </c>
      <c r="Y225" s="385">
        <f t="shared" si="36"/>
        <v>72</v>
      </c>
      <c r="Z225" s="36">
        <f t="shared" si="41"/>
        <v>0.22590000000000002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80.160000000000011</v>
      </c>
      <c r="BN225" s="64">
        <f t="shared" si="38"/>
        <v>80.160000000000011</v>
      </c>
      <c r="BO225" s="64">
        <f t="shared" si="39"/>
        <v>0.19230769230769229</v>
      </c>
      <c r="BP225" s="64">
        <f t="shared" si="40"/>
        <v>0.19230769230769229</v>
      </c>
    </row>
    <row r="226" spans="1:68" ht="27" customHeight="1" x14ac:dyDescent="0.25">
      <c r="A226" s="54" t="s">
        <v>328</v>
      </c>
      <c r="B226" s="54" t="s">
        <v>329</v>
      </c>
      <c r="C226" s="31">
        <v>4301051410</v>
      </c>
      <c r="D226" s="393">
        <v>4680115882164</v>
      </c>
      <c r="E226" s="394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75</v>
      </c>
      <c r="L226" s="32"/>
      <c r="M226" s="33" t="s">
        <v>111</v>
      </c>
      <c r="N226" s="33"/>
      <c r="O226" s="32">
        <v>40</v>
      </c>
      <c r="P226" s="6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8"/>
      <c r="R226" s="398"/>
      <c r="S226" s="398"/>
      <c r="T226" s="399"/>
      <c r="U226" s="34"/>
      <c r="V226" s="34"/>
      <c r="W226" s="35" t="s">
        <v>69</v>
      </c>
      <c r="X226" s="384">
        <v>280</v>
      </c>
      <c r="Y226" s="385">
        <f t="shared" si="36"/>
        <v>280.8</v>
      </c>
      <c r="Z226" s="36">
        <f t="shared" si="41"/>
        <v>0.88101000000000007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312.43333333333334</v>
      </c>
      <c r="BN226" s="64">
        <f t="shared" si="38"/>
        <v>313.32600000000002</v>
      </c>
      <c r="BO226" s="64">
        <f t="shared" si="39"/>
        <v>0.74786324786324787</v>
      </c>
      <c r="BP226" s="64">
        <f t="shared" si="40"/>
        <v>0.75000000000000011</v>
      </c>
    </row>
    <row r="227" spans="1:68" x14ac:dyDescent="0.2">
      <c r="A227" s="395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6"/>
      <c r="P227" s="388" t="s">
        <v>70</v>
      </c>
      <c r="Q227" s="389"/>
      <c r="R227" s="389"/>
      <c r="S227" s="389"/>
      <c r="T227" s="389"/>
      <c r="U227" s="389"/>
      <c r="V227" s="390"/>
      <c r="W227" s="37" t="s">
        <v>71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416.20689655172413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417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3.42441</v>
      </c>
      <c r="AA227" s="387"/>
      <c r="AB227" s="387"/>
      <c r="AC227" s="387"/>
    </row>
    <row r="228" spans="1:68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6"/>
      <c r="P228" s="388" t="s">
        <v>70</v>
      </c>
      <c r="Q228" s="389"/>
      <c r="R228" s="389"/>
      <c r="S228" s="389"/>
      <c r="T228" s="389"/>
      <c r="U228" s="389"/>
      <c r="V228" s="390"/>
      <c r="W228" s="37" t="s">
        <v>69</v>
      </c>
      <c r="X228" s="386">
        <f>IFERROR(SUM(X216:X226),"0")</f>
        <v>1122</v>
      </c>
      <c r="Y228" s="386">
        <f>IFERROR(SUM(Y216:Y226),"0")</f>
        <v>1126.8</v>
      </c>
      <c r="Z228" s="37"/>
      <c r="AA228" s="387"/>
      <c r="AB228" s="387"/>
      <c r="AC228" s="387"/>
    </row>
    <row r="229" spans="1:68" ht="14.25" hidden="1" customHeight="1" x14ac:dyDescent="0.25">
      <c r="A229" s="391" t="s">
        <v>171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77"/>
      <c r="AB229" s="377"/>
      <c r="AC229" s="377"/>
    </row>
    <row r="230" spans="1:68" ht="16.5" hidden="1" customHeight="1" x14ac:dyDescent="0.25">
      <c r="A230" s="54" t="s">
        <v>330</v>
      </c>
      <c r="B230" s="54" t="s">
        <v>331</v>
      </c>
      <c r="C230" s="31">
        <v>4301060404</v>
      </c>
      <c r="D230" s="393">
        <v>4680115882874</v>
      </c>
      <c r="E230" s="394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75</v>
      </c>
      <c r="L230" s="32"/>
      <c r="M230" s="33" t="s">
        <v>68</v>
      </c>
      <c r="N230" s="33"/>
      <c r="O230" s="32">
        <v>40</v>
      </c>
      <c r="P230" s="473" t="s">
        <v>332</v>
      </c>
      <c r="Q230" s="398"/>
      <c r="R230" s="398"/>
      <c r="S230" s="398"/>
      <c r="T230" s="399"/>
      <c r="U230" s="34"/>
      <c r="V230" s="34"/>
      <c r="W230" s="35" t="s">
        <v>69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330</v>
      </c>
      <c r="B231" s="54" t="s">
        <v>333</v>
      </c>
      <c r="C231" s="31">
        <v>4301060360</v>
      </c>
      <c r="D231" s="393">
        <v>4680115882874</v>
      </c>
      <c r="E231" s="394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75</v>
      </c>
      <c r="L231" s="32"/>
      <c r="M231" s="33" t="s">
        <v>68</v>
      </c>
      <c r="N231" s="33"/>
      <c r="O231" s="32">
        <v>30</v>
      </c>
      <c r="P231" s="4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1" s="398"/>
      <c r="R231" s="398"/>
      <c r="S231" s="398"/>
      <c r="T231" s="399"/>
      <c r="U231" s="34"/>
      <c r="V231" s="34"/>
      <c r="W231" s="35" t="s">
        <v>69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334</v>
      </c>
      <c r="B232" s="54" t="s">
        <v>335</v>
      </c>
      <c r="C232" s="31">
        <v>4301060359</v>
      </c>
      <c r="D232" s="393">
        <v>4680115884434</v>
      </c>
      <c r="E232" s="394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75</v>
      </c>
      <c r="L232" s="32"/>
      <c r="M232" s="33" t="s">
        <v>68</v>
      </c>
      <c r="N232" s="33"/>
      <c r="O232" s="32">
        <v>30</v>
      </c>
      <c r="P232" s="6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8"/>
      <c r="R232" s="398"/>
      <c r="S232" s="398"/>
      <c r="T232" s="399"/>
      <c r="U232" s="34"/>
      <c r="V232" s="34"/>
      <c r="W232" s="35" t="s">
        <v>69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336</v>
      </c>
      <c r="B233" s="54" t="s">
        <v>337</v>
      </c>
      <c r="C233" s="31">
        <v>4301060375</v>
      </c>
      <c r="D233" s="393">
        <v>4680115880818</v>
      </c>
      <c r="E233" s="394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40</v>
      </c>
      <c r="P233" s="612" t="s">
        <v>338</v>
      </c>
      <c r="Q233" s="398"/>
      <c r="R233" s="398"/>
      <c r="S233" s="398"/>
      <c r="T233" s="399"/>
      <c r="U233" s="34"/>
      <c r="V233" s="34"/>
      <c r="W233" s="35" t="s">
        <v>69</v>
      </c>
      <c r="X233" s="384">
        <v>20</v>
      </c>
      <c r="Y233" s="385">
        <f>IFERROR(IF(X233="",0,CEILING((X233/$H233),1)*$H233),"")</f>
        <v>21.599999999999998</v>
      </c>
      <c r="Z233" s="36">
        <f>IFERROR(IF(Y233=0,"",ROUNDUP(Y233/H233,0)*0.00753),"")</f>
        <v>6.7769999999999997E-2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22.266666666666669</v>
      </c>
      <c r="BN233" s="64">
        <f>IFERROR(Y233*I233/H233,"0")</f>
        <v>24.047999999999998</v>
      </c>
      <c r="BO233" s="64">
        <f>IFERROR(1/J233*(X233/H233),"0")</f>
        <v>5.3418803418803423E-2</v>
      </c>
      <c r="BP233" s="64">
        <f>IFERROR(1/J233*(Y233/H233),"0")</f>
        <v>5.7692307692307689E-2</v>
      </c>
    </row>
    <row r="234" spans="1:68" ht="16.5" customHeight="1" x14ac:dyDescent="0.25">
      <c r="A234" s="54" t="s">
        <v>339</v>
      </c>
      <c r="B234" s="54" t="s">
        <v>340</v>
      </c>
      <c r="C234" s="31">
        <v>4301060389</v>
      </c>
      <c r="D234" s="393">
        <v>4680115880801</v>
      </c>
      <c r="E234" s="394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75</v>
      </c>
      <c r="L234" s="32"/>
      <c r="M234" s="33" t="s">
        <v>111</v>
      </c>
      <c r="N234" s="33"/>
      <c r="O234" s="32">
        <v>40</v>
      </c>
      <c r="P234" s="457" t="s">
        <v>341</v>
      </c>
      <c r="Q234" s="398"/>
      <c r="R234" s="398"/>
      <c r="S234" s="398"/>
      <c r="T234" s="399"/>
      <c r="U234" s="34"/>
      <c r="V234" s="34"/>
      <c r="W234" s="35" t="s">
        <v>69</v>
      </c>
      <c r="X234" s="384">
        <v>56</v>
      </c>
      <c r="Y234" s="385">
        <f>IFERROR(IF(X234="",0,CEILING((X234/$H234),1)*$H234),"")</f>
        <v>57.599999999999994</v>
      </c>
      <c r="Z234" s="36">
        <f>IFERROR(IF(Y234=0,"",ROUNDUP(Y234/H234,0)*0.00753),"")</f>
        <v>0.18071999999999999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62.346666666666671</v>
      </c>
      <c r="BN234" s="64">
        <f>IFERROR(Y234*I234/H234,"0")</f>
        <v>64.128</v>
      </c>
      <c r="BO234" s="64">
        <f>IFERROR(1/J234*(X234/H234),"0")</f>
        <v>0.1495726495726496</v>
      </c>
      <c r="BP234" s="64">
        <f>IFERROR(1/J234*(Y234/H234),"0")</f>
        <v>0.15384615384615385</v>
      </c>
    </row>
    <row r="235" spans="1:68" x14ac:dyDescent="0.2">
      <c r="A235" s="395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6"/>
      <c r="P235" s="388" t="s">
        <v>70</v>
      </c>
      <c r="Q235" s="389"/>
      <c r="R235" s="389"/>
      <c r="S235" s="389"/>
      <c r="T235" s="389"/>
      <c r="U235" s="389"/>
      <c r="V235" s="390"/>
      <c r="W235" s="37" t="s">
        <v>71</v>
      </c>
      <c r="X235" s="386">
        <f>IFERROR(X230/H230,"0")+IFERROR(X231/H231,"0")+IFERROR(X232/H232,"0")+IFERROR(X233/H233,"0")+IFERROR(X234/H234,"0")</f>
        <v>31.666666666666671</v>
      </c>
      <c r="Y235" s="386">
        <f>IFERROR(Y230/H230,"0")+IFERROR(Y231/H231,"0")+IFERROR(Y232/H232,"0")+IFERROR(Y233/H233,"0")+IFERROR(Y234/H234,"0")</f>
        <v>33</v>
      </c>
      <c r="Z235" s="386">
        <f>IFERROR(IF(Z230="",0,Z230),"0")+IFERROR(IF(Z231="",0,Z231),"0")+IFERROR(IF(Z232="",0,Z232),"0")+IFERROR(IF(Z233="",0,Z233),"0")+IFERROR(IF(Z234="",0,Z234),"0")</f>
        <v>0.24848999999999999</v>
      </c>
      <c r="AA235" s="387"/>
      <c r="AB235" s="387"/>
      <c r="AC235" s="387"/>
    </row>
    <row r="236" spans="1:68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6"/>
      <c r="P236" s="388" t="s">
        <v>70</v>
      </c>
      <c r="Q236" s="389"/>
      <c r="R236" s="389"/>
      <c r="S236" s="389"/>
      <c r="T236" s="389"/>
      <c r="U236" s="389"/>
      <c r="V236" s="390"/>
      <c r="W236" s="37" t="s">
        <v>69</v>
      </c>
      <c r="X236" s="386">
        <f>IFERROR(SUM(X230:X234),"0")</f>
        <v>76</v>
      </c>
      <c r="Y236" s="386">
        <f>IFERROR(SUM(Y230:Y234),"0")</f>
        <v>79.199999999999989</v>
      </c>
      <c r="Z236" s="37"/>
      <c r="AA236" s="387"/>
      <c r="AB236" s="387"/>
      <c r="AC236" s="387"/>
    </row>
    <row r="237" spans="1:68" ht="16.5" hidden="1" customHeight="1" x14ac:dyDescent="0.25">
      <c r="A237" s="402" t="s">
        <v>342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8"/>
      <c r="AB237" s="378"/>
      <c r="AC237" s="378"/>
    </row>
    <row r="238" spans="1:68" ht="14.25" hidden="1" customHeight="1" x14ac:dyDescent="0.25">
      <c r="A238" s="391" t="s">
        <v>105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77"/>
      <c r="AB238" s="377"/>
      <c r="AC238" s="377"/>
    </row>
    <row r="239" spans="1:68" ht="27" hidden="1" customHeight="1" x14ac:dyDescent="0.25">
      <c r="A239" s="54" t="s">
        <v>343</v>
      </c>
      <c r="B239" s="54" t="s">
        <v>344</v>
      </c>
      <c r="C239" s="31">
        <v>4301011945</v>
      </c>
      <c r="D239" s="393">
        <v>4680115884274</v>
      </c>
      <c r="E239" s="394"/>
      <c r="F239" s="383">
        <v>1.45</v>
      </c>
      <c r="G239" s="32">
        <v>8</v>
      </c>
      <c r="H239" s="383">
        <v>11.6</v>
      </c>
      <c r="I239" s="383">
        <v>12.08</v>
      </c>
      <c r="J239" s="32">
        <v>48</v>
      </c>
      <c r="K239" s="32" t="s">
        <v>108</v>
      </c>
      <c r="L239" s="32"/>
      <c r="M239" s="33" t="s">
        <v>129</v>
      </c>
      <c r="N239" s="33"/>
      <c r="O239" s="32">
        <v>55</v>
      </c>
      <c r="P239" s="552" t="s">
        <v>345</v>
      </c>
      <c r="Q239" s="398"/>
      <c r="R239" s="398"/>
      <c r="S239" s="398"/>
      <c r="T239" s="399"/>
      <c r="U239" s="34"/>
      <c r="V239" s="34"/>
      <c r="W239" s="35" t="s">
        <v>69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IFERROR(IF(Y239=0,"",ROUNDUP(Y239/H239,0)*0.02039),"")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343</v>
      </c>
      <c r="B240" s="54" t="s">
        <v>346</v>
      </c>
      <c r="C240" s="31">
        <v>4301011717</v>
      </c>
      <c r="D240" s="393">
        <v>4680115884274</v>
      </c>
      <c r="E240" s="394"/>
      <c r="F240" s="383">
        <v>1.45</v>
      </c>
      <c r="G240" s="32">
        <v>8</v>
      </c>
      <c r="H240" s="383">
        <v>11.6</v>
      </c>
      <c r="I240" s="383">
        <v>12.08</v>
      </c>
      <c r="J240" s="32">
        <v>56</v>
      </c>
      <c r="K240" s="32" t="s">
        <v>108</v>
      </c>
      <c r="L240" s="32"/>
      <c r="M240" s="33" t="s">
        <v>109</v>
      </c>
      <c r="N240" s="33"/>
      <c r="O240" s="32">
        <v>55</v>
      </c>
      <c r="P240" s="47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0" s="398"/>
      <c r="R240" s="398"/>
      <c r="S240" s="398"/>
      <c r="T240" s="399"/>
      <c r="U240" s="34"/>
      <c r="V240" s="34"/>
      <c r="W240" s="35" t="s">
        <v>69</v>
      </c>
      <c r="X240" s="384">
        <v>0</v>
      </c>
      <c r="Y240" s="385">
        <f t="shared" si="42"/>
        <v>0</v>
      </c>
      <c r="Z240" s="36" t="str">
        <f>IFERROR(IF(Y240=0,"",ROUNDUP(Y240/H240,0)*0.02175),"")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347</v>
      </c>
      <c r="B241" s="54" t="s">
        <v>348</v>
      </c>
      <c r="C241" s="31">
        <v>4301011719</v>
      </c>
      <c r="D241" s="393">
        <v>4680115884298</v>
      </c>
      <c r="E241" s="394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108</v>
      </c>
      <c r="L241" s="32"/>
      <c r="M241" s="33" t="s">
        <v>109</v>
      </c>
      <c r="N241" s="33"/>
      <c r="O241" s="32">
        <v>55</v>
      </c>
      <c r="P241" s="70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8"/>
      <c r="R241" s="398"/>
      <c r="S241" s="398"/>
      <c r="T241" s="399"/>
      <c r="U241" s="34"/>
      <c r="V241" s="34"/>
      <c r="W241" s="35" t="s">
        <v>69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349</v>
      </c>
      <c r="B242" s="54" t="s">
        <v>350</v>
      </c>
      <c r="C242" s="31">
        <v>4301011944</v>
      </c>
      <c r="D242" s="393">
        <v>4680115884250</v>
      </c>
      <c r="E242" s="394"/>
      <c r="F242" s="383">
        <v>1.45</v>
      </c>
      <c r="G242" s="32">
        <v>8</v>
      </c>
      <c r="H242" s="383">
        <v>11.6</v>
      </c>
      <c r="I242" s="383">
        <v>12.08</v>
      </c>
      <c r="J242" s="32">
        <v>48</v>
      </c>
      <c r="K242" s="32" t="s">
        <v>108</v>
      </c>
      <c r="L242" s="32"/>
      <c r="M242" s="33" t="s">
        <v>129</v>
      </c>
      <c r="N242" s="33"/>
      <c r="O242" s="32">
        <v>55</v>
      </c>
      <c r="P242" s="479" t="s">
        <v>351</v>
      </c>
      <c r="Q242" s="398"/>
      <c r="R242" s="398"/>
      <c r="S242" s="398"/>
      <c r="T242" s="399"/>
      <c r="U242" s="34"/>
      <c r="V242" s="34"/>
      <c r="W242" s="35" t="s">
        <v>69</v>
      </c>
      <c r="X242" s="384">
        <v>0</v>
      </c>
      <c r="Y242" s="385">
        <f t="shared" si="42"/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349</v>
      </c>
      <c r="B243" s="54" t="s">
        <v>352</v>
      </c>
      <c r="C243" s="31">
        <v>4301011733</v>
      </c>
      <c r="D243" s="393">
        <v>4680115884250</v>
      </c>
      <c r="E243" s="394"/>
      <c r="F243" s="383">
        <v>1.45</v>
      </c>
      <c r="G243" s="32">
        <v>8</v>
      </c>
      <c r="H243" s="383">
        <v>11.6</v>
      </c>
      <c r="I243" s="383">
        <v>12.08</v>
      </c>
      <c r="J243" s="32">
        <v>56</v>
      </c>
      <c r="K243" s="32" t="s">
        <v>108</v>
      </c>
      <c r="L243" s="32"/>
      <c r="M243" s="33" t="s">
        <v>111</v>
      </c>
      <c r="N243" s="33"/>
      <c r="O243" s="32">
        <v>55</v>
      </c>
      <c r="P243" s="7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3" s="398"/>
      <c r="R243" s="398"/>
      <c r="S243" s="398"/>
      <c r="T243" s="399"/>
      <c r="U243" s="34"/>
      <c r="V243" s="34"/>
      <c r="W243" s="35" t="s">
        <v>69</v>
      </c>
      <c r="X243" s="384">
        <v>220</v>
      </c>
      <c r="Y243" s="385">
        <f t="shared" si="42"/>
        <v>220.4</v>
      </c>
      <c r="Z243" s="36">
        <f>IFERROR(IF(Y243=0,"",ROUNDUP(Y243/H243,0)*0.02175),"")</f>
        <v>0.41324999999999995</v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229.10344827586206</v>
      </c>
      <c r="BN243" s="64">
        <f t="shared" si="44"/>
        <v>229.52000000000004</v>
      </c>
      <c r="BO243" s="64">
        <f t="shared" si="45"/>
        <v>0.3386699507389162</v>
      </c>
      <c r="BP243" s="64">
        <f t="shared" si="46"/>
        <v>0.33928571428571425</v>
      </c>
    </row>
    <row r="244" spans="1:68" ht="27" hidden="1" customHeight="1" x14ac:dyDescent="0.25">
      <c r="A244" s="54" t="s">
        <v>353</v>
      </c>
      <c r="B244" s="54" t="s">
        <v>354</v>
      </c>
      <c r="C244" s="31">
        <v>4301011718</v>
      </c>
      <c r="D244" s="393">
        <v>4680115884281</v>
      </c>
      <c r="E244" s="394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75</v>
      </c>
      <c r="L244" s="32"/>
      <c r="M244" s="33" t="s">
        <v>109</v>
      </c>
      <c r="N244" s="33"/>
      <c r="O244" s="32">
        <v>55</v>
      </c>
      <c r="P244" s="5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8"/>
      <c r="R244" s="398"/>
      <c r="S244" s="398"/>
      <c r="T244" s="399"/>
      <c r="U244" s="34"/>
      <c r="V244" s="34"/>
      <c r="W244" s="35" t="s">
        <v>69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355</v>
      </c>
      <c r="B245" s="54" t="s">
        <v>356</v>
      </c>
      <c r="C245" s="31">
        <v>4301011720</v>
      </c>
      <c r="D245" s="393">
        <v>4680115884199</v>
      </c>
      <c r="E245" s="394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75</v>
      </c>
      <c r="L245" s="32"/>
      <c r="M245" s="33" t="s">
        <v>109</v>
      </c>
      <c r="N245" s="33"/>
      <c r="O245" s="32">
        <v>55</v>
      </c>
      <c r="P245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8"/>
      <c r="R245" s="398"/>
      <c r="S245" s="398"/>
      <c r="T245" s="399"/>
      <c r="U245" s="34"/>
      <c r="V245" s="34"/>
      <c r="W245" s="35" t="s">
        <v>69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357</v>
      </c>
      <c r="B246" s="54" t="s">
        <v>358</v>
      </c>
      <c r="C246" s="31">
        <v>4301011716</v>
      </c>
      <c r="D246" s="393">
        <v>4680115884267</v>
      </c>
      <c r="E246" s="394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75</v>
      </c>
      <c r="L246" s="32"/>
      <c r="M246" s="33" t="s">
        <v>109</v>
      </c>
      <c r="N246" s="33"/>
      <c r="O246" s="32">
        <v>55</v>
      </c>
      <c r="P246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8"/>
      <c r="R246" s="398"/>
      <c r="S246" s="398"/>
      <c r="T246" s="399"/>
      <c r="U246" s="34"/>
      <c r="V246" s="34"/>
      <c r="W246" s="35" t="s">
        <v>69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5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6"/>
      <c r="P247" s="388" t="s">
        <v>70</v>
      </c>
      <c r="Q247" s="389"/>
      <c r="R247" s="389"/>
      <c r="S247" s="389"/>
      <c r="T247" s="389"/>
      <c r="U247" s="389"/>
      <c r="V247" s="390"/>
      <c r="W247" s="37" t="s">
        <v>71</v>
      </c>
      <c r="X247" s="386">
        <f>IFERROR(X239/H239,"0")+IFERROR(X240/H240,"0")+IFERROR(X241/H241,"0")+IFERROR(X242/H242,"0")+IFERROR(X243/H243,"0")+IFERROR(X244/H244,"0")+IFERROR(X245/H245,"0")+IFERROR(X246/H246,"0")</f>
        <v>18.96551724137931</v>
      </c>
      <c r="Y247" s="386">
        <f>IFERROR(Y239/H239,"0")+IFERROR(Y240/H240,"0")+IFERROR(Y241/H241,"0")+IFERROR(Y242/H242,"0")+IFERROR(Y243/H243,"0")+IFERROR(Y244/H244,"0")+IFERROR(Y245/H245,"0")+IFERROR(Y246/H246,"0")</f>
        <v>19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0.41324999999999995</v>
      </c>
      <c r="AA247" s="387"/>
      <c r="AB247" s="387"/>
      <c r="AC247" s="387"/>
    </row>
    <row r="248" spans="1:68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6"/>
      <c r="P248" s="388" t="s">
        <v>70</v>
      </c>
      <c r="Q248" s="389"/>
      <c r="R248" s="389"/>
      <c r="S248" s="389"/>
      <c r="T248" s="389"/>
      <c r="U248" s="389"/>
      <c r="V248" s="390"/>
      <c r="W248" s="37" t="s">
        <v>69</v>
      </c>
      <c r="X248" s="386">
        <f>IFERROR(SUM(X239:X246),"0")</f>
        <v>220</v>
      </c>
      <c r="Y248" s="386">
        <f>IFERROR(SUM(Y239:Y246),"0")</f>
        <v>220.4</v>
      </c>
      <c r="Z248" s="37"/>
      <c r="AA248" s="387"/>
      <c r="AB248" s="387"/>
      <c r="AC248" s="387"/>
    </row>
    <row r="249" spans="1:68" ht="16.5" hidden="1" customHeight="1" x14ac:dyDescent="0.25">
      <c r="A249" s="402" t="s">
        <v>359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8"/>
      <c r="AB249" s="378"/>
      <c r="AC249" s="378"/>
    </row>
    <row r="250" spans="1:68" ht="14.25" hidden="1" customHeight="1" x14ac:dyDescent="0.25">
      <c r="A250" s="391" t="s">
        <v>105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77"/>
      <c r="AB250" s="377"/>
      <c r="AC250" s="377"/>
    </row>
    <row r="251" spans="1:68" ht="27" hidden="1" customHeight="1" x14ac:dyDescent="0.25">
      <c r="A251" s="54" t="s">
        <v>360</v>
      </c>
      <c r="B251" s="54" t="s">
        <v>361</v>
      </c>
      <c r="C251" s="31">
        <v>4301011942</v>
      </c>
      <c r="D251" s="393">
        <v>4680115884137</v>
      </c>
      <c r="E251" s="394"/>
      <c r="F251" s="383">
        <v>1.45</v>
      </c>
      <c r="G251" s="32">
        <v>8</v>
      </c>
      <c r="H251" s="383">
        <v>11.6</v>
      </c>
      <c r="I251" s="383">
        <v>12.08</v>
      </c>
      <c r="J251" s="32">
        <v>48</v>
      </c>
      <c r="K251" s="32" t="s">
        <v>108</v>
      </c>
      <c r="L251" s="32"/>
      <c r="M251" s="33" t="s">
        <v>129</v>
      </c>
      <c r="N251" s="33"/>
      <c r="O251" s="32">
        <v>55</v>
      </c>
      <c r="P251" s="649" t="s">
        <v>362</v>
      </c>
      <c r="Q251" s="398"/>
      <c r="R251" s="398"/>
      <c r="S251" s="398"/>
      <c r="T251" s="399"/>
      <c r="U251" s="34"/>
      <c r="V251" s="34"/>
      <c r="W251" s="35" t="s">
        <v>69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360</v>
      </c>
      <c r="B252" s="54" t="s">
        <v>363</v>
      </c>
      <c r="C252" s="31">
        <v>4301011826</v>
      </c>
      <c r="D252" s="393">
        <v>4680115884137</v>
      </c>
      <c r="E252" s="394"/>
      <c r="F252" s="383">
        <v>1.45</v>
      </c>
      <c r="G252" s="32">
        <v>8</v>
      </c>
      <c r="H252" s="383">
        <v>11.6</v>
      </c>
      <c r="I252" s="383">
        <v>12.08</v>
      </c>
      <c r="J252" s="32">
        <v>56</v>
      </c>
      <c r="K252" s="32" t="s">
        <v>108</v>
      </c>
      <c r="L252" s="32"/>
      <c r="M252" s="33" t="s">
        <v>109</v>
      </c>
      <c r="N252" s="33"/>
      <c r="O252" s="32">
        <v>55</v>
      </c>
      <c r="P252" s="4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2" s="398"/>
      <c r="R252" s="398"/>
      <c r="S252" s="398"/>
      <c r="T252" s="399"/>
      <c r="U252" s="34"/>
      <c r="V252" s="34"/>
      <c r="W252" s="35" t="s">
        <v>69</v>
      </c>
      <c r="X252" s="384">
        <v>70</v>
      </c>
      <c r="Y252" s="385">
        <f t="shared" si="47"/>
        <v>81.2</v>
      </c>
      <c r="Z252" s="36">
        <f>IFERROR(IF(Y252=0,"",ROUNDUP(Y252/H252,0)*0.02175),"")</f>
        <v>0.15225</v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72.896551724137936</v>
      </c>
      <c r="BN252" s="64">
        <f t="shared" si="49"/>
        <v>84.56</v>
      </c>
      <c r="BO252" s="64">
        <f t="shared" si="50"/>
        <v>0.10775862068965517</v>
      </c>
      <c r="BP252" s="64">
        <f t="shared" si="51"/>
        <v>0.125</v>
      </c>
    </row>
    <row r="253" spans="1:68" ht="27" hidden="1" customHeight="1" x14ac:dyDescent="0.25">
      <c r="A253" s="54" t="s">
        <v>364</v>
      </c>
      <c r="B253" s="54" t="s">
        <v>365</v>
      </c>
      <c r="C253" s="31">
        <v>4301011724</v>
      </c>
      <c r="D253" s="393">
        <v>4680115884236</v>
      </c>
      <c r="E253" s="394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108</v>
      </c>
      <c r="L253" s="32"/>
      <c r="M253" s="33" t="s">
        <v>109</v>
      </c>
      <c r="N253" s="33"/>
      <c r="O253" s="32">
        <v>55</v>
      </c>
      <c r="P253" s="7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8"/>
      <c r="R253" s="398"/>
      <c r="S253" s="398"/>
      <c r="T253" s="399"/>
      <c r="U253" s="34"/>
      <c r="V253" s="34"/>
      <c r="W253" s="35" t="s">
        <v>69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366</v>
      </c>
      <c r="B254" s="54" t="s">
        <v>367</v>
      </c>
      <c r="C254" s="31">
        <v>4301011721</v>
      </c>
      <c r="D254" s="393">
        <v>4680115884175</v>
      </c>
      <c r="E254" s="394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108</v>
      </c>
      <c r="L254" s="32"/>
      <c r="M254" s="33" t="s">
        <v>109</v>
      </c>
      <c r="N254" s="33"/>
      <c r="O254" s="32">
        <v>55</v>
      </c>
      <c r="P25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8"/>
      <c r="R254" s="398"/>
      <c r="S254" s="398"/>
      <c r="T254" s="399"/>
      <c r="U254" s="34"/>
      <c r="V254" s="34"/>
      <c r="W254" s="35" t="s">
        <v>69</v>
      </c>
      <c r="X254" s="384">
        <v>50</v>
      </c>
      <c r="Y254" s="385">
        <f t="shared" si="47"/>
        <v>58</v>
      </c>
      <c r="Z254" s="36">
        <f>IFERROR(IF(Y254=0,"",ROUNDUP(Y254/H254,0)*0.02175),"")</f>
        <v>0.10874999999999999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52.068965517241381</v>
      </c>
      <c r="BN254" s="64">
        <f t="shared" si="49"/>
        <v>60.4</v>
      </c>
      <c r="BO254" s="64">
        <f t="shared" si="50"/>
        <v>7.6970443349753698E-2</v>
      </c>
      <c r="BP254" s="64">
        <f t="shared" si="51"/>
        <v>8.9285714285714274E-2</v>
      </c>
    </row>
    <row r="255" spans="1:68" ht="27" customHeight="1" x14ac:dyDescent="0.25">
      <c r="A255" s="54" t="s">
        <v>368</v>
      </c>
      <c r="B255" s="54" t="s">
        <v>369</v>
      </c>
      <c r="C255" s="31">
        <v>4301011824</v>
      </c>
      <c r="D255" s="393">
        <v>4680115884144</v>
      </c>
      <c r="E255" s="394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75</v>
      </c>
      <c r="L255" s="32"/>
      <c r="M255" s="33" t="s">
        <v>109</v>
      </c>
      <c r="N255" s="33"/>
      <c r="O255" s="32">
        <v>55</v>
      </c>
      <c r="P255" s="4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8"/>
      <c r="R255" s="398"/>
      <c r="S255" s="398"/>
      <c r="T255" s="399"/>
      <c r="U255" s="34"/>
      <c r="V255" s="34"/>
      <c r="W255" s="35" t="s">
        <v>69</v>
      </c>
      <c r="X255" s="384">
        <v>36</v>
      </c>
      <c r="Y255" s="385">
        <f t="shared" si="47"/>
        <v>36</v>
      </c>
      <c r="Z255" s="36">
        <f>IFERROR(IF(Y255=0,"",ROUNDUP(Y255/H255,0)*0.00937),"")</f>
        <v>8.4330000000000002E-2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38.160000000000004</v>
      </c>
      <c r="BN255" s="64">
        <f t="shared" si="49"/>
        <v>38.160000000000004</v>
      </c>
      <c r="BO255" s="64">
        <f t="shared" si="50"/>
        <v>7.4999999999999997E-2</v>
      </c>
      <c r="BP255" s="64">
        <f t="shared" si="51"/>
        <v>7.4999999999999997E-2</v>
      </c>
    </row>
    <row r="256" spans="1:68" ht="27" hidden="1" customHeight="1" x14ac:dyDescent="0.25">
      <c r="A256" s="54" t="s">
        <v>370</v>
      </c>
      <c r="B256" s="54" t="s">
        <v>371</v>
      </c>
      <c r="C256" s="31">
        <v>4301011963</v>
      </c>
      <c r="D256" s="393">
        <v>4680115885288</v>
      </c>
      <c r="E256" s="394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75</v>
      </c>
      <c r="L256" s="32"/>
      <c r="M256" s="33" t="s">
        <v>109</v>
      </c>
      <c r="N256" s="33"/>
      <c r="O256" s="32">
        <v>55</v>
      </c>
      <c r="P256" s="663" t="s">
        <v>372</v>
      </c>
      <c r="Q256" s="398"/>
      <c r="R256" s="398"/>
      <c r="S256" s="398"/>
      <c r="T256" s="399"/>
      <c r="U256" s="34"/>
      <c r="V256" s="34"/>
      <c r="W256" s="35" t="s">
        <v>69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373</v>
      </c>
      <c r="B257" s="54" t="s">
        <v>374</v>
      </c>
      <c r="C257" s="31">
        <v>4301011726</v>
      </c>
      <c r="D257" s="393">
        <v>4680115884182</v>
      </c>
      <c r="E257" s="394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75</v>
      </c>
      <c r="L257" s="32"/>
      <c r="M257" s="33" t="s">
        <v>109</v>
      </c>
      <c r="N257" s="33"/>
      <c r="O257" s="32">
        <v>55</v>
      </c>
      <c r="P257" s="6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8"/>
      <c r="R257" s="398"/>
      <c r="S257" s="398"/>
      <c r="T257" s="399"/>
      <c r="U257" s="34"/>
      <c r="V257" s="34"/>
      <c r="W257" s="35" t="s">
        <v>69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375</v>
      </c>
      <c r="B258" s="54" t="s">
        <v>376</v>
      </c>
      <c r="C258" s="31">
        <v>4301011722</v>
      </c>
      <c r="D258" s="393">
        <v>4680115884205</v>
      </c>
      <c r="E258" s="394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75</v>
      </c>
      <c r="L258" s="32"/>
      <c r="M258" s="33" t="s">
        <v>109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8"/>
      <c r="R258" s="398"/>
      <c r="S258" s="398"/>
      <c r="T258" s="399"/>
      <c r="U258" s="34"/>
      <c r="V258" s="34"/>
      <c r="W258" s="35" t="s">
        <v>69</v>
      </c>
      <c r="X258" s="384">
        <v>60</v>
      </c>
      <c r="Y258" s="385">
        <f t="shared" si="47"/>
        <v>60</v>
      </c>
      <c r="Z258" s="36">
        <f>IFERROR(IF(Y258=0,"",ROUNDUP(Y258/H258,0)*0.00937),"")</f>
        <v>0.14055000000000001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63.6</v>
      </c>
      <c r="BN258" s="64">
        <f t="shared" si="49"/>
        <v>63.6</v>
      </c>
      <c r="BO258" s="64">
        <f t="shared" si="50"/>
        <v>0.125</v>
      </c>
      <c r="BP258" s="64">
        <f t="shared" si="51"/>
        <v>0.125</v>
      </c>
    </row>
    <row r="259" spans="1:68" x14ac:dyDescent="0.2">
      <c r="A259" s="395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6"/>
      <c r="P259" s="388" t="s">
        <v>70</v>
      </c>
      <c r="Q259" s="389"/>
      <c r="R259" s="389"/>
      <c r="S259" s="389"/>
      <c r="T259" s="389"/>
      <c r="U259" s="389"/>
      <c r="V259" s="390"/>
      <c r="W259" s="37" t="s">
        <v>71</v>
      </c>
      <c r="X259" s="386">
        <f>IFERROR(X251/H251,"0")+IFERROR(X252/H252,"0")+IFERROR(X253/H253,"0")+IFERROR(X254/H254,"0")+IFERROR(X255/H255,"0")+IFERROR(X256/H256,"0")+IFERROR(X257/H257,"0")+IFERROR(X258/H258,"0")</f>
        <v>34.344827586206897</v>
      </c>
      <c r="Y259" s="386">
        <f>IFERROR(Y251/H251,"0")+IFERROR(Y252/H252,"0")+IFERROR(Y253/H253,"0")+IFERROR(Y254/H254,"0")+IFERROR(Y255/H255,"0")+IFERROR(Y256/H256,"0")+IFERROR(Y257/H257,"0")+IFERROR(Y258/H258,"0")</f>
        <v>36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0.48588000000000003</v>
      </c>
      <c r="AA259" s="387"/>
      <c r="AB259" s="387"/>
      <c r="AC259" s="387"/>
    </row>
    <row r="260" spans="1:68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6"/>
      <c r="P260" s="388" t="s">
        <v>70</v>
      </c>
      <c r="Q260" s="389"/>
      <c r="R260" s="389"/>
      <c r="S260" s="389"/>
      <c r="T260" s="389"/>
      <c r="U260" s="389"/>
      <c r="V260" s="390"/>
      <c r="W260" s="37" t="s">
        <v>69</v>
      </c>
      <c r="X260" s="386">
        <f>IFERROR(SUM(X251:X258),"0")</f>
        <v>216</v>
      </c>
      <c r="Y260" s="386">
        <f>IFERROR(SUM(Y251:Y258),"0")</f>
        <v>235.2</v>
      </c>
      <c r="Z260" s="37"/>
      <c r="AA260" s="387"/>
      <c r="AB260" s="387"/>
      <c r="AC260" s="387"/>
    </row>
    <row r="261" spans="1:68" ht="16.5" hidden="1" customHeight="1" x14ac:dyDescent="0.25">
      <c r="A261" s="402" t="s">
        <v>377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8"/>
      <c r="AB261" s="378"/>
      <c r="AC261" s="378"/>
    </row>
    <row r="262" spans="1:68" ht="14.25" hidden="1" customHeight="1" x14ac:dyDescent="0.25">
      <c r="A262" s="391" t="s">
        <v>105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77"/>
      <c r="AB262" s="377"/>
      <c r="AC262" s="377"/>
    </row>
    <row r="263" spans="1:68" ht="27" hidden="1" customHeight="1" x14ac:dyDescent="0.25">
      <c r="A263" s="54" t="s">
        <v>378</v>
      </c>
      <c r="B263" s="54" t="s">
        <v>379</v>
      </c>
      <c r="C263" s="31">
        <v>4301011850</v>
      </c>
      <c r="D263" s="393">
        <v>4680115885806</v>
      </c>
      <c r="E263" s="394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108</v>
      </c>
      <c r="L263" s="32"/>
      <c r="M263" s="33" t="s">
        <v>109</v>
      </c>
      <c r="N263" s="33"/>
      <c r="O263" s="32">
        <v>55</v>
      </c>
      <c r="P263" s="746" t="s">
        <v>380</v>
      </c>
      <c r="Q263" s="398"/>
      <c r="R263" s="398"/>
      <c r="S263" s="398"/>
      <c r="T263" s="399"/>
      <c r="U263" s="34"/>
      <c r="V263" s="34"/>
      <c r="W263" s="35" t="s">
        <v>69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381</v>
      </c>
      <c r="B264" s="54" t="s">
        <v>382</v>
      </c>
      <c r="C264" s="31">
        <v>4301011855</v>
      </c>
      <c r="D264" s="393">
        <v>4680115885837</v>
      </c>
      <c r="E264" s="394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108</v>
      </c>
      <c r="L264" s="32"/>
      <c r="M264" s="33" t="s">
        <v>109</v>
      </c>
      <c r="N264" s="33"/>
      <c r="O264" s="32">
        <v>55</v>
      </c>
      <c r="P264" s="550" t="s">
        <v>383</v>
      </c>
      <c r="Q264" s="398"/>
      <c r="R264" s="398"/>
      <c r="S264" s="398"/>
      <c r="T264" s="399"/>
      <c r="U264" s="34"/>
      <c r="V264" s="34"/>
      <c r="W264" s="35" t="s">
        <v>69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384</v>
      </c>
      <c r="B265" s="54" t="s">
        <v>385</v>
      </c>
      <c r="C265" s="31">
        <v>4301011853</v>
      </c>
      <c r="D265" s="393">
        <v>4680115885851</v>
      </c>
      <c r="E265" s="394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108</v>
      </c>
      <c r="L265" s="32"/>
      <c r="M265" s="33" t="s">
        <v>109</v>
      </c>
      <c r="N265" s="33"/>
      <c r="O265" s="32">
        <v>55</v>
      </c>
      <c r="P265" s="403" t="s">
        <v>386</v>
      </c>
      <c r="Q265" s="398"/>
      <c r="R265" s="398"/>
      <c r="S265" s="398"/>
      <c r="T265" s="399"/>
      <c r="U265" s="34"/>
      <c r="V265" s="34"/>
      <c r="W265" s="35" t="s">
        <v>69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387</v>
      </c>
      <c r="B266" s="54" t="s">
        <v>388</v>
      </c>
      <c r="C266" s="31">
        <v>4301011851</v>
      </c>
      <c r="D266" s="393">
        <v>4680115885820</v>
      </c>
      <c r="E266" s="394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75</v>
      </c>
      <c r="L266" s="32"/>
      <c r="M266" s="33" t="s">
        <v>109</v>
      </c>
      <c r="N266" s="33"/>
      <c r="O266" s="32">
        <v>55</v>
      </c>
      <c r="P266" s="465" t="s">
        <v>389</v>
      </c>
      <c r="Q266" s="398"/>
      <c r="R266" s="398"/>
      <c r="S266" s="398"/>
      <c r="T266" s="399"/>
      <c r="U266" s="34"/>
      <c r="V266" s="34"/>
      <c r="W266" s="35" t="s">
        <v>69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4301011852</v>
      </c>
      <c r="D267" s="393">
        <v>4680115885844</v>
      </c>
      <c r="E267" s="394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75</v>
      </c>
      <c r="L267" s="32"/>
      <c r="M267" s="33" t="s">
        <v>109</v>
      </c>
      <c r="N267" s="33"/>
      <c r="O267" s="32">
        <v>55</v>
      </c>
      <c r="P267" s="587" t="s">
        <v>392</v>
      </c>
      <c r="Q267" s="398"/>
      <c r="R267" s="398"/>
      <c r="S267" s="398"/>
      <c r="T267" s="399"/>
      <c r="U267" s="34"/>
      <c r="V267" s="34"/>
      <c r="W267" s="35" t="s">
        <v>69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5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6"/>
      <c r="P268" s="388" t="s">
        <v>70</v>
      </c>
      <c r="Q268" s="389"/>
      <c r="R268" s="389"/>
      <c r="S268" s="389"/>
      <c r="T268" s="389"/>
      <c r="U268" s="389"/>
      <c r="V268" s="390"/>
      <c r="W268" s="37" t="s">
        <v>71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6"/>
      <c r="P269" s="388" t="s">
        <v>70</v>
      </c>
      <c r="Q269" s="389"/>
      <c r="R269" s="389"/>
      <c r="S269" s="389"/>
      <c r="T269" s="389"/>
      <c r="U269" s="389"/>
      <c r="V269" s="390"/>
      <c r="W269" s="37" t="s">
        <v>69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2" t="s">
        <v>393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8"/>
      <c r="AB270" s="378"/>
      <c r="AC270" s="378"/>
    </row>
    <row r="271" spans="1:68" ht="14.25" hidden="1" customHeight="1" x14ac:dyDescent="0.25">
      <c r="A271" s="391" t="s">
        <v>105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77"/>
      <c r="AB271" s="377"/>
      <c r="AC271" s="377"/>
    </row>
    <row r="272" spans="1:68" ht="27" hidden="1" customHeight="1" x14ac:dyDescent="0.25">
      <c r="A272" s="54" t="s">
        <v>394</v>
      </c>
      <c r="B272" s="54" t="s">
        <v>395</v>
      </c>
      <c r="C272" s="31">
        <v>4301011876</v>
      </c>
      <c r="D272" s="393">
        <v>4680115885707</v>
      </c>
      <c r="E272" s="394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108</v>
      </c>
      <c r="L272" s="32"/>
      <c r="M272" s="33" t="s">
        <v>109</v>
      </c>
      <c r="N272" s="33"/>
      <c r="O272" s="32">
        <v>31</v>
      </c>
      <c r="P272" s="563" t="s">
        <v>396</v>
      </c>
      <c r="Q272" s="398"/>
      <c r="R272" s="398"/>
      <c r="S272" s="398"/>
      <c r="T272" s="399"/>
      <c r="U272" s="34"/>
      <c r="V272" s="34"/>
      <c r="W272" s="35" t="s">
        <v>69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5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6"/>
      <c r="P273" s="388" t="s">
        <v>70</v>
      </c>
      <c r="Q273" s="389"/>
      <c r="R273" s="389"/>
      <c r="S273" s="389"/>
      <c r="T273" s="389"/>
      <c r="U273" s="389"/>
      <c r="V273" s="390"/>
      <c r="W273" s="37" t="s">
        <v>71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6"/>
      <c r="P274" s="388" t="s">
        <v>70</v>
      </c>
      <c r="Q274" s="389"/>
      <c r="R274" s="389"/>
      <c r="S274" s="389"/>
      <c r="T274" s="389"/>
      <c r="U274" s="389"/>
      <c r="V274" s="390"/>
      <c r="W274" s="37" t="s">
        <v>69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2" t="s">
        <v>397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8"/>
      <c r="AB275" s="378"/>
      <c r="AC275" s="378"/>
    </row>
    <row r="276" spans="1:68" ht="14.25" hidden="1" customHeight="1" x14ac:dyDescent="0.25">
      <c r="A276" s="391" t="s">
        <v>105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77"/>
      <c r="AB276" s="377"/>
      <c r="AC276" s="377"/>
    </row>
    <row r="277" spans="1:68" ht="27" hidden="1" customHeight="1" x14ac:dyDescent="0.25">
      <c r="A277" s="54" t="s">
        <v>398</v>
      </c>
      <c r="B277" s="54" t="s">
        <v>399</v>
      </c>
      <c r="C277" s="31">
        <v>4301011223</v>
      </c>
      <c r="D277" s="393">
        <v>4607091383423</v>
      </c>
      <c r="E277" s="394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108</v>
      </c>
      <c r="L277" s="32"/>
      <c r="M277" s="33" t="s">
        <v>111</v>
      </c>
      <c r="N277" s="33"/>
      <c r="O277" s="32">
        <v>35</v>
      </c>
      <c r="P277" s="56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8"/>
      <c r="R277" s="398"/>
      <c r="S277" s="398"/>
      <c r="T277" s="399"/>
      <c r="U277" s="34"/>
      <c r="V277" s="34"/>
      <c r="W277" s="35" t="s">
        <v>69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400</v>
      </c>
      <c r="B278" s="54" t="s">
        <v>401</v>
      </c>
      <c r="C278" s="31">
        <v>4301011878</v>
      </c>
      <c r="D278" s="393">
        <v>4680115885660</v>
      </c>
      <c r="E278" s="394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108</v>
      </c>
      <c r="L278" s="32"/>
      <c r="M278" s="33" t="s">
        <v>68</v>
      </c>
      <c r="N278" s="33"/>
      <c r="O278" s="32">
        <v>35</v>
      </c>
      <c r="P278" s="708" t="s">
        <v>402</v>
      </c>
      <c r="Q278" s="398"/>
      <c r="R278" s="398"/>
      <c r="S278" s="398"/>
      <c r="T278" s="399"/>
      <c r="U278" s="34"/>
      <c r="V278" s="34"/>
      <c r="W278" s="35" t="s">
        <v>69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403</v>
      </c>
      <c r="B279" s="54" t="s">
        <v>404</v>
      </c>
      <c r="C279" s="31">
        <v>4301011879</v>
      </c>
      <c r="D279" s="393">
        <v>4680115885691</v>
      </c>
      <c r="E279" s="394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108</v>
      </c>
      <c r="L279" s="32"/>
      <c r="M279" s="33" t="s">
        <v>68</v>
      </c>
      <c r="N279" s="33"/>
      <c r="O279" s="32">
        <v>30</v>
      </c>
      <c r="P279" s="646" t="s">
        <v>405</v>
      </c>
      <c r="Q279" s="398"/>
      <c r="R279" s="398"/>
      <c r="S279" s="398"/>
      <c r="T279" s="399"/>
      <c r="U279" s="34"/>
      <c r="V279" s="34"/>
      <c r="W279" s="35" t="s">
        <v>69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5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6"/>
      <c r="P280" s="388" t="s">
        <v>70</v>
      </c>
      <c r="Q280" s="389"/>
      <c r="R280" s="389"/>
      <c r="S280" s="389"/>
      <c r="T280" s="389"/>
      <c r="U280" s="389"/>
      <c r="V280" s="390"/>
      <c r="W280" s="37" t="s">
        <v>71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6"/>
      <c r="P281" s="388" t="s">
        <v>70</v>
      </c>
      <c r="Q281" s="389"/>
      <c r="R281" s="389"/>
      <c r="S281" s="389"/>
      <c r="T281" s="389"/>
      <c r="U281" s="389"/>
      <c r="V281" s="390"/>
      <c r="W281" s="37" t="s">
        <v>69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2" t="s">
        <v>406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8"/>
      <c r="AB282" s="378"/>
      <c r="AC282" s="378"/>
    </row>
    <row r="283" spans="1:68" ht="14.25" hidden="1" customHeight="1" x14ac:dyDescent="0.25">
      <c r="A283" s="391" t="s">
        <v>72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77"/>
      <c r="AB283" s="377"/>
      <c r="AC283" s="377"/>
    </row>
    <row r="284" spans="1:68" ht="27" hidden="1" customHeight="1" x14ac:dyDescent="0.25">
      <c r="A284" s="54" t="s">
        <v>407</v>
      </c>
      <c r="B284" s="54" t="s">
        <v>408</v>
      </c>
      <c r="C284" s="31">
        <v>4301051409</v>
      </c>
      <c r="D284" s="393">
        <v>4680115881556</v>
      </c>
      <c r="E284" s="394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108</v>
      </c>
      <c r="L284" s="32"/>
      <c r="M284" s="33" t="s">
        <v>111</v>
      </c>
      <c r="N284" s="33"/>
      <c r="O284" s="32">
        <v>45</v>
      </c>
      <c r="P284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8"/>
      <c r="R284" s="398"/>
      <c r="S284" s="398"/>
      <c r="T284" s="399"/>
      <c r="U284" s="34"/>
      <c r="V284" s="34"/>
      <c r="W284" s="35" t="s">
        <v>69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409</v>
      </c>
      <c r="B285" s="54" t="s">
        <v>410</v>
      </c>
      <c r="C285" s="31">
        <v>4301051487</v>
      </c>
      <c r="D285" s="393">
        <v>4680115881228</v>
      </c>
      <c r="E285" s="394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75</v>
      </c>
      <c r="L285" s="32"/>
      <c r="M285" s="33" t="s">
        <v>68</v>
      </c>
      <c r="N285" s="33"/>
      <c r="O285" s="32">
        <v>40</v>
      </c>
      <c r="P285" s="57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8"/>
      <c r="R285" s="398"/>
      <c r="S285" s="398"/>
      <c r="T285" s="399"/>
      <c r="U285" s="34"/>
      <c r="V285" s="34"/>
      <c r="W285" s="35" t="s">
        <v>69</v>
      </c>
      <c r="X285" s="384">
        <v>240</v>
      </c>
      <c r="Y285" s="385">
        <f>IFERROR(IF(X285="",0,CEILING((X285/$H285),1)*$H285),"")</f>
        <v>240</v>
      </c>
      <c r="Z285" s="36">
        <f>IFERROR(IF(Y285=0,"",ROUNDUP(Y285/H285,0)*0.00753),"")</f>
        <v>0.753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267.20000000000005</v>
      </c>
      <c r="BN285" s="64">
        <f>IFERROR(Y285*I285/H285,"0")</f>
        <v>267.20000000000005</v>
      </c>
      <c r="BO285" s="64">
        <f>IFERROR(1/J285*(X285/H285),"0")</f>
        <v>0.64102564102564097</v>
      </c>
      <c r="BP285" s="64">
        <f>IFERROR(1/J285*(Y285/H285),"0")</f>
        <v>0.64102564102564097</v>
      </c>
    </row>
    <row r="286" spans="1:68" ht="27" hidden="1" customHeight="1" x14ac:dyDescent="0.25">
      <c r="A286" s="54" t="s">
        <v>411</v>
      </c>
      <c r="B286" s="54" t="s">
        <v>412</v>
      </c>
      <c r="C286" s="31">
        <v>4301051506</v>
      </c>
      <c r="D286" s="393">
        <v>4680115881037</v>
      </c>
      <c r="E286" s="394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75</v>
      </c>
      <c r="L286" s="32"/>
      <c r="M286" s="33" t="s">
        <v>68</v>
      </c>
      <c r="N286" s="33"/>
      <c r="O286" s="32">
        <v>40</v>
      </c>
      <c r="P286" s="5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8"/>
      <c r="R286" s="398"/>
      <c r="S286" s="398"/>
      <c r="T286" s="399"/>
      <c r="U286" s="34"/>
      <c r="V286" s="34"/>
      <c r="W286" s="35" t="s">
        <v>69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413</v>
      </c>
      <c r="B287" s="54" t="s">
        <v>414</v>
      </c>
      <c r="C287" s="31">
        <v>4301051384</v>
      </c>
      <c r="D287" s="393">
        <v>4680115881211</v>
      </c>
      <c r="E287" s="394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75</v>
      </c>
      <c r="L287" s="32"/>
      <c r="M287" s="33" t="s">
        <v>68</v>
      </c>
      <c r="N287" s="33"/>
      <c r="O287" s="32">
        <v>45</v>
      </c>
      <c r="P287" s="5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8"/>
      <c r="R287" s="398"/>
      <c r="S287" s="398"/>
      <c r="T287" s="399"/>
      <c r="U287" s="34"/>
      <c r="V287" s="34"/>
      <c r="W287" s="35" t="s">
        <v>69</v>
      </c>
      <c r="X287" s="384">
        <v>480</v>
      </c>
      <c r="Y287" s="385">
        <f>IFERROR(IF(X287="",0,CEILING((X287/$H287),1)*$H287),"")</f>
        <v>480</v>
      </c>
      <c r="Z287" s="36">
        <f>IFERROR(IF(Y287=0,"",ROUNDUP(Y287/H287,0)*0.00753),"")</f>
        <v>1.506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520</v>
      </c>
      <c r="BN287" s="64">
        <f>IFERROR(Y287*I287/H287,"0")</f>
        <v>520</v>
      </c>
      <c r="BO287" s="64">
        <f>IFERROR(1/J287*(X287/H287),"0")</f>
        <v>1.2820512820512819</v>
      </c>
      <c r="BP287" s="64">
        <f>IFERROR(1/J287*(Y287/H287),"0")</f>
        <v>1.2820512820512819</v>
      </c>
    </row>
    <row r="288" spans="1:68" ht="27" hidden="1" customHeight="1" x14ac:dyDescent="0.25">
      <c r="A288" s="54" t="s">
        <v>415</v>
      </c>
      <c r="B288" s="54" t="s">
        <v>416</v>
      </c>
      <c r="C288" s="31">
        <v>4301051378</v>
      </c>
      <c r="D288" s="393">
        <v>4680115881020</v>
      </c>
      <c r="E288" s="394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75</v>
      </c>
      <c r="L288" s="32"/>
      <c r="M288" s="33" t="s">
        <v>68</v>
      </c>
      <c r="N288" s="33"/>
      <c r="O288" s="32">
        <v>45</v>
      </c>
      <c r="P288" s="7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8"/>
      <c r="R288" s="398"/>
      <c r="S288" s="398"/>
      <c r="T288" s="399"/>
      <c r="U288" s="34"/>
      <c r="V288" s="34"/>
      <c r="W288" s="35" t="s">
        <v>69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5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6"/>
      <c r="P289" s="388" t="s">
        <v>70</v>
      </c>
      <c r="Q289" s="389"/>
      <c r="R289" s="389"/>
      <c r="S289" s="389"/>
      <c r="T289" s="389"/>
      <c r="U289" s="389"/>
      <c r="V289" s="390"/>
      <c r="W289" s="37" t="s">
        <v>71</v>
      </c>
      <c r="X289" s="386">
        <f>IFERROR(X284/H284,"0")+IFERROR(X285/H285,"0")+IFERROR(X286/H286,"0")+IFERROR(X287/H287,"0")+IFERROR(X288/H288,"0")</f>
        <v>300</v>
      </c>
      <c r="Y289" s="386">
        <f>IFERROR(Y284/H284,"0")+IFERROR(Y285/H285,"0")+IFERROR(Y286/H286,"0")+IFERROR(Y287/H287,"0")+IFERROR(Y288/H288,"0")</f>
        <v>300</v>
      </c>
      <c r="Z289" s="386">
        <f>IFERROR(IF(Z284="",0,Z284),"0")+IFERROR(IF(Z285="",0,Z285),"0")+IFERROR(IF(Z286="",0,Z286),"0")+IFERROR(IF(Z287="",0,Z287),"0")+IFERROR(IF(Z288="",0,Z288),"0")</f>
        <v>2.2589999999999999</v>
      </c>
      <c r="AA289" s="387"/>
      <c r="AB289" s="387"/>
      <c r="AC289" s="387"/>
    </row>
    <row r="290" spans="1:68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6"/>
      <c r="P290" s="388" t="s">
        <v>70</v>
      </c>
      <c r="Q290" s="389"/>
      <c r="R290" s="389"/>
      <c r="S290" s="389"/>
      <c r="T290" s="389"/>
      <c r="U290" s="389"/>
      <c r="V290" s="390"/>
      <c r="W290" s="37" t="s">
        <v>69</v>
      </c>
      <c r="X290" s="386">
        <f>IFERROR(SUM(X284:X288),"0")</f>
        <v>720</v>
      </c>
      <c r="Y290" s="386">
        <f>IFERROR(SUM(Y284:Y288),"0")</f>
        <v>720</v>
      </c>
      <c r="Z290" s="37"/>
      <c r="AA290" s="387"/>
      <c r="AB290" s="387"/>
      <c r="AC290" s="387"/>
    </row>
    <row r="291" spans="1:68" ht="16.5" hidden="1" customHeight="1" x14ac:dyDescent="0.25">
      <c r="A291" s="402" t="s">
        <v>417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8"/>
      <c r="AB291" s="378"/>
      <c r="AC291" s="378"/>
    </row>
    <row r="292" spans="1:68" ht="14.25" hidden="1" customHeight="1" x14ac:dyDescent="0.25">
      <c r="A292" s="391" t="s">
        <v>72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77"/>
      <c r="AB292" s="377"/>
      <c r="AC292" s="377"/>
    </row>
    <row r="293" spans="1:68" ht="16.5" hidden="1" customHeight="1" x14ac:dyDescent="0.25">
      <c r="A293" s="54" t="s">
        <v>418</v>
      </c>
      <c r="B293" s="54" t="s">
        <v>419</v>
      </c>
      <c r="C293" s="31">
        <v>4301051731</v>
      </c>
      <c r="D293" s="393">
        <v>4680115884618</v>
      </c>
      <c r="E293" s="394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75</v>
      </c>
      <c r="L293" s="32"/>
      <c r="M293" s="33" t="s">
        <v>68</v>
      </c>
      <c r="N293" s="33"/>
      <c r="O293" s="32">
        <v>45</v>
      </c>
      <c r="P293" s="78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8"/>
      <c r="R293" s="398"/>
      <c r="S293" s="398"/>
      <c r="T293" s="399"/>
      <c r="U293" s="34"/>
      <c r="V293" s="34"/>
      <c r="W293" s="35" t="s">
        <v>69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5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6"/>
      <c r="P294" s="388" t="s">
        <v>70</v>
      </c>
      <c r="Q294" s="389"/>
      <c r="R294" s="389"/>
      <c r="S294" s="389"/>
      <c r="T294" s="389"/>
      <c r="U294" s="389"/>
      <c r="V294" s="390"/>
      <c r="W294" s="37" t="s">
        <v>71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6"/>
      <c r="P295" s="388" t="s">
        <v>70</v>
      </c>
      <c r="Q295" s="389"/>
      <c r="R295" s="389"/>
      <c r="S295" s="389"/>
      <c r="T295" s="389"/>
      <c r="U295" s="389"/>
      <c r="V295" s="390"/>
      <c r="W295" s="37" t="s">
        <v>69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2" t="s">
        <v>420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8"/>
      <c r="AB296" s="378"/>
      <c r="AC296" s="378"/>
    </row>
    <row r="297" spans="1:68" ht="14.25" hidden="1" customHeight="1" x14ac:dyDescent="0.25">
      <c r="A297" s="391" t="s">
        <v>105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77"/>
      <c r="AB297" s="377"/>
      <c r="AC297" s="377"/>
    </row>
    <row r="298" spans="1:68" ht="27" hidden="1" customHeight="1" x14ac:dyDescent="0.25">
      <c r="A298" s="54" t="s">
        <v>421</v>
      </c>
      <c r="B298" s="54" t="s">
        <v>422</v>
      </c>
      <c r="C298" s="31">
        <v>4301011593</v>
      </c>
      <c r="D298" s="393">
        <v>4680115882973</v>
      </c>
      <c r="E298" s="394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108</v>
      </c>
      <c r="L298" s="32"/>
      <c r="M298" s="33" t="s">
        <v>109</v>
      </c>
      <c r="N298" s="33"/>
      <c r="O298" s="32">
        <v>55</v>
      </c>
      <c r="P298" s="71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8"/>
      <c r="R298" s="398"/>
      <c r="S298" s="398"/>
      <c r="T298" s="399"/>
      <c r="U298" s="34"/>
      <c r="V298" s="34"/>
      <c r="W298" s="35" t="s">
        <v>69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5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6"/>
      <c r="P299" s="388" t="s">
        <v>70</v>
      </c>
      <c r="Q299" s="389"/>
      <c r="R299" s="389"/>
      <c r="S299" s="389"/>
      <c r="T299" s="389"/>
      <c r="U299" s="389"/>
      <c r="V299" s="390"/>
      <c r="W299" s="37" t="s">
        <v>71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6"/>
      <c r="P300" s="388" t="s">
        <v>70</v>
      </c>
      <c r="Q300" s="389"/>
      <c r="R300" s="389"/>
      <c r="S300" s="389"/>
      <c r="T300" s="389"/>
      <c r="U300" s="389"/>
      <c r="V300" s="390"/>
      <c r="W300" s="37" t="s">
        <v>69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391" t="s">
        <v>64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77"/>
      <c r="AB301" s="377"/>
      <c r="AC301" s="377"/>
    </row>
    <row r="302" spans="1:68" ht="27" customHeight="1" x14ac:dyDescent="0.25">
      <c r="A302" s="54" t="s">
        <v>423</v>
      </c>
      <c r="B302" s="54" t="s">
        <v>424</v>
      </c>
      <c r="C302" s="31">
        <v>4301031305</v>
      </c>
      <c r="D302" s="393">
        <v>4607091389845</v>
      </c>
      <c r="E302" s="394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40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8"/>
      <c r="R302" s="398"/>
      <c r="S302" s="398"/>
      <c r="T302" s="399"/>
      <c r="U302" s="34"/>
      <c r="V302" s="34"/>
      <c r="W302" s="35" t="s">
        <v>69</v>
      </c>
      <c r="X302" s="384">
        <v>70</v>
      </c>
      <c r="Y302" s="385">
        <f>IFERROR(IF(X302="",0,CEILING((X302/$H302),1)*$H302),"")</f>
        <v>71.400000000000006</v>
      </c>
      <c r="Z302" s="36">
        <f>IFERROR(IF(Y302=0,"",ROUNDUP(Y302/H302,0)*0.00502),"")</f>
        <v>0.17068</v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73.333333333333329</v>
      </c>
      <c r="BN302" s="64">
        <f>IFERROR(Y302*I302/H302,"0")</f>
        <v>74.8</v>
      </c>
      <c r="BO302" s="64">
        <f>IFERROR(1/J302*(X302/H302),"0")</f>
        <v>0.14245014245014245</v>
      </c>
      <c r="BP302" s="64">
        <f>IFERROR(1/J302*(Y302/H302),"0")</f>
        <v>0.14529914529914531</v>
      </c>
    </row>
    <row r="303" spans="1:68" ht="27" hidden="1" customHeight="1" x14ac:dyDescent="0.25">
      <c r="A303" s="54" t="s">
        <v>425</v>
      </c>
      <c r="B303" s="54" t="s">
        <v>426</v>
      </c>
      <c r="C303" s="31">
        <v>4301031306</v>
      </c>
      <c r="D303" s="393">
        <v>4680115882881</v>
      </c>
      <c r="E303" s="394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55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8"/>
      <c r="R303" s="398"/>
      <c r="S303" s="398"/>
      <c r="T303" s="399"/>
      <c r="U303" s="34"/>
      <c r="V303" s="34"/>
      <c r="W303" s="35" t="s">
        <v>69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5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6"/>
      <c r="P304" s="388" t="s">
        <v>70</v>
      </c>
      <c r="Q304" s="389"/>
      <c r="R304" s="389"/>
      <c r="S304" s="389"/>
      <c r="T304" s="389"/>
      <c r="U304" s="389"/>
      <c r="V304" s="390"/>
      <c r="W304" s="37" t="s">
        <v>71</v>
      </c>
      <c r="X304" s="386">
        <f>IFERROR(X302/H302,"0")+IFERROR(X303/H303,"0")</f>
        <v>33.333333333333329</v>
      </c>
      <c r="Y304" s="386">
        <f>IFERROR(Y302/H302,"0")+IFERROR(Y303/H303,"0")</f>
        <v>34</v>
      </c>
      <c r="Z304" s="386">
        <f>IFERROR(IF(Z302="",0,Z302),"0")+IFERROR(IF(Z303="",0,Z303),"0")</f>
        <v>0.17068</v>
      </c>
      <c r="AA304" s="387"/>
      <c r="AB304" s="387"/>
      <c r="AC304" s="387"/>
    </row>
    <row r="305" spans="1:68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6"/>
      <c r="P305" s="388" t="s">
        <v>70</v>
      </c>
      <c r="Q305" s="389"/>
      <c r="R305" s="389"/>
      <c r="S305" s="389"/>
      <c r="T305" s="389"/>
      <c r="U305" s="389"/>
      <c r="V305" s="390"/>
      <c r="W305" s="37" t="s">
        <v>69</v>
      </c>
      <c r="X305" s="386">
        <f>IFERROR(SUM(X302:X303),"0")</f>
        <v>70</v>
      </c>
      <c r="Y305" s="386">
        <f>IFERROR(SUM(Y302:Y303),"0")</f>
        <v>71.400000000000006</v>
      </c>
      <c r="Z305" s="37"/>
      <c r="AA305" s="387"/>
      <c r="AB305" s="387"/>
      <c r="AC305" s="387"/>
    </row>
    <row r="306" spans="1:68" ht="16.5" hidden="1" customHeight="1" x14ac:dyDescent="0.25">
      <c r="A306" s="402" t="s">
        <v>427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8"/>
      <c r="AB306" s="378"/>
      <c r="AC306" s="378"/>
    </row>
    <row r="307" spans="1:68" ht="14.25" hidden="1" customHeight="1" x14ac:dyDescent="0.25">
      <c r="A307" s="391" t="s">
        <v>105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77"/>
      <c r="AB307" s="377"/>
      <c r="AC307" s="377"/>
    </row>
    <row r="308" spans="1:68" ht="27" hidden="1" customHeight="1" x14ac:dyDescent="0.25">
      <c r="A308" s="54" t="s">
        <v>428</v>
      </c>
      <c r="B308" s="54" t="s">
        <v>429</v>
      </c>
      <c r="C308" s="31">
        <v>4301012016</v>
      </c>
      <c r="D308" s="393">
        <v>4680115885554</v>
      </c>
      <c r="E308" s="394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108</v>
      </c>
      <c r="L308" s="32"/>
      <c r="M308" s="33" t="s">
        <v>111</v>
      </c>
      <c r="N308" s="33"/>
      <c r="O308" s="32">
        <v>55</v>
      </c>
      <c r="P308" s="565" t="s">
        <v>430</v>
      </c>
      <c r="Q308" s="398"/>
      <c r="R308" s="398"/>
      <c r="S308" s="398"/>
      <c r="T308" s="399"/>
      <c r="U308" s="34"/>
      <c r="V308" s="34"/>
      <c r="W308" s="35" t="s">
        <v>69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431</v>
      </c>
      <c r="B309" s="54" t="s">
        <v>432</v>
      </c>
      <c r="C309" s="31">
        <v>4301012024</v>
      </c>
      <c r="D309" s="393">
        <v>4680115885615</v>
      </c>
      <c r="E309" s="394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108</v>
      </c>
      <c r="L309" s="32"/>
      <c r="M309" s="33" t="s">
        <v>111</v>
      </c>
      <c r="N309" s="33"/>
      <c r="O309" s="32">
        <v>55</v>
      </c>
      <c r="P309" s="601" t="s">
        <v>433</v>
      </c>
      <c r="Q309" s="398"/>
      <c r="R309" s="398"/>
      <c r="S309" s="398"/>
      <c r="T309" s="399"/>
      <c r="U309" s="34"/>
      <c r="V309" s="34"/>
      <c r="W309" s="35" t="s">
        <v>69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434</v>
      </c>
      <c r="B310" s="54" t="s">
        <v>435</v>
      </c>
      <c r="C310" s="31">
        <v>4301011858</v>
      </c>
      <c r="D310" s="393">
        <v>4680115885646</v>
      </c>
      <c r="E310" s="394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108</v>
      </c>
      <c r="L310" s="32"/>
      <c r="M310" s="33" t="s">
        <v>109</v>
      </c>
      <c r="N310" s="33"/>
      <c r="O310" s="32">
        <v>55</v>
      </c>
      <c r="P310" s="575" t="s">
        <v>436</v>
      </c>
      <c r="Q310" s="398"/>
      <c r="R310" s="398"/>
      <c r="S310" s="398"/>
      <c r="T310" s="399"/>
      <c r="U310" s="34"/>
      <c r="V310" s="34"/>
      <c r="W310" s="35" t="s">
        <v>69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437</v>
      </c>
      <c r="B311" s="54" t="s">
        <v>438</v>
      </c>
      <c r="C311" s="31">
        <v>4301011859</v>
      </c>
      <c r="D311" s="393">
        <v>4680115885608</v>
      </c>
      <c r="E311" s="394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75</v>
      </c>
      <c r="L311" s="32"/>
      <c r="M311" s="33" t="s">
        <v>109</v>
      </c>
      <c r="N311" s="33"/>
      <c r="O311" s="32">
        <v>55</v>
      </c>
      <c r="P311" s="586" t="s">
        <v>439</v>
      </c>
      <c r="Q311" s="398"/>
      <c r="R311" s="398"/>
      <c r="S311" s="398"/>
      <c r="T311" s="399"/>
      <c r="U311" s="34"/>
      <c r="V311" s="34"/>
      <c r="W311" s="35" t="s">
        <v>69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440</v>
      </c>
      <c r="B312" s="54" t="s">
        <v>441</v>
      </c>
      <c r="C312" s="31">
        <v>4301011857</v>
      </c>
      <c r="D312" s="393">
        <v>4680115885622</v>
      </c>
      <c r="E312" s="394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75</v>
      </c>
      <c r="L312" s="32"/>
      <c r="M312" s="33" t="s">
        <v>109</v>
      </c>
      <c r="N312" s="33"/>
      <c r="O312" s="32">
        <v>55</v>
      </c>
      <c r="P312" s="521" t="s">
        <v>442</v>
      </c>
      <c r="Q312" s="398"/>
      <c r="R312" s="398"/>
      <c r="S312" s="398"/>
      <c r="T312" s="399"/>
      <c r="U312" s="34"/>
      <c r="V312" s="34"/>
      <c r="W312" s="35" t="s">
        <v>69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443</v>
      </c>
      <c r="B313" s="54" t="s">
        <v>444</v>
      </c>
      <c r="C313" s="31">
        <v>4301011573</v>
      </c>
      <c r="D313" s="393">
        <v>4680115881938</v>
      </c>
      <c r="E313" s="394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75</v>
      </c>
      <c r="L313" s="32"/>
      <c r="M313" s="33" t="s">
        <v>109</v>
      </c>
      <c r="N313" s="33"/>
      <c r="O313" s="32">
        <v>90</v>
      </c>
      <c r="P313" s="7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8"/>
      <c r="R313" s="398"/>
      <c r="S313" s="398"/>
      <c r="T313" s="399"/>
      <c r="U313" s="34"/>
      <c r="V313" s="34"/>
      <c r="W313" s="35" t="s">
        <v>69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445</v>
      </c>
      <c r="B314" s="54" t="s">
        <v>446</v>
      </c>
      <c r="C314" s="31">
        <v>4301010944</v>
      </c>
      <c r="D314" s="393">
        <v>4607091387346</v>
      </c>
      <c r="E314" s="394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75</v>
      </c>
      <c r="L314" s="32"/>
      <c r="M314" s="33" t="s">
        <v>109</v>
      </c>
      <c r="N314" s="33"/>
      <c r="O314" s="32">
        <v>55</v>
      </c>
      <c r="P314" s="6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8"/>
      <c r="R314" s="398"/>
      <c r="S314" s="398"/>
      <c r="T314" s="399"/>
      <c r="U314" s="34"/>
      <c r="V314" s="34"/>
      <c r="W314" s="35" t="s">
        <v>69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5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6"/>
      <c r="P315" s="388" t="s">
        <v>70</v>
      </c>
      <c r="Q315" s="389"/>
      <c r="R315" s="389"/>
      <c r="S315" s="389"/>
      <c r="T315" s="389"/>
      <c r="U315" s="389"/>
      <c r="V315" s="390"/>
      <c r="W315" s="37" t="s">
        <v>71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6"/>
      <c r="P316" s="388" t="s">
        <v>70</v>
      </c>
      <c r="Q316" s="389"/>
      <c r="R316" s="389"/>
      <c r="S316" s="389"/>
      <c r="T316" s="389"/>
      <c r="U316" s="389"/>
      <c r="V316" s="390"/>
      <c r="W316" s="37" t="s">
        <v>69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391" t="s">
        <v>64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77"/>
      <c r="AB317" s="377"/>
      <c r="AC317" s="377"/>
    </row>
    <row r="318" spans="1:68" ht="27" hidden="1" customHeight="1" x14ac:dyDescent="0.25">
      <c r="A318" s="54" t="s">
        <v>447</v>
      </c>
      <c r="B318" s="54" t="s">
        <v>448</v>
      </c>
      <c r="C318" s="31">
        <v>4301030878</v>
      </c>
      <c r="D318" s="393">
        <v>4607091387193</v>
      </c>
      <c r="E318" s="394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75</v>
      </c>
      <c r="L318" s="32"/>
      <c r="M318" s="33" t="s">
        <v>68</v>
      </c>
      <c r="N318" s="33"/>
      <c r="O318" s="32">
        <v>35</v>
      </c>
      <c r="P318" s="6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8"/>
      <c r="R318" s="398"/>
      <c r="S318" s="398"/>
      <c r="T318" s="399"/>
      <c r="U318" s="34"/>
      <c r="V318" s="34"/>
      <c r="W318" s="35" t="s">
        <v>69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449</v>
      </c>
      <c r="B319" s="54" t="s">
        <v>450</v>
      </c>
      <c r="C319" s="31">
        <v>4301031153</v>
      </c>
      <c r="D319" s="393">
        <v>4607091387230</v>
      </c>
      <c r="E319" s="394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75</v>
      </c>
      <c r="L319" s="32"/>
      <c r="M319" s="33" t="s">
        <v>68</v>
      </c>
      <c r="N319" s="33"/>
      <c r="O319" s="32">
        <v>40</v>
      </c>
      <c r="P319" s="7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8"/>
      <c r="R319" s="398"/>
      <c r="S319" s="398"/>
      <c r="T319" s="399"/>
      <c r="U319" s="34"/>
      <c r="V319" s="34"/>
      <c r="W319" s="35" t="s">
        <v>69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451</v>
      </c>
      <c r="B320" s="54" t="s">
        <v>452</v>
      </c>
      <c r="C320" s="31">
        <v>4301031154</v>
      </c>
      <c r="D320" s="393">
        <v>4607091387292</v>
      </c>
      <c r="E320" s="394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75</v>
      </c>
      <c r="L320" s="32"/>
      <c r="M320" s="33" t="s">
        <v>68</v>
      </c>
      <c r="N320" s="33"/>
      <c r="O320" s="32">
        <v>45</v>
      </c>
      <c r="P320" s="66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8"/>
      <c r="R320" s="398"/>
      <c r="S320" s="398"/>
      <c r="T320" s="399"/>
      <c r="U320" s="34"/>
      <c r="V320" s="34"/>
      <c r="W320" s="35" t="s">
        <v>69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453</v>
      </c>
      <c r="B321" s="54" t="s">
        <v>454</v>
      </c>
      <c r="C321" s="31">
        <v>4301031152</v>
      </c>
      <c r="D321" s="393">
        <v>4607091387285</v>
      </c>
      <c r="E321" s="394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7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8"/>
      <c r="R321" s="398"/>
      <c r="S321" s="398"/>
      <c r="T321" s="399"/>
      <c r="U321" s="34"/>
      <c r="V321" s="34"/>
      <c r="W321" s="35" t="s">
        <v>69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395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6"/>
      <c r="P322" s="388" t="s">
        <v>70</v>
      </c>
      <c r="Q322" s="389"/>
      <c r="R322" s="389"/>
      <c r="S322" s="389"/>
      <c r="T322" s="389"/>
      <c r="U322" s="389"/>
      <c r="V322" s="390"/>
      <c r="W322" s="37" t="s">
        <v>71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hidden="1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6"/>
      <c r="P323" s="388" t="s">
        <v>70</v>
      </c>
      <c r="Q323" s="389"/>
      <c r="R323" s="389"/>
      <c r="S323" s="389"/>
      <c r="T323" s="389"/>
      <c r="U323" s="389"/>
      <c r="V323" s="390"/>
      <c r="W323" s="37" t="s">
        <v>69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hidden="1" customHeight="1" x14ac:dyDescent="0.25">
      <c r="A324" s="391" t="s">
        <v>72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77"/>
      <c r="AB324" s="377"/>
      <c r="AC324" s="377"/>
    </row>
    <row r="325" spans="1:68" ht="16.5" hidden="1" customHeight="1" x14ac:dyDescent="0.25">
      <c r="A325" s="54" t="s">
        <v>455</v>
      </c>
      <c r="B325" s="54" t="s">
        <v>456</v>
      </c>
      <c r="C325" s="31">
        <v>4301051100</v>
      </c>
      <c r="D325" s="393">
        <v>4607091387766</v>
      </c>
      <c r="E325" s="394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108</v>
      </c>
      <c r="L325" s="32"/>
      <c r="M325" s="33" t="s">
        <v>111</v>
      </c>
      <c r="N325" s="33"/>
      <c r="O325" s="32">
        <v>40</v>
      </c>
      <c r="P325" s="6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8"/>
      <c r="R325" s="398"/>
      <c r="S325" s="398"/>
      <c r="T325" s="399"/>
      <c r="U325" s="34"/>
      <c r="V325" s="34"/>
      <c r="W325" s="35" t="s">
        <v>69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457</v>
      </c>
      <c r="B326" s="54" t="s">
        <v>458</v>
      </c>
      <c r="C326" s="31">
        <v>4301051116</v>
      </c>
      <c r="D326" s="393">
        <v>4607091387957</v>
      </c>
      <c r="E326" s="394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108</v>
      </c>
      <c r="L326" s="32"/>
      <c r="M326" s="33" t="s">
        <v>68</v>
      </c>
      <c r="N326" s="33"/>
      <c r="O326" s="32">
        <v>40</v>
      </c>
      <c r="P326" s="4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8"/>
      <c r="R326" s="398"/>
      <c r="S326" s="398"/>
      <c r="T326" s="399"/>
      <c r="U326" s="34"/>
      <c r="V326" s="34"/>
      <c r="W326" s="35" t="s">
        <v>69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459</v>
      </c>
      <c r="B327" s="54" t="s">
        <v>460</v>
      </c>
      <c r="C327" s="31">
        <v>4301051115</v>
      </c>
      <c r="D327" s="393">
        <v>4607091387964</v>
      </c>
      <c r="E327" s="394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108</v>
      </c>
      <c r="L327" s="32"/>
      <c r="M327" s="33" t="s">
        <v>68</v>
      </c>
      <c r="N327" s="33"/>
      <c r="O327" s="32">
        <v>40</v>
      </c>
      <c r="P327" s="6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8"/>
      <c r="R327" s="398"/>
      <c r="S327" s="398"/>
      <c r="T327" s="399"/>
      <c r="U327" s="34"/>
      <c r="V327" s="34"/>
      <c r="W327" s="35" t="s">
        <v>69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461</v>
      </c>
      <c r="B328" s="54" t="s">
        <v>462</v>
      </c>
      <c r="C328" s="31">
        <v>4301051705</v>
      </c>
      <c r="D328" s="393">
        <v>4680115884588</v>
      </c>
      <c r="E328" s="394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75</v>
      </c>
      <c r="L328" s="32"/>
      <c r="M328" s="33" t="s">
        <v>68</v>
      </c>
      <c r="N328" s="33"/>
      <c r="O328" s="32">
        <v>40</v>
      </c>
      <c r="P328" s="4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8"/>
      <c r="R328" s="398"/>
      <c r="S328" s="398"/>
      <c r="T328" s="399"/>
      <c r="U328" s="34"/>
      <c r="V328" s="34"/>
      <c r="W328" s="35" t="s">
        <v>69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463</v>
      </c>
      <c r="B329" s="54" t="s">
        <v>464</v>
      </c>
      <c r="C329" s="31">
        <v>4301051130</v>
      </c>
      <c r="D329" s="393">
        <v>4607091387537</v>
      </c>
      <c r="E329" s="394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75</v>
      </c>
      <c r="L329" s="32"/>
      <c r="M329" s="33" t="s">
        <v>68</v>
      </c>
      <c r="N329" s="33"/>
      <c r="O329" s="32">
        <v>40</v>
      </c>
      <c r="P329" s="4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8"/>
      <c r="R329" s="398"/>
      <c r="S329" s="398"/>
      <c r="T329" s="399"/>
      <c r="U329" s="34"/>
      <c r="V329" s="34"/>
      <c r="W329" s="35" t="s">
        <v>69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465</v>
      </c>
      <c r="B330" s="54" t="s">
        <v>466</v>
      </c>
      <c r="C330" s="31">
        <v>4301051132</v>
      </c>
      <c r="D330" s="393">
        <v>4607091387513</v>
      </c>
      <c r="E330" s="394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8"/>
      <c r="R330" s="398"/>
      <c r="S330" s="398"/>
      <c r="T330" s="399"/>
      <c r="U330" s="34"/>
      <c r="V330" s="34"/>
      <c r="W330" s="35" t="s">
        <v>69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5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6"/>
      <c r="P331" s="388" t="s">
        <v>70</v>
      </c>
      <c r="Q331" s="389"/>
      <c r="R331" s="389"/>
      <c r="S331" s="389"/>
      <c r="T331" s="389"/>
      <c r="U331" s="389"/>
      <c r="V331" s="390"/>
      <c r="W331" s="37" t="s">
        <v>71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6"/>
      <c r="P332" s="388" t="s">
        <v>70</v>
      </c>
      <c r="Q332" s="389"/>
      <c r="R332" s="389"/>
      <c r="S332" s="389"/>
      <c r="T332" s="389"/>
      <c r="U332" s="389"/>
      <c r="V332" s="390"/>
      <c r="W332" s="37" t="s">
        <v>69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391" t="s">
        <v>171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77"/>
      <c r="AB333" s="377"/>
      <c r="AC333" s="377"/>
    </row>
    <row r="334" spans="1:68" ht="16.5" customHeight="1" x14ac:dyDescent="0.25">
      <c r="A334" s="54" t="s">
        <v>467</v>
      </c>
      <c r="B334" s="54" t="s">
        <v>468</v>
      </c>
      <c r="C334" s="31">
        <v>4301060379</v>
      </c>
      <c r="D334" s="393">
        <v>4607091380880</v>
      </c>
      <c r="E334" s="394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108</v>
      </c>
      <c r="L334" s="32"/>
      <c r="M334" s="33" t="s">
        <v>68</v>
      </c>
      <c r="N334" s="33"/>
      <c r="O334" s="32">
        <v>30</v>
      </c>
      <c r="P334" s="458" t="s">
        <v>469</v>
      </c>
      <c r="Q334" s="398"/>
      <c r="R334" s="398"/>
      <c r="S334" s="398"/>
      <c r="T334" s="399"/>
      <c r="U334" s="34"/>
      <c r="V334" s="34"/>
      <c r="W334" s="35" t="s">
        <v>69</v>
      </c>
      <c r="X334" s="384">
        <v>20</v>
      </c>
      <c r="Y334" s="385">
        <f>IFERROR(IF(X334="",0,CEILING((X334/$H334),1)*$H334),"")</f>
        <v>25.200000000000003</v>
      </c>
      <c r="Z334" s="36">
        <f>IFERROR(IF(Y334=0,"",ROUNDUP(Y334/H334,0)*0.02175),"")</f>
        <v>6.5250000000000002E-2</v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21.342857142857142</v>
      </c>
      <c r="BN334" s="64">
        <f>IFERROR(Y334*I334/H334,"0")</f>
        <v>26.892000000000003</v>
      </c>
      <c r="BO334" s="64">
        <f>IFERROR(1/J334*(X334/H334),"0")</f>
        <v>4.2517006802721087E-2</v>
      </c>
      <c r="BP334" s="64">
        <f>IFERROR(1/J334*(Y334/H334),"0")</f>
        <v>5.3571428571428568E-2</v>
      </c>
    </row>
    <row r="335" spans="1:68" ht="27" customHeight="1" x14ac:dyDescent="0.25">
      <c r="A335" s="54" t="s">
        <v>470</v>
      </c>
      <c r="B335" s="54" t="s">
        <v>471</v>
      </c>
      <c r="C335" s="31">
        <v>4301060308</v>
      </c>
      <c r="D335" s="393">
        <v>4607091384482</v>
      </c>
      <c r="E335" s="394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108</v>
      </c>
      <c r="L335" s="32"/>
      <c r="M335" s="33" t="s">
        <v>68</v>
      </c>
      <c r="N335" s="33"/>
      <c r="O335" s="32">
        <v>30</v>
      </c>
      <c r="P335" s="6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8"/>
      <c r="R335" s="398"/>
      <c r="S335" s="398"/>
      <c r="T335" s="399"/>
      <c r="U335" s="34"/>
      <c r="V335" s="34"/>
      <c r="W335" s="35" t="s">
        <v>69</v>
      </c>
      <c r="X335" s="384">
        <v>300</v>
      </c>
      <c r="Y335" s="385">
        <f>IFERROR(IF(X335="",0,CEILING((X335/$H335),1)*$H335),"")</f>
        <v>304.2</v>
      </c>
      <c r="Z335" s="36">
        <f>IFERROR(IF(Y335=0,"",ROUNDUP(Y335/H335,0)*0.02175),"")</f>
        <v>0.84824999999999995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321.69230769230774</v>
      </c>
      <c r="BN335" s="64">
        <f>IFERROR(Y335*I335/H335,"0")</f>
        <v>326.19600000000003</v>
      </c>
      <c r="BO335" s="64">
        <f>IFERROR(1/J335*(X335/H335),"0")</f>
        <v>0.6868131868131867</v>
      </c>
      <c r="BP335" s="64">
        <f>IFERROR(1/J335*(Y335/H335),"0")</f>
        <v>0.6964285714285714</v>
      </c>
    </row>
    <row r="336" spans="1:68" ht="16.5" customHeight="1" x14ac:dyDescent="0.25">
      <c r="A336" s="54" t="s">
        <v>472</v>
      </c>
      <c r="B336" s="54" t="s">
        <v>473</v>
      </c>
      <c r="C336" s="31">
        <v>4301060325</v>
      </c>
      <c r="D336" s="393">
        <v>4607091380897</v>
      </c>
      <c r="E336" s="394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108</v>
      </c>
      <c r="L336" s="32"/>
      <c r="M336" s="33" t="s">
        <v>68</v>
      </c>
      <c r="N336" s="33"/>
      <c r="O336" s="32">
        <v>30</v>
      </c>
      <c r="P336" s="7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8"/>
      <c r="R336" s="398"/>
      <c r="S336" s="398"/>
      <c r="T336" s="399"/>
      <c r="U336" s="34"/>
      <c r="V336" s="34"/>
      <c r="W336" s="35" t="s">
        <v>69</v>
      </c>
      <c r="X336" s="384">
        <v>10</v>
      </c>
      <c r="Y336" s="385">
        <f>IFERROR(IF(X336="",0,CEILING((X336/$H336),1)*$H336),"")</f>
        <v>16.8</v>
      </c>
      <c r="Z336" s="36">
        <f>IFERROR(IF(Y336=0,"",ROUNDUP(Y336/H336,0)*0.02175),"")</f>
        <v>4.3499999999999997E-2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10.671428571428571</v>
      </c>
      <c r="BN336" s="64">
        <f>IFERROR(Y336*I336/H336,"0")</f>
        <v>17.928000000000001</v>
      </c>
      <c r="BO336" s="64">
        <f>IFERROR(1/J336*(X336/H336),"0")</f>
        <v>2.1258503401360544E-2</v>
      </c>
      <c r="BP336" s="64">
        <f>IFERROR(1/J336*(Y336/H336),"0")</f>
        <v>3.5714285714285712E-2</v>
      </c>
    </row>
    <row r="337" spans="1:68" x14ac:dyDescent="0.2">
      <c r="A337" s="395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6"/>
      <c r="P337" s="388" t="s">
        <v>70</v>
      </c>
      <c r="Q337" s="389"/>
      <c r="R337" s="389"/>
      <c r="S337" s="389"/>
      <c r="T337" s="389"/>
      <c r="U337" s="389"/>
      <c r="V337" s="390"/>
      <c r="W337" s="37" t="s">
        <v>71</v>
      </c>
      <c r="X337" s="386">
        <f>IFERROR(X334/H334,"0")+IFERROR(X335/H335,"0")+IFERROR(X336/H336,"0")</f>
        <v>42.032967032967029</v>
      </c>
      <c r="Y337" s="386">
        <f>IFERROR(Y334/H334,"0")+IFERROR(Y335/H335,"0")+IFERROR(Y336/H336,"0")</f>
        <v>44</v>
      </c>
      <c r="Z337" s="386">
        <f>IFERROR(IF(Z334="",0,Z334),"0")+IFERROR(IF(Z335="",0,Z335),"0")+IFERROR(IF(Z336="",0,Z336),"0")</f>
        <v>0.95699999999999996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6"/>
      <c r="P338" s="388" t="s">
        <v>70</v>
      </c>
      <c r="Q338" s="389"/>
      <c r="R338" s="389"/>
      <c r="S338" s="389"/>
      <c r="T338" s="389"/>
      <c r="U338" s="389"/>
      <c r="V338" s="390"/>
      <c r="W338" s="37" t="s">
        <v>69</v>
      </c>
      <c r="X338" s="386">
        <f>IFERROR(SUM(X334:X336),"0")</f>
        <v>330</v>
      </c>
      <c r="Y338" s="386">
        <f>IFERROR(SUM(Y334:Y336),"0")</f>
        <v>346.2</v>
      </c>
      <c r="Z338" s="37"/>
      <c r="AA338" s="387"/>
      <c r="AB338" s="387"/>
      <c r="AC338" s="387"/>
    </row>
    <row r="339" spans="1:68" ht="14.25" hidden="1" customHeight="1" x14ac:dyDescent="0.25">
      <c r="A339" s="391" t="s">
        <v>91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77"/>
      <c r="AB339" s="377"/>
      <c r="AC339" s="377"/>
    </row>
    <row r="340" spans="1:68" ht="16.5" hidden="1" customHeight="1" x14ac:dyDescent="0.25">
      <c r="A340" s="54" t="s">
        <v>474</v>
      </c>
      <c r="B340" s="54" t="s">
        <v>475</v>
      </c>
      <c r="C340" s="31">
        <v>4301030232</v>
      </c>
      <c r="D340" s="393">
        <v>4607091388374</v>
      </c>
      <c r="E340" s="394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75</v>
      </c>
      <c r="L340" s="32"/>
      <c r="M340" s="33" t="s">
        <v>94</v>
      </c>
      <c r="N340" s="33"/>
      <c r="O340" s="32">
        <v>180</v>
      </c>
      <c r="P340" s="538" t="s">
        <v>476</v>
      </c>
      <c r="Q340" s="398"/>
      <c r="R340" s="398"/>
      <c r="S340" s="398"/>
      <c r="T340" s="399"/>
      <c r="U340" s="34"/>
      <c r="V340" s="34"/>
      <c r="W340" s="35" t="s">
        <v>69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477</v>
      </c>
      <c r="B341" s="54" t="s">
        <v>478</v>
      </c>
      <c r="C341" s="31">
        <v>4301030235</v>
      </c>
      <c r="D341" s="393">
        <v>4607091388381</v>
      </c>
      <c r="E341" s="394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75</v>
      </c>
      <c r="L341" s="32"/>
      <c r="M341" s="33" t="s">
        <v>94</v>
      </c>
      <c r="N341" s="33"/>
      <c r="O341" s="32">
        <v>180</v>
      </c>
      <c r="P341" s="705" t="s">
        <v>479</v>
      </c>
      <c r="Q341" s="398"/>
      <c r="R341" s="398"/>
      <c r="S341" s="398"/>
      <c r="T341" s="399"/>
      <c r="U341" s="34"/>
      <c r="V341" s="34"/>
      <c r="W341" s="35" t="s">
        <v>69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480</v>
      </c>
      <c r="B342" s="54" t="s">
        <v>481</v>
      </c>
      <c r="C342" s="31">
        <v>4301032015</v>
      </c>
      <c r="D342" s="393">
        <v>4607091383102</v>
      </c>
      <c r="E342" s="394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75</v>
      </c>
      <c r="L342" s="32"/>
      <c r="M342" s="33" t="s">
        <v>94</v>
      </c>
      <c r="N342" s="33"/>
      <c r="O342" s="32">
        <v>180</v>
      </c>
      <c r="P342" s="7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8"/>
      <c r="R342" s="398"/>
      <c r="S342" s="398"/>
      <c r="T342" s="399"/>
      <c r="U342" s="34"/>
      <c r="V342" s="34"/>
      <c r="W342" s="35" t="s">
        <v>69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482</v>
      </c>
      <c r="B343" s="54" t="s">
        <v>483</v>
      </c>
      <c r="C343" s="31">
        <v>4301030233</v>
      </c>
      <c r="D343" s="393">
        <v>4607091388404</v>
      </c>
      <c r="E343" s="394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75</v>
      </c>
      <c r="L343" s="32"/>
      <c r="M343" s="33" t="s">
        <v>94</v>
      </c>
      <c r="N343" s="33"/>
      <c r="O343" s="32">
        <v>180</v>
      </c>
      <c r="P343" s="6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8"/>
      <c r="R343" s="398"/>
      <c r="S343" s="398"/>
      <c r="T343" s="399"/>
      <c r="U343" s="34"/>
      <c r="V343" s="34"/>
      <c r="W343" s="35" t="s">
        <v>69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5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6"/>
      <c r="P344" s="388" t="s">
        <v>70</v>
      </c>
      <c r="Q344" s="389"/>
      <c r="R344" s="389"/>
      <c r="S344" s="389"/>
      <c r="T344" s="389"/>
      <c r="U344" s="389"/>
      <c r="V344" s="390"/>
      <c r="W344" s="37" t="s">
        <v>71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hidden="1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6"/>
      <c r="P345" s="388" t="s">
        <v>70</v>
      </c>
      <c r="Q345" s="389"/>
      <c r="R345" s="389"/>
      <c r="S345" s="389"/>
      <c r="T345" s="389"/>
      <c r="U345" s="389"/>
      <c r="V345" s="390"/>
      <c r="W345" s="37" t="s">
        <v>69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hidden="1" customHeight="1" x14ac:dyDescent="0.25">
      <c r="A346" s="391" t="s">
        <v>484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77"/>
      <c r="AB346" s="377"/>
      <c r="AC346" s="377"/>
    </row>
    <row r="347" spans="1:68" ht="16.5" hidden="1" customHeight="1" x14ac:dyDescent="0.25">
      <c r="A347" s="54" t="s">
        <v>485</v>
      </c>
      <c r="B347" s="54" t="s">
        <v>486</v>
      </c>
      <c r="C347" s="31">
        <v>4301180007</v>
      </c>
      <c r="D347" s="393">
        <v>4680115881808</v>
      </c>
      <c r="E347" s="394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487</v>
      </c>
      <c r="L347" s="32"/>
      <c r="M347" s="33" t="s">
        <v>488</v>
      </c>
      <c r="N347" s="33"/>
      <c r="O347" s="32">
        <v>730</v>
      </c>
      <c r="P347" s="7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8"/>
      <c r="R347" s="398"/>
      <c r="S347" s="398"/>
      <c r="T347" s="399"/>
      <c r="U347" s="34"/>
      <c r="V347" s="34"/>
      <c r="W347" s="35" t="s">
        <v>69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489</v>
      </c>
      <c r="B348" s="54" t="s">
        <v>490</v>
      </c>
      <c r="C348" s="31">
        <v>4301180006</v>
      </c>
      <c r="D348" s="393">
        <v>4680115881822</v>
      </c>
      <c r="E348" s="394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487</v>
      </c>
      <c r="L348" s="32"/>
      <c r="M348" s="33" t="s">
        <v>488</v>
      </c>
      <c r="N348" s="33"/>
      <c r="O348" s="32">
        <v>730</v>
      </c>
      <c r="P348" s="6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8"/>
      <c r="R348" s="398"/>
      <c r="S348" s="398"/>
      <c r="T348" s="399"/>
      <c r="U348" s="34"/>
      <c r="V348" s="34"/>
      <c r="W348" s="35" t="s">
        <v>69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491</v>
      </c>
      <c r="B349" s="54" t="s">
        <v>492</v>
      </c>
      <c r="C349" s="31">
        <v>4301180001</v>
      </c>
      <c r="D349" s="393">
        <v>4680115880016</v>
      </c>
      <c r="E349" s="394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487</v>
      </c>
      <c r="L349" s="32"/>
      <c r="M349" s="33" t="s">
        <v>488</v>
      </c>
      <c r="N349" s="33"/>
      <c r="O349" s="32">
        <v>730</v>
      </c>
      <c r="P349" s="7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8"/>
      <c r="R349" s="398"/>
      <c r="S349" s="398"/>
      <c r="T349" s="399"/>
      <c r="U349" s="34"/>
      <c r="V349" s="34"/>
      <c r="W349" s="35" t="s">
        <v>69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5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6"/>
      <c r="P350" s="388" t="s">
        <v>70</v>
      </c>
      <c r="Q350" s="389"/>
      <c r="R350" s="389"/>
      <c r="S350" s="389"/>
      <c r="T350" s="389"/>
      <c r="U350" s="389"/>
      <c r="V350" s="390"/>
      <c r="W350" s="37" t="s">
        <v>71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6"/>
      <c r="P351" s="388" t="s">
        <v>70</v>
      </c>
      <c r="Q351" s="389"/>
      <c r="R351" s="389"/>
      <c r="S351" s="389"/>
      <c r="T351" s="389"/>
      <c r="U351" s="389"/>
      <c r="V351" s="390"/>
      <c r="W351" s="37" t="s">
        <v>69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2" t="s">
        <v>493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8"/>
      <c r="AB352" s="378"/>
      <c r="AC352" s="378"/>
    </row>
    <row r="353" spans="1:68" ht="14.25" hidden="1" customHeight="1" x14ac:dyDescent="0.25">
      <c r="A353" s="391" t="s">
        <v>64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77"/>
      <c r="AB353" s="377"/>
      <c r="AC353" s="377"/>
    </row>
    <row r="354" spans="1:68" ht="27" customHeight="1" x14ac:dyDescent="0.25">
      <c r="A354" s="54" t="s">
        <v>494</v>
      </c>
      <c r="B354" s="54" t="s">
        <v>495</v>
      </c>
      <c r="C354" s="31">
        <v>4301031066</v>
      </c>
      <c r="D354" s="393">
        <v>4607091383836</v>
      </c>
      <c r="E354" s="394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75</v>
      </c>
      <c r="L354" s="32"/>
      <c r="M354" s="33" t="s">
        <v>68</v>
      </c>
      <c r="N354" s="33"/>
      <c r="O354" s="32">
        <v>40</v>
      </c>
      <c r="P354" s="7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8"/>
      <c r="R354" s="398"/>
      <c r="S354" s="398"/>
      <c r="T354" s="399"/>
      <c r="U354" s="34"/>
      <c r="V354" s="34"/>
      <c r="W354" s="35" t="s">
        <v>69</v>
      </c>
      <c r="X354" s="384">
        <v>12</v>
      </c>
      <c r="Y354" s="385">
        <f>IFERROR(IF(X354="",0,CEILING((X354/$H354),1)*$H354),"")</f>
        <v>12.6</v>
      </c>
      <c r="Z354" s="36">
        <f>IFERROR(IF(Y354=0,"",ROUNDUP(Y354/H354,0)*0.00753),"")</f>
        <v>5.271E-2</v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13.653333333333332</v>
      </c>
      <c r="BN354" s="64">
        <f>IFERROR(Y354*I354/H354,"0")</f>
        <v>14.336</v>
      </c>
      <c r="BO354" s="64">
        <f>IFERROR(1/J354*(X354/H354),"0")</f>
        <v>4.2735042735042729E-2</v>
      </c>
      <c r="BP354" s="64">
        <f>IFERROR(1/J354*(Y354/H354),"0")</f>
        <v>4.4871794871794872E-2</v>
      </c>
    </row>
    <row r="355" spans="1:68" x14ac:dyDescent="0.2">
      <c r="A355" s="395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6"/>
      <c r="P355" s="388" t="s">
        <v>70</v>
      </c>
      <c r="Q355" s="389"/>
      <c r="R355" s="389"/>
      <c r="S355" s="389"/>
      <c r="T355" s="389"/>
      <c r="U355" s="389"/>
      <c r="V355" s="390"/>
      <c r="W355" s="37" t="s">
        <v>71</v>
      </c>
      <c r="X355" s="386">
        <f>IFERROR(X354/H354,"0")</f>
        <v>6.6666666666666661</v>
      </c>
      <c r="Y355" s="386">
        <f>IFERROR(Y354/H354,"0")</f>
        <v>7</v>
      </c>
      <c r="Z355" s="386">
        <f>IFERROR(IF(Z354="",0,Z354),"0")</f>
        <v>5.271E-2</v>
      </c>
      <c r="AA355" s="387"/>
      <c r="AB355" s="387"/>
      <c r="AC355" s="387"/>
    </row>
    <row r="356" spans="1:68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6"/>
      <c r="P356" s="388" t="s">
        <v>70</v>
      </c>
      <c r="Q356" s="389"/>
      <c r="R356" s="389"/>
      <c r="S356" s="389"/>
      <c r="T356" s="389"/>
      <c r="U356" s="389"/>
      <c r="V356" s="390"/>
      <c r="W356" s="37" t="s">
        <v>69</v>
      </c>
      <c r="X356" s="386">
        <f>IFERROR(SUM(X354:X354),"0")</f>
        <v>12</v>
      </c>
      <c r="Y356" s="386">
        <f>IFERROR(SUM(Y354:Y354),"0")</f>
        <v>12.6</v>
      </c>
      <c r="Z356" s="37"/>
      <c r="AA356" s="387"/>
      <c r="AB356" s="387"/>
      <c r="AC356" s="387"/>
    </row>
    <row r="357" spans="1:68" ht="14.25" hidden="1" customHeight="1" x14ac:dyDescent="0.25">
      <c r="A357" s="391" t="s">
        <v>72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77"/>
      <c r="AB357" s="377"/>
      <c r="AC357" s="377"/>
    </row>
    <row r="358" spans="1:68" ht="27" hidden="1" customHeight="1" x14ac:dyDescent="0.25">
      <c r="A358" s="54" t="s">
        <v>496</v>
      </c>
      <c r="B358" s="54" t="s">
        <v>497</v>
      </c>
      <c r="C358" s="31">
        <v>4301051142</v>
      </c>
      <c r="D358" s="393">
        <v>4607091387919</v>
      </c>
      <c r="E358" s="394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108</v>
      </c>
      <c r="L358" s="32"/>
      <c r="M358" s="33" t="s">
        <v>68</v>
      </c>
      <c r="N358" s="33"/>
      <c r="O358" s="32">
        <v>45</v>
      </c>
      <c r="P358" s="5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8"/>
      <c r="R358" s="398"/>
      <c r="S358" s="398"/>
      <c r="T358" s="399"/>
      <c r="U358" s="34"/>
      <c r="V358" s="34"/>
      <c r="W358" s="35" t="s">
        <v>69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498</v>
      </c>
      <c r="B359" s="54" t="s">
        <v>499</v>
      </c>
      <c r="C359" s="31">
        <v>4301051461</v>
      </c>
      <c r="D359" s="393">
        <v>4680115883604</v>
      </c>
      <c r="E359" s="394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75</v>
      </c>
      <c r="L359" s="32"/>
      <c r="M359" s="33" t="s">
        <v>111</v>
      </c>
      <c r="N359" s="33"/>
      <c r="O359" s="32">
        <v>45</v>
      </c>
      <c r="P359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8"/>
      <c r="R359" s="398"/>
      <c r="S359" s="398"/>
      <c r="T359" s="399"/>
      <c r="U359" s="34"/>
      <c r="V359" s="34"/>
      <c r="W359" s="35" t="s">
        <v>69</v>
      </c>
      <c r="X359" s="384">
        <v>630</v>
      </c>
      <c r="Y359" s="385">
        <f>IFERROR(IF(X359="",0,CEILING((X359/$H359),1)*$H359),"")</f>
        <v>630</v>
      </c>
      <c r="Z359" s="36">
        <f>IFERROR(IF(Y359=0,"",ROUNDUP(Y359/H359,0)*0.00753),"")</f>
        <v>2.2589999999999999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711.59999999999991</v>
      </c>
      <c r="BN359" s="64">
        <f>IFERROR(Y359*I359/H359,"0")</f>
        <v>711.59999999999991</v>
      </c>
      <c r="BO359" s="64">
        <f>IFERROR(1/J359*(X359/H359),"0")</f>
        <v>1.9230769230769229</v>
      </c>
      <c r="BP359" s="64">
        <f>IFERROR(1/J359*(Y359/H359),"0")</f>
        <v>1.9230769230769229</v>
      </c>
    </row>
    <row r="360" spans="1:68" ht="27" customHeight="1" x14ac:dyDescent="0.25">
      <c r="A360" s="54" t="s">
        <v>500</v>
      </c>
      <c r="B360" s="54" t="s">
        <v>501</v>
      </c>
      <c r="C360" s="31">
        <v>4301051485</v>
      </c>
      <c r="D360" s="393">
        <v>4680115883567</v>
      </c>
      <c r="E360" s="394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75</v>
      </c>
      <c r="L360" s="32"/>
      <c r="M360" s="33" t="s">
        <v>68</v>
      </c>
      <c r="N360" s="33"/>
      <c r="O360" s="32">
        <v>40</v>
      </c>
      <c r="P360" s="75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8"/>
      <c r="R360" s="398"/>
      <c r="S360" s="398"/>
      <c r="T360" s="399"/>
      <c r="U360" s="34"/>
      <c r="V360" s="34"/>
      <c r="W360" s="35" t="s">
        <v>69</v>
      </c>
      <c r="X360" s="384">
        <v>350</v>
      </c>
      <c r="Y360" s="385">
        <f>IFERROR(IF(X360="",0,CEILING((X360/$H360),1)*$H360),"")</f>
        <v>350.7</v>
      </c>
      <c r="Z360" s="36">
        <f>IFERROR(IF(Y360=0,"",ROUNDUP(Y360/H360,0)*0.00753),"")</f>
        <v>1.2575100000000001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393.33333333333331</v>
      </c>
      <c r="BN360" s="64">
        <f>IFERROR(Y360*I360/H360,"0")</f>
        <v>394.11999999999995</v>
      </c>
      <c r="BO360" s="64">
        <f>IFERROR(1/J360*(X360/H360),"0")</f>
        <v>1.0683760683760684</v>
      </c>
      <c r="BP360" s="64">
        <f>IFERROR(1/J360*(Y360/H360),"0")</f>
        <v>1.0705128205128205</v>
      </c>
    </row>
    <row r="361" spans="1:68" x14ac:dyDescent="0.2">
      <c r="A361" s="395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6"/>
      <c r="P361" s="388" t="s">
        <v>70</v>
      </c>
      <c r="Q361" s="389"/>
      <c r="R361" s="389"/>
      <c r="S361" s="389"/>
      <c r="T361" s="389"/>
      <c r="U361" s="389"/>
      <c r="V361" s="390"/>
      <c r="W361" s="37" t="s">
        <v>71</v>
      </c>
      <c r="X361" s="386">
        <f>IFERROR(X358/H358,"0")+IFERROR(X359/H359,"0")+IFERROR(X360/H360,"0")</f>
        <v>466.66666666666663</v>
      </c>
      <c r="Y361" s="386">
        <f>IFERROR(Y358/H358,"0")+IFERROR(Y359/H359,"0")+IFERROR(Y360/H360,"0")</f>
        <v>467</v>
      </c>
      <c r="Z361" s="386">
        <f>IFERROR(IF(Z358="",0,Z358),"0")+IFERROR(IF(Z359="",0,Z359),"0")+IFERROR(IF(Z360="",0,Z360),"0")</f>
        <v>3.5165100000000002</v>
      </c>
      <c r="AA361" s="387"/>
      <c r="AB361" s="387"/>
      <c r="AC361" s="387"/>
    </row>
    <row r="362" spans="1:68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6"/>
      <c r="P362" s="388" t="s">
        <v>70</v>
      </c>
      <c r="Q362" s="389"/>
      <c r="R362" s="389"/>
      <c r="S362" s="389"/>
      <c r="T362" s="389"/>
      <c r="U362" s="389"/>
      <c r="V362" s="390"/>
      <c r="W362" s="37" t="s">
        <v>69</v>
      </c>
      <c r="X362" s="386">
        <f>IFERROR(SUM(X358:X360),"0")</f>
        <v>980</v>
      </c>
      <c r="Y362" s="386">
        <f>IFERROR(SUM(Y358:Y360),"0")</f>
        <v>980.7</v>
      </c>
      <c r="Z362" s="37"/>
      <c r="AA362" s="387"/>
      <c r="AB362" s="387"/>
      <c r="AC362" s="387"/>
    </row>
    <row r="363" spans="1:68" ht="27.75" hidden="1" customHeight="1" x14ac:dyDescent="0.2">
      <c r="A363" s="413" t="s">
        <v>502</v>
      </c>
      <c r="B363" s="414"/>
      <c r="C363" s="414"/>
      <c r="D363" s="414"/>
      <c r="E363" s="414"/>
      <c r="F363" s="414"/>
      <c r="G363" s="414"/>
      <c r="H363" s="414"/>
      <c r="I363" s="414"/>
      <c r="J363" s="414"/>
      <c r="K363" s="414"/>
      <c r="L363" s="414"/>
      <c r="M363" s="414"/>
      <c r="N363" s="414"/>
      <c r="O363" s="414"/>
      <c r="P363" s="414"/>
      <c r="Q363" s="414"/>
      <c r="R363" s="414"/>
      <c r="S363" s="414"/>
      <c r="T363" s="414"/>
      <c r="U363" s="414"/>
      <c r="V363" s="414"/>
      <c r="W363" s="414"/>
      <c r="X363" s="414"/>
      <c r="Y363" s="414"/>
      <c r="Z363" s="414"/>
      <c r="AA363" s="48"/>
      <c r="AB363" s="48"/>
      <c r="AC363" s="48"/>
    </row>
    <row r="364" spans="1:68" ht="16.5" hidden="1" customHeight="1" x14ac:dyDescent="0.25">
      <c r="A364" s="402" t="s">
        <v>503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8"/>
      <c r="AB364" s="378"/>
      <c r="AC364" s="378"/>
    </row>
    <row r="365" spans="1:68" ht="14.25" hidden="1" customHeight="1" x14ac:dyDescent="0.25">
      <c r="A365" s="391" t="s">
        <v>105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77"/>
      <c r="AB365" s="377"/>
      <c r="AC365" s="377"/>
    </row>
    <row r="366" spans="1:68" ht="27" hidden="1" customHeight="1" x14ac:dyDescent="0.25">
      <c r="A366" s="54" t="s">
        <v>504</v>
      </c>
      <c r="B366" s="54" t="s">
        <v>505</v>
      </c>
      <c r="C366" s="31">
        <v>4301011943</v>
      </c>
      <c r="D366" s="393">
        <v>4680115884830</v>
      </c>
      <c r="E366" s="394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108</v>
      </c>
      <c r="L366" s="32"/>
      <c r="M366" s="33" t="s">
        <v>129</v>
      </c>
      <c r="N366" s="33"/>
      <c r="O366" s="32">
        <v>60</v>
      </c>
      <c r="P366" s="45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8"/>
      <c r="R366" s="398"/>
      <c r="S366" s="398"/>
      <c r="T366" s="399"/>
      <c r="U366" s="34"/>
      <c r="V366" s="34"/>
      <c r="W366" s="35" t="s">
        <v>69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504</v>
      </c>
      <c r="B367" s="54" t="s">
        <v>506</v>
      </c>
      <c r="C367" s="31">
        <v>4301011867</v>
      </c>
      <c r="D367" s="393">
        <v>4680115884830</v>
      </c>
      <c r="E367" s="394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108</v>
      </c>
      <c r="L367" s="32"/>
      <c r="M367" s="33" t="s">
        <v>68</v>
      </c>
      <c r="N367" s="33"/>
      <c r="O367" s="32">
        <v>60</v>
      </c>
      <c r="P367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8"/>
      <c r="R367" s="398"/>
      <c r="S367" s="398"/>
      <c r="T367" s="399"/>
      <c r="U367" s="34"/>
      <c r="V367" s="34"/>
      <c r="W367" s="35" t="s">
        <v>69</v>
      </c>
      <c r="X367" s="384">
        <v>1500</v>
      </c>
      <c r="Y367" s="385">
        <f t="shared" si="62"/>
        <v>1500</v>
      </c>
      <c r="Z367" s="36">
        <f>IFERROR(IF(Y367=0,"",ROUNDUP(Y367/H367,0)*0.02175),"")</f>
        <v>2.1749999999999998</v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1548</v>
      </c>
      <c r="BN367" s="64">
        <f t="shared" si="64"/>
        <v>1548</v>
      </c>
      <c r="BO367" s="64">
        <f t="shared" si="65"/>
        <v>2.083333333333333</v>
      </c>
      <c r="BP367" s="64">
        <f t="shared" si="66"/>
        <v>2.083333333333333</v>
      </c>
    </row>
    <row r="368" spans="1:68" ht="27" hidden="1" customHeight="1" x14ac:dyDescent="0.25">
      <c r="A368" s="54" t="s">
        <v>507</v>
      </c>
      <c r="B368" s="54" t="s">
        <v>508</v>
      </c>
      <c r="C368" s="31">
        <v>4301011946</v>
      </c>
      <c r="D368" s="393">
        <v>4680115884847</v>
      </c>
      <c r="E368" s="394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108</v>
      </c>
      <c r="L368" s="32"/>
      <c r="M368" s="33" t="s">
        <v>129</v>
      </c>
      <c r="N368" s="33"/>
      <c r="O368" s="32">
        <v>60</v>
      </c>
      <c r="P368" s="75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8"/>
      <c r="R368" s="398"/>
      <c r="S368" s="398"/>
      <c r="T368" s="399"/>
      <c r="U368" s="34"/>
      <c r="V368" s="34"/>
      <c r="W368" s="35" t="s">
        <v>69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507</v>
      </c>
      <c r="B369" s="54" t="s">
        <v>509</v>
      </c>
      <c r="C369" s="31">
        <v>4301011869</v>
      </c>
      <c r="D369" s="393">
        <v>4680115884847</v>
      </c>
      <c r="E369" s="394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108</v>
      </c>
      <c r="L369" s="32"/>
      <c r="M369" s="33" t="s">
        <v>68</v>
      </c>
      <c r="N369" s="33"/>
      <c r="O369" s="32">
        <v>60</v>
      </c>
      <c r="P369" s="7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8"/>
      <c r="R369" s="398"/>
      <c r="S369" s="398"/>
      <c r="T369" s="399"/>
      <c r="U369" s="34"/>
      <c r="V369" s="34"/>
      <c r="W369" s="35" t="s">
        <v>69</v>
      </c>
      <c r="X369" s="384">
        <v>1700</v>
      </c>
      <c r="Y369" s="385">
        <f t="shared" si="62"/>
        <v>1710</v>
      </c>
      <c r="Z369" s="36">
        <f>IFERROR(IF(Y369=0,"",ROUNDUP(Y369/H369,0)*0.02175),"")</f>
        <v>2.4794999999999998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1754.4</v>
      </c>
      <c r="BN369" s="64">
        <f t="shared" si="64"/>
        <v>1764.72</v>
      </c>
      <c r="BO369" s="64">
        <f t="shared" si="65"/>
        <v>2.3611111111111107</v>
      </c>
      <c r="BP369" s="64">
        <f t="shared" si="66"/>
        <v>2.375</v>
      </c>
    </row>
    <row r="370" spans="1:68" ht="27" hidden="1" customHeight="1" x14ac:dyDescent="0.25">
      <c r="A370" s="54" t="s">
        <v>510</v>
      </c>
      <c r="B370" s="54" t="s">
        <v>511</v>
      </c>
      <c r="C370" s="31">
        <v>4301011947</v>
      </c>
      <c r="D370" s="393">
        <v>4680115884854</v>
      </c>
      <c r="E370" s="394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108</v>
      </c>
      <c r="L370" s="32"/>
      <c r="M370" s="33" t="s">
        <v>129</v>
      </c>
      <c r="N370" s="33"/>
      <c r="O370" s="32">
        <v>60</v>
      </c>
      <c r="P370" s="7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8"/>
      <c r="R370" s="398"/>
      <c r="S370" s="398"/>
      <c r="T370" s="399"/>
      <c r="U370" s="34"/>
      <c r="V370" s="34"/>
      <c r="W370" s="35" t="s">
        <v>69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510</v>
      </c>
      <c r="B371" s="54" t="s">
        <v>512</v>
      </c>
      <c r="C371" s="31">
        <v>4301011870</v>
      </c>
      <c r="D371" s="393">
        <v>4680115884854</v>
      </c>
      <c r="E371" s="394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108</v>
      </c>
      <c r="L371" s="32"/>
      <c r="M371" s="33" t="s">
        <v>68</v>
      </c>
      <c r="N371" s="33"/>
      <c r="O371" s="32">
        <v>60</v>
      </c>
      <c r="P371" s="5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8"/>
      <c r="R371" s="398"/>
      <c r="S371" s="398"/>
      <c r="T371" s="399"/>
      <c r="U371" s="34"/>
      <c r="V371" s="34"/>
      <c r="W371" s="35" t="s">
        <v>69</v>
      </c>
      <c r="X371" s="384">
        <v>1200</v>
      </c>
      <c r="Y371" s="385">
        <f t="shared" si="62"/>
        <v>1200</v>
      </c>
      <c r="Z371" s="36">
        <f>IFERROR(IF(Y371=0,"",ROUNDUP(Y371/H371,0)*0.02175),"")</f>
        <v>1.7399999999999998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1238.4000000000001</v>
      </c>
      <c r="BN371" s="64">
        <f t="shared" si="64"/>
        <v>1238.4000000000001</v>
      </c>
      <c r="BO371" s="64">
        <f t="shared" si="65"/>
        <v>1.6666666666666665</v>
      </c>
      <c r="BP371" s="64">
        <f t="shared" si="66"/>
        <v>1.6666666666666665</v>
      </c>
    </row>
    <row r="372" spans="1:68" ht="27" customHeight="1" x14ac:dyDescent="0.25">
      <c r="A372" s="54" t="s">
        <v>513</v>
      </c>
      <c r="B372" s="54" t="s">
        <v>514</v>
      </c>
      <c r="C372" s="31">
        <v>4301011868</v>
      </c>
      <c r="D372" s="393">
        <v>4680115884861</v>
      </c>
      <c r="E372" s="394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75</v>
      </c>
      <c r="L372" s="32"/>
      <c r="M372" s="33" t="s">
        <v>68</v>
      </c>
      <c r="N372" s="33"/>
      <c r="O372" s="32">
        <v>60</v>
      </c>
      <c r="P372" s="57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8"/>
      <c r="R372" s="398"/>
      <c r="S372" s="398"/>
      <c r="T372" s="399"/>
      <c r="U372" s="34"/>
      <c r="V372" s="34"/>
      <c r="W372" s="35" t="s">
        <v>69</v>
      </c>
      <c r="X372" s="384">
        <v>15</v>
      </c>
      <c r="Y372" s="385">
        <f t="shared" si="62"/>
        <v>15</v>
      </c>
      <c r="Z372" s="36">
        <f>IFERROR(IF(Y372=0,"",ROUNDUP(Y372/H372,0)*0.00937),"")</f>
        <v>2.811E-2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15.63</v>
      </c>
      <c r="BN372" s="64">
        <f t="shared" si="64"/>
        <v>15.63</v>
      </c>
      <c r="BO372" s="64">
        <f t="shared" si="65"/>
        <v>2.5000000000000001E-2</v>
      </c>
      <c r="BP372" s="64">
        <f t="shared" si="66"/>
        <v>2.5000000000000001E-2</v>
      </c>
    </row>
    <row r="373" spans="1:68" ht="27" hidden="1" customHeight="1" x14ac:dyDescent="0.25">
      <c r="A373" s="54" t="s">
        <v>515</v>
      </c>
      <c r="B373" s="54" t="s">
        <v>516</v>
      </c>
      <c r="C373" s="31">
        <v>4301011952</v>
      </c>
      <c r="D373" s="393">
        <v>4680115884922</v>
      </c>
      <c r="E373" s="394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75</v>
      </c>
      <c r="L373" s="32"/>
      <c r="M373" s="33" t="s">
        <v>68</v>
      </c>
      <c r="N373" s="33"/>
      <c r="O373" s="32">
        <v>60</v>
      </c>
      <c r="P373" s="76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8"/>
      <c r="R373" s="398"/>
      <c r="S373" s="398"/>
      <c r="T373" s="399"/>
      <c r="U373" s="34"/>
      <c r="V373" s="34"/>
      <c r="W373" s="35" t="s">
        <v>69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517</v>
      </c>
      <c r="B374" s="54" t="s">
        <v>518</v>
      </c>
      <c r="C374" s="31">
        <v>4301011433</v>
      </c>
      <c r="D374" s="393">
        <v>4680115882638</v>
      </c>
      <c r="E374" s="394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75</v>
      </c>
      <c r="L374" s="32"/>
      <c r="M374" s="33" t="s">
        <v>109</v>
      </c>
      <c r="N374" s="33"/>
      <c r="O374" s="32">
        <v>90</v>
      </c>
      <c r="P374" s="5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8"/>
      <c r="R374" s="398"/>
      <c r="S374" s="398"/>
      <c r="T374" s="399"/>
      <c r="U374" s="34"/>
      <c r="V374" s="34"/>
      <c r="W374" s="35" t="s">
        <v>69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5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6"/>
      <c r="P375" s="388" t="s">
        <v>70</v>
      </c>
      <c r="Q375" s="389"/>
      <c r="R375" s="389"/>
      <c r="S375" s="389"/>
      <c r="T375" s="389"/>
      <c r="U375" s="389"/>
      <c r="V375" s="390"/>
      <c r="W375" s="37" t="s">
        <v>71</v>
      </c>
      <c r="X375" s="386">
        <f>IFERROR(X366/H366,"0")+IFERROR(X367/H367,"0")+IFERROR(X368/H368,"0")+IFERROR(X369/H369,"0")+IFERROR(X370/H370,"0")+IFERROR(X371/H371,"0")+IFERROR(X372/H372,"0")+IFERROR(X373/H373,"0")+IFERROR(X374/H374,"0")</f>
        <v>296.33333333333331</v>
      </c>
      <c r="Y375" s="386">
        <f>IFERROR(Y366/H366,"0")+IFERROR(Y367/H367,"0")+IFERROR(Y368/H368,"0")+IFERROR(Y369/H369,"0")+IFERROR(Y370/H370,"0")+IFERROR(Y371/H371,"0")+IFERROR(Y372/H372,"0")+IFERROR(Y373/H373,"0")+IFERROR(Y374/H374,"0")</f>
        <v>297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6.4226099999999988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6"/>
      <c r="P376" s="388" t="s">
        <v>70</v>
      </c>
      <c r="Q376" s="389"/>
      <c r="R376" s="389"/>
      <c r="S376" s="389"/>
      <c r="T376" s="389"/>
      <c r="U376" s="389"/>
      <c r="V376" s="390"/>
      <c r="W376" s="37" t="s">
        <v>69</v>
      </c>
      <c r="X376" s="386">
        <f>IFERROR(SUM(X366:X374),"0")</f>
        <v>4415</v>
      </c>
      <c r="Y376" s="386">
        <f>IFERROR(SUM(Y366:Y374),"0")</f>
        <v>4425</v>
      </c>
      <c r="Z376" s="37"/>
      <c r="AA376" s="387"/>
      <c r="AB376" s="387"/>
      <c r="AC376" s="387"/>
    </row>
    <row r="377" spans="1:68" ht="14.25" hidden="1" customHeight="1" x14ac:dyDescent="0.25">
      <c r="A377" s="391" t="s">
        <v>141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77"/>
      <c r="AB377" s="377"/>
      <c r="AC377" s="377"/>
    </row>
    <row r="378" spans="1:68" ht="27" customHeight="1" x14ac:dyDescent="0.25">
      <c r="A378" s="54" t="s">
        <v>519</v>
      </c>
      <c r="B378" s="54" t="s">
        <v>520</v>
      </c>
      <c r="C378" s="31">
        <v>4301020178</v>
      </c>
      <c r="D378" s="393">
        <v>4607091383980</v>
      </c>
      <c r="E378" s="394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108</v>
      </c>
      <c r="L378" s="32"/>
      <c r="M378" s="33" t="s">
        <v>109</v>
      </c>
      <c r="N378" s="33"/>
      <c r="O378" s="32">
        <v>50</v>
      </c>
      <c r="P378" s="5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8"/>
      <c r="R378" s="398"/>
      <c r="S378" s="398"/>
      <c r="T378" s="399"/>
      <c r="U378" s="34"/>
      <c r="V378" s="34"/>
      <c r="W378" s="35" t="s">
        <v>69</v>
      </c>
      <c r="X378" s="384">
        <v>1000</v>
      </c>
      <c r="Y378" s="385">
        <f>IFERROR(IF(X378="",0,CEILING((X378/$H378),1)*$H378),"")</f>
        <v>1005</v>
      </c>
      <c r="Z378" s="36">
        <f>IFERROR(IF(Y378=0,"",ROUNDUP(Y378/H378,0)*0.02175),"")</f>
        <v>1.4572499999999999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1032</v>
      </c>
      <c r="BN378" s="64">
        <f>IFERROR(Y378*I378/H378,"0")</f>
        <v>1037.1600000000001</v>
      </c>
      <c r="BO378" s="64">
        <f>IFERROR(1/J378*(X378/H378),"0")</f>
        <v>1.3888888888888888</v>
      </c>
      <c r="BP378" s="64">
        <f>IFERROR(1/J378*(Y378/H378),"0")</f>
        <v>1.3958333333333333</v>
      </c>
    </row>
    <row r="379" spans="1:68" ht="27" hidden="1" customHeight="1" x14ac:dyDescent="0.25">
      <c r="A379" s="54" t="s">
        <v>521</v>
      </c>
      <c r="B379" s="54" t="s">
        <v>522</v>
      </c>
      <c r="C379" s="31">
        <v>4301020179</v>
      </c>
      <c r="D379" s="393">
        <v>4607091384178</v>
      </c>
      <c r="E379" s="394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75</v>
      </c>
      <c r="L379" s="32"/>
      <c r="M379" s="33" t="s">
        <v>109</v>
      </c>
      <c r="N379" s="33"/>
      <c r="O379" s="32">
        <v>50</v>
      </c>
      <c r="P379" s="4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8"/>
      <c r="R379" s="398"/>
      <c r="S379" s="398"/>
      <c r="T379" s="399"/>
      <c r="U379" s="34"/>
      <c r="V379" s="34"/>
      <c r="W379" s="35" t="s">
        <v>69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5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6"/>
      <c r="P380" s="388" t="s">
        <v>70</v>
      </c>
      <c r="Q380" s="389"/>
      <c r="R380" s="389"/>
      <c r="S380" s="389"/>
      <c r="T380" s="389"/>
      <c r="U380" s="389"/>
      <c r="V380" s="390"/>
      <c r="W380" s="37" t="s">
        <v>71</v>
      </c>
      <c r="X380" s="386">
        <f>IFERROR(X378/H378,"0")+IFERROR(X379/H379,"0")</f>
        <v>66.666666666666671</v>
      </c>
      <c r="Y380" s="386">
        <f>IFERROR(Y378/H378,"0")+IFERROR(Y379/H379,"0")</f>
        <v>67</v>
      </c>
      <c r="Z380" s="386">
        <f>IFERROR(IF(Z378="",0,Z378),"0")+IFERROR(IF(Z379="",0,Z379),"0")</f>
        <v>1.4572499999999999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6"/>
      <c r="P381" s="388" t="s">
        <v>70</v>
      </c>
      <c r="Q381" s="389"/>
      <c r="R381" s="389"/>
      <c r="S381" s="389"/>
      <c r="T381" s="389"/>
      <c r="U381" s="389"/>
      <c r="V381" s="390"/>
      <c r="W381" s="37" t="s">
        <v>69</v>
      </c>
      <c r="X381" s="386">
        <f>IFERROR(SUM(X378:X379),"0")</f>
        <v>1000</v>
      </c>
      <c r="Y381" s="386">
        <f>IFERROR(SUM(Y378:Y379),"0")</f>
        <v>1005</v>
      </c>
      <c r="Z381" s="37"/>
      <c r="AA381" s="387"/>
      <c r="AB381" s="387"/>
      <c r="AC381" s="387"/>
    </row>
    <row r="382" spans="1:68" ht="14.25" hidden="1" customHeight="1" x14ac:dyDescent="0.25">
      <c r="A382" s="391" t="s">
        <v>72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77"/>
      <c r="AB382" s="377"/>
      <c r="AC382" s="377"/>
    </row>
    <row r="383" spans="1:68" ht="27" hidden="1" customHeight="1" x14ac:dyDescent="0.25">
      <c r="A383" s="54" t="s">
        <v>523</v>
      </c>
      <c r="B383" s="54" t="s">
        <v>524</v>
      </c>
      <c r="C383" s="31">
        <v>4301051560</v>
      </c>
      <c r="D383" s="393">
        <v>4607091383928</v>
      </c>
      <c r="E383" s="394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108</v>
      </c>
      <c r="L383" s="32"/>
      <c r="M383" s="33" t="s">
        <v>111</v>
      </c>
      <c r="N383" s="33"/>
      <c r="O383" s="32">
        <v>40</v>
      </c>
      <c r="P383" s="75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8"/>
      <c r="R383" s="398"/>
      <c r="S383" s="398"/>
      <c r="T383" s="399"/>
      <c r="U383" s="34"/>
      <c r="V383" s="34"/>
      <c r="W383" s="35" t="s">
        <v>69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523</v>
      </c>
      <c r="B384" s="54" t="s">
        <v>525</v>
      </c>
      <c r="C384" s="31">
        <v>4301051639</v>
      </c>
      <c r="D384" s="393">
        <v>4607091383928</v>
      </c>
      <c r="E384" s="394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108</v>
      </c>
      <c r="L384" s="32"/>
      <c r="M384" s="33" t="s">
        <v>68</v>
      </c>
      <c r="N384" s="33"/>
      <c r="O384" s="32">
        <v>40</v>
      </c>
      <c r="P384" s="42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8"/>
      <c r="R384" s="398"/>
      <c r="S384" s="398"/>
      <c r="T384" s="399"/>
      <c r="U384" s="34"/>
      <c r="V384" s="34"/>
      <c r="W384" s="35" t="s">
        <v>69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526</v>
      </c>
      <c r="B385" s="54" t="s">
        <v>527</v>
      </c>
      <c r="C385" s="31">
        <v>4301051636</v>
      </c>
      <c r="D385" s="393">
        <v>4607091384260</v>
      </c>
      <c r="E385" s="394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108</v>
      </c>
      <c r="L385" s="32"/>
      <c r="M385" s="33" t="s">
        <v>68</v>
      </c>
      <c r="N385" s="33"/>
      <c r="O385" s="32">
        <v>40</v>
      </c>
      <c r="P385" s="77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8"/>
      <c r="R385" s="398"/>
      <c r="S385" s="398"/>
      <c r="T385" s="399"/>
      <c r="U385" s="34"/>
      <c r="V385" s="34"/>
      <c r="W385" s="35" t="s">
        <v>69</v>
      </c>
      <c r="X385" s="384">
        <v>50</v>
      </c>
      <c r="Y385" s="385">
        <f>IFERROR(IF(X385="",0,CEILING((X385/$H385),1)*$H385),"")</f>
        <v>54.6</v>
      </c>
      <c r="Z385" s="36">
        <f>IFERROR(IF(Y385=0,"",ROUNDUP(Y385/H385,0)*0.02175),"")</f>
        <v>0.15225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53.61538461538462</v>
      </c>
      <c r="BN385" s="64">
        <f>IFERROR(Y385*I385/H385,"0")</f>
        <v>58.548000000000009</v>
      </c>
      <c r="BO385" s="64">
        <f>IFERROR(1/J385*(X385/H385),"0")</f>
        <v>0.11446886446886446</v>
      </c>
      <c r="BP385" s="64">
        <f>IFERROR(1/J385*(Y385/H385),"0")</f>
        <v>0.125</v>
      </c>
    </row>
    <row r="386" spans="1:68" x14ac:dyDescent="0.2">
      <c r="A386" s="395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6"/>
      <c r="P386" s="388" t="s">
        <v>70</v>
      </c>
      <c r="Q386" s="389"/>
      <c r="R386" s="389"/>
      <c r="S386" s="389"/>
      <c r="T386" s="389"/>
      <c r="U386" s="389"/>
      <c r="V386" s="390"/>
      <c r="W386" s="37" t="s">
        <v>71</v>
      </c>
      <c r="X386" s="386">
        <f>IFERROR(X383/H383,"0")+IFERROR(X384/H384,"0")+IFERROR(X385/H385,"0")</f>
        <v>6.4102564102564106</v>
      </c>
      <c r="Y386" s="386">
        <f>IFERROR(Y383/H383,"0")+IFERROR(Y384/H384,"0")+IFERROR(Y385/H385,"0")</f>
        <v>7</v>
      </c>
      <c r="Z386" s="386">
        <f>IFERROR(IF(Z383="",0,Z383),"0")+IFERROR(IF(Z384="",0,Z384),"0")+IFERROR(IF(Z385="",0,Z385),"0")</f>
        <v>0.15225</v>
      </c>
      <c r="AA386" s="387"/>
      <c r="AB386" s="387"/>
      <c r="AC386" s="387"/>
    </row>
    <row r="387" spans="1:68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6"/>
      <c r="P387" s="388" t="s">
        <v>70</v>
      </c>
      <c r="Q387" s="389"/>
      <c r="R387" s="389"/>
      <c r="S387" s="389"/>
      <c r="T387" s="389"/>
      <c r="U387" s="389"/>
      <c r="V387" s="390"/>
      <c r="W387" s="37" t="s">
        <v>69</v>
      </c>
      <c r="X387" s="386">
        <f>IFERROR(SUM(X383:X385),"0")</f>
        <v>50</v>
      </c>
      <c r="Y387" s="386">
        <f>IFERROR(SUM(Y383:Y385),"0")</f>
        <v>54.6</v>
      </c>
      <c r="Z387" s="37"/>
      <c r="AA387" s="387"/>
      <c r="AB387" s="387"/>
      <c r="AC387" s="387"/>
    </row>
    <row r="388" spans="1:68" ht="14.25" hidden="1" customHeight="1" x14ac:dyDescent="0.25">
      <c r="A388" s="391" t="s">
        <v>171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77"/>
      <c r="AB388" s="377"/>
      <c r="AC388" s="377"/>
    </row>
    <row r="389" spans="1:68" ht="16.5" hidden="1" customHeight="1" x14ac:dyDescent="0.25">
      <c r="A389" s="54" t="s">
        <v>528</v>
      </c>
      <c r="B389" s="54" t="s">
        <v>529</v>
      </c>
      <c r="C389" s="31">
        <v>4301060314</v>
      </c>
      <c r="D389" s="393">
        <v>4607091384673</v>
      </c>
      <c r="E389" s="394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108</v>
      </c>
      <c r="L389" s="32"/>
      <c r="M389" s="33" t="s">
        <v>68</v>
      </c>
      <c r="N389" s="33"/>
      <c r="O389" s="32">
        <v>30</v>
      </c>
      <c r="P389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8"/>
      <c r="R389" s="398"/>
      <c r="S389" s="398"/>
      <c r="T389" s="399"/>
      <c r="U389" s="34"/>
      <c r="V389" s="34"/>
      <c r="W389" s="35" t="s">
        <v>69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528</v>
      </c>
      <c r="B390" s="54" t="s">
        <v>530</v>
      </c>
      <c r="C390" s="31">
        <v>4301060345</v>
      </c>
      <c r="D390" s="393">
        <v>4607091384673</v>
      </c>
      <c r="E390" s="394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108</v>
      </c>
      <c r="L390" s="32"/>
      <c r="M390" s="33" t="s">
        <v>68</v>
      </c>
      <c r="N390" s="33"/>
      <c r="O390" s="32">
        <v>30</v>
      </c>
      <c r="P390" s="63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8"/>
      <c r="R390" s="398"/>
      <c r="S390" s="398"/>
      <c r="T390" s="399"/>
      <c r="U390" s="34"/>
      <c r="V390" s="34"/>
      <c r="W390" s="35" t="s">
        <v>69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395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6"/>
      <c r="P391" s="388" t="s">
        <v>70</v>
      </c>
      <c r="Q391" s="389"/>
      <c r="R391" s="389"/>
      <c r="S391" s="389"/>
      <c r="T391" s="389"/>
      <c r="U391" s="389"/>
      <c r="V391" s="390"/>
      <c r="W391" s="37" t="s">
        <v>71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hidden="1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6"/>
      <c r="P392" s="388" t="s">
        <v>70</v>
      </c>
      <c r="Q392" s="389"/>
      <c r="R392" s="389"/>
      <c r="S392" s="389"/>
      <c r="T392" s="389"/>
      <c r="U392" s="389"/>
      <c r="V392" s="390"/>
      <c r="W392" s="37" t="s">
        <v>69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hidden="1" customHeight="1" x14ac:dyDescent="0.25">
      <c r="A393" s="402" t="s">
        <v>531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8"/>
      <c r="AB393" s="378"/>
      <c r="AC393" s="378"/>
    </row>
    <row r="394" spans="1:68" ht="14.25" hidden="1" customHeight="1" x14ac:dyDescent="0.25">
      <c r="A394" s="391" t="s">
        <v>105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77"/>
      <c r="AB394" s="377"/>
      <c r="AC394" s="377"/>
    </row>
    <row r="395" spans="1:68" ht="27" customHeight="1" x14ac:dyDescent="0.25">
      <c r="A395" s="54" t="s">
        <v>532</v>
      </c>
      <c r="B395" s="54" t="s">
        <v>533</v>
      </c>
      <c r="C395" s="31">
        <v>4301011875</v>
      </c>
      <c r="D395" s="393">
        <v>4680115884885</v>
      </c>
      <c r="E395" s="394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108</v>
      </c>
      <c r="L395" s="32"/>
      <c r="M395" s="33" t="s">
        <v>68</v>
      </c>
      <c r="N395" s="33"/>
      <c r="O395" s="32">
        <v>60</v>
      </c>
      <c r="P395" s="62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8"/>
      <c r="R395" s="398"/>
      <c r="S395" s="398"/>
      <c r="T395" s="399"/>
      <c r="U395" s="34"/>
      <c r="V395" s="34"/>
      <c r="W395" s="35" t="s">
        <v>69</v>
      </c>
      <c r="X395" s="384">
        <v>30</v>
      </c>
      <c r="Y395" s="385">
        <f>IFERROR(IF(X395="",0,CEILING((X395/$H395),1)*$H395),"")</f>
        <v>36</v>
      </c>
      <c r="Z395" s="36">
        <f>IFERROR(IF(Y395=0,"",ROUNDUP(Y395/H395,0)*0.02175),"")</f>
        <v>6.5250000000000002E-2</v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31.200000000000003</v>
      </c>
      <c r="BN395" s="64">
        <f>IFERROR(Y395*I395/H395,"0")</f>
        <v>37.440000000000005</v>
      </c>
      <c r="BO395" s="64">
        <f>IFERROR(1/J395*(X395/H395),"0")</f>
        <v>4.4642857142857137E-2</v>
      </c>
      <c r="BP395" s="64">
        <f>IFERROR(1/J395*(Y395/H395),"0")</f>
        <v>5.3571428571428568E-2</v>
      </c>
    </row>
    <row r="396" spans="1:68" ht="37.5" hidden="1" customHeight="1" x14ac:dyDescent="0.25">
      <c r="A396" s="54" t="s">
        <v>534</v>
      </c>
      <c r="B396" s="54" t="s">
        <v>535</v>
      </c>
      <c r="C396" s="31">
        <v>4301011874</v>
      </c>
      <c r="D396" s="393">
        <v>4680115884892</v>
      </c>
      <c r="E396" s="394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108</v>
      </c>
      <c r="L396" s="32"/>
      <c r="M396" s="33" t="s">
        <v>68</v>
      </c>
      <c r="N396" s="33"/>
      <c r="O396" s="32">
        <v>60</v>
      </c>
      <c r="P396" s="67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8"/>
      <c r="R396" s="398"/>
      <c r="S396" s="398"/>
      <c r="T396" s="399"/>
      <c r="U396" s="34"/>
      <c r="V396" s="34"/>
      <c r="W396" s="35" t="s">
        <v>69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536</v>
      </c>
      <c r="B397" s="54" t="s">
        <v>537</v>
      </c>
      <c r="C397" s="31">
        <v>4301011873</v>
      </c>
      <c r="D397" s="393">
        <v>4680115881907</v>
      </c>
      <c r="E397" s="394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108</v>
      </c>
      <c r="L397" s="32"/>
      <c r="M397" s="33" t="s">
        <v>68</v>
      </c>
      <c r="N397" s="33"/>
      <c r="O397" s="32">
        <v>60</v>
      </c>
      <c r="P397" s="573" t="s">
        <v>538</v>
      </c>
      <c r="Q397" s="398"/>
      <c r="R397" s="398"/>
      <c r="S397" s="398"/>
      <c r="T397" s="399"/>
      <c r="U397" s="34"/>
      <c r="V397" s="34"/>
      <c r="W397" s="35" t="s">
        <v>69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539</v>
      </c>
      <c r="B398" s="54" t="s">
        <v>540</v>
      </c>
      <c r="C398" s="31">
        <v>4301011871</v>
      </c>
      <c r="D398" s="393">
        <v>4680115884908</v>
      </c>
      <c r="E398" s="394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75</v>
      </c>
      <c r="L398" s="32"/>
      <c r="M398" s="33" t="s">
        <v>68</v>
      </c>
      <c r="N398" s="33"/>
      <c r="O398" s="32">
        <v>60</v>
      </c>
      <c r="P398" s="68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8"/>
      <c r="R398" s="398"/>
      <c r="S398" s="398"/>
      <c r="T398" s="399"/>
      <c r="U398" s="34"/>
      <c r="V398" s="34"/>
      <c r="W398" s="35" t="s">
        <v>69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5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6"/>
      <c r="P399" s="388" t="s">
        <v>70</v>
      </c>
      <c r="Q399" s="389"/>
      <c r="R399" s="389"/>
      <c r="S399" s="389"/>
      <c r="T399" s="389"/>
      <c r="U399" s="389"/>
      <c r="V399" s="390"/>
      <c r="W399" s="37" t="s">
        <v>71</v>
      </c>
      <c r="X399" s="386">
        <f>IFERROR(X395/H395,"0")+IFERROR(X396/H396,"0")+IFERROR(X397/H397,"0")+IFERROR(X398/H398,"0")</f>
        <v>2.5</v>
      </c>
      <c r="Y399" s="386">
        <f>IFERROR(Y395/H395,"0")+IFERROR(Y396/H396,"0")+IFERROR(Y397/H397,"0")+IFERROR(Y398/H398,"0")</f>
        <v>3</v>
      </c>
      <c r="Z399" s="386">
        <f>IFERROR(IF(Z395="",0,Z395),"0")+IFERROR(IF(Z396="",0,Z396),"0")+IFERROR(IF(Z397="",0,Z397),"0")+IFERROR(IF(Z398="",0,Z398),"0")</f>
        <v>6.5250000000000002E-2</v>
      </c>
      <c r="AA399" s="387"/>
      <c r="AB399" s="387"/>
      <c r="AC399" s="387"/>
    </row>
    <row r="400" spans="1:68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6"/>
      <c r="P400" s="388" t="s">
        <v>70</v>
      </c>
      <c r="Q400" s="389"/>
      <c r="R400" s="389"/>
      <c r="S400" s="389"/>
      <c r="T400" s="389"/>
      <c r="U400" s="389"/>
      <c r="V400" s="390"/>
      <c r="W400" s="37" t="s">
        <v>69</v>
      </c>
      <c r="X400" s="386">
        <f>IFERROR(SUM(X395:X398),"0")</f>
        <v>30</v>
      </c>
      <c r="Y400" s="386">
        <f>IFERROR(SUM(Y395:Y398),"0")</f>
        <v>36</v>
      </c>
      <c r="Z400" s="37"/>
      <c r="AA400" s="387"/>
      <c r="AB400" s="387"/>
      <c r="AC400" s="387"/>
    </row>
    <row r="401" spans="1:68" ht="14.25" hidden="1" customHeight="1" x14ac:dyDescent="0.25">
      <c r="A401" s="391" t="s">
        <v>64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77"/>
      <c r="AB401" s="377"/>
      <c r="AC401" s="377"/>
    </row>
    <row r="402" spans="1:68" ht="27" hidden="1" customHeight="1" x14ac:dyDescent="0.25">
      <c r="A402" s="54" t="s">
        <v>541</v>
      </c>
      <c r="B402" s="54" t="s">
        <v>542</v>
      </c>
      <c r="C402" s="31">
        <v>4301031303</v>
      </c>
      <c r="D402" s="393">
        <v>4607091384802</v>
      </c>
      <c r="E402" s="394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75</v>
      </c>
      <c r="L402" s="32"/>
      <c r="M402" s="33" t="s">
        <v>68</v>
      </c>
      <c r="N402" s="33"/>
      <c r="O402" s="32">
        <v>35</v>
      </c>
      <c r="P402" s="4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8"/>
      <c r="R402" s="398"/>
      <c r="S402" s="398"/>
      <c r="T402" s="399"/>
      <c r="U402" s="34"/>
      <c r="V402" s="34"/>
      <c r="W402" s="35" t="s">
        <v>69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541</v>
      </c>
      <c r="B403" s="54" t="s">
        <v>543</v>
      </c>
      <c r="C403" s="31">
        <v>4301031139</v>
      </c>
      <c r="D403" s="393">
        <v>4607091384802</v>
      </c>
      <c r="E403" s="394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75</v>
      </c>
      <c r="L403" s="32"/>
      <c r="M403" s="33" t="s">
        <v>68</v>
      </c>
      <c r="N403" s="33"/>
      <c r="O403" s="32">
        <v>35</v>
      </c>
      <c r="P403" s="52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8"/>
      <c r="R403" s="398"/>
      <c r="S403" s="398"/>
      <c r="T403" s="399"/>
      <c r="U403" s="34"/>
      <c r="V403" s="34"/>
      <c r="W403" s="35" t="s">
        <v>69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544</v>
      </c>
      <c r="B404" s="54" t="s">
        <v>545</v>
      </c>
      <c r="C404" s="31">
        <v>4301031304</v>
      </c>
      <c r="D404" s="393">
        <v>4607091384826</v>
      </c>
      <c r="E404" s="394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35</v>
      </c>
      <c r="P404" s="4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8"/>
      <c r="R404" s="398"/>
      <c r="S404" s="398"/>
      <c r="T404" s="399"/>
      <c r="U404" s="34"/>
      <c r="V404" s="34"/>
      <c r="W404" s="35" t="s">
        <v>69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5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6"/>
      <c r="P405" s="388" t="s">
        <v>70</v>
      </c>
      <c r="Q405" s="389"/>
      <c r="R405" s="389"/>
      <c r="S405" s="389"/>
      <c r="T405" s="389"/>
      <c r="U405" s="389"/>
      <c r="V405" s="390"/>
      <c r="W405" s="37" t="s">
        <v>71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6"/>
      <c r="P406" s="388" t="s">
        <v>70</v>
      </c>
      <c r="Q406" s="389"/>
      <c r="R406" s="389"/>
      <c r="S406" s="389"/>
      <c r="T406" s="389"/>
      <c r="U406" s="389"/>
      <c r="V406" s="390"/>
      <c r="W406" s="37" t="s">
        <v>69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391" t="s">
        <v>72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77"/>
      <c r="AB407" s="377"/>
      <c r="AC407" s="377"/>
    </row>
    <row r="408" spans="1:68" ht="27" hidden="1" customHeight="1" x14ac:dyDescent="0.25">
      <c r="A408" s="54" t="s">
        <v>546</v>
      </c>
      <c r="B408" s="54" t="s">
        <v>547</v>
      </c>
      <c r="C408" s="31">
        <v>4301051635</v>
      </c>
      <c r="D408" s="393">
        <v>4607091384246</v>
      </c>
      <c r="E408" s="394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108</v>
      </c>
      <c r="L408" s="32"/>
      <c r="M408" s="33" t="s">
        <v>68</v>
      </c>
      <c r="N408" s="33"/>
      <c r="O408" s="32">
        <v>40</v>
      </c>
      <c r="P408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8"/>
      <c r="R408" s="398"/>
      <c r="S408" s="398"/>
      <c r="T408" s="399"/>
      <c r="U408" s="34"/>
      <c r="V408" s="34"/>
      <c r="W408" s="35" t="s">
        <v>69</v>
      </c>
      <c r="X408" s="384">
        <v>0</v>
      </c>
      <c r="Y408" s="385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548</v>
      </c>
      <c r="B409" s="54" t="s">
        <v>549</v>
      </c>
      <c r="C409" s="31">
        <v>4301051445</v>
      </c>
      <c r="D409" s="393">
        <v>4680115881976</v>
      </c>
      <c r="E409" s="394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108</v>
      </c>
      <c r="L409" s="32"/>
      <c r="M409" s="33" t="s">
        <v>68</v>
      </c>
      <c r="N409" s="33"/>
      <c r="O409" s="32">
        <v>40</v>
      </c>
      <c r="P409" s="6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8"/>
      <c r="R409" s="398"/>
      <c r="S409" s="398"/>
      <c r="T409" s="399"/>
      <c r="U409" s="34"/>
      <c r="V409" s="34"/>
      <c r="W409" s="35" t="s">
        <v>69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550</v>
      </c>
      <c r="B410" s="54" t="s">
        <v>551</v>
      </c>
      <c r="C410" s="31">
        <v>4301051297</v>
      </c>
      <c r="D410" s="393">
        <v>4607091384253</v>
      </c>
      <c r="E410" s="394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75</v>
      </c>
      <c r="L410" s="32"/>
      <c r="M410" s="33" t="s">
        <v>68</v>
      </c>
      <c r="N410" s="33"/>
      <c r="O410" s="32">
        <v>40</v>
      </c>
      <c r="P410" s="7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98"/>
      <c r="R410" s="398"/>
      <c r="S410" s="398"/>
      <c r="T410" s="399"/>
      <c r="U410" s="34"/>
      <c r="V410" s="34"/>
      <c r="W410" s="35" t="s">
        <v>69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550</v>
      </c>
      <c r="B411" s="54" t="s">
        <v>552</v>
      </c>
      <c r="C411" s="31">
        <v>4301051634</v>
      </c>
      <c r="D411" s="393">
        <v>4607091384253</v>
      </c>
      <c r="E411" s="394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75</v>
      </c>
      <c r="L411" s="32"/>
      <c r="M411" s="33" t="s">
        <v>68</v>
      </c>
      <c r="N411" s="33"/>
      <c r="O411" s="32">
        <v>40</v>
      </c>
      <c r="P411" s="5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98"/>
      <c r="R411" s="398"/>
      <c r="S411" s="398"/>
      <c r="T411" s="399"/>
      <c r="U411" s="34"/>
      <c r="V411" s="34"/>
      <c r="W411" s="35" t="s">
        <v>69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553</v>
      </c>
      <c r="B412" s="54" t="s">
        <v>554</v>
      </c>
      <c r="C412" s="31">
        <v>4301051444</v>
      </c>
      <c r="D412" s="393">
        <v>4680115881969</v>
      </c>
      <c r="E412" s="394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75</v>
      </c>
      <c r="L412" s="32"/>
      <c r="M412" s="33" t="s">
        <v>68</v>
      </c>
      <c r="N412" s="33"/>
      <c r="O412" s="32">
        <v>40</v>
      </c>
      <c r="P412" s="7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8"/>
      <c r="R412" s="398"/>
      <c r="S412" s="398"/>
      <c r="T412" s="399"/>
      <c r="U412" s="34"/>
      <c r="V412" s="34"/>
      <c r="W412" s="35" t="s">
        <v>69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395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6"/>
      <c r="P413" s="388" t="s">
        <v>70</v>
      </c>
      <c r="Q413" s="389"/>
      <c r="R413" s="389"/>
      <c r="S413" s="389"/>
      <c r="T413" s="389"/>
      <c r="U413" s="389"/>
      <c r="V413" s="390"/>
      <c r="W413" s="37" t="s">
        <v>71</v>
      </c>
      <c r="X413" s="386">
        <f>IFERROR(X408/H408,"0")+IFERROR(X409/H409,"0")+IFERROR(X410/H410,"0")+IFERROR(X411/H411,"0")+IFERROR(X412/H412,"0")</f>
        <v>0</v>
      </c>
      <c r="Y413" s="386">
        <f>IFERROR(Y408/H408,"0")+IFERROR(Y409/H409,"0")+IFERROR(Y410/H410,"0")+IFERROR(Y411/H411,"0")+IFERROR(Y412/H412,"0")</f>
        <v>0</v>
      </c>
      <c r="Z413" s="386">
        <f>IFERROR(IF(Z408="",0,Z408),"0")+IFERROR(IF(Z409="",0,Z409),"0")+IFERROR(IF(Z410="",0,Z410),"0")+IFERROR(IF(Z411="",0,Z411),"0")+IFERROR(IF(Z412="",0,Z412),"0")</f>
        <v>0</v>
      </c>
      <c r="AA413" s="387"/>
      <c r="AB413" s="387"/>
      <c r="AC413" s="387"/>
    </row>
    <row r="414" spans="1:68" hidden="1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6"/>
      <c r="P414" s="388" t="s">
        <v>70</v>
      </c>
      <c r="Q414" s="389"/>
      <c r="R414" s="389"/>
      <c r="S414" s="389"/>
      <c r="T414" s="389"/>
      <c r="U414" s="389"/>
      <c r="V414" s="390"/>
      <c r="W414" s="37" t="s">
        <v>69</v>
      </c>
      <c r="X414" s="386">
        <f>IFERROR(SUM(X408:X412),"0")</f>
        <v>0</v>
      </c>
      <c r="Y414" s="386">
        <f>IFERROR(SUM(Y408:Y412),"0")</f>
        <v>0</v>
      </c>
      <c r="Z414" s="37"/>
      <c r="AA414" s="387"/>
      <c r="AB414" s="387"/>
      <c r="AC414" s="387"/>
    </row>
    <row r="415" spans="1:68" ht="14.25" hidden="1" customHeight="1" x14ac:dyDescent="0.25">
      <c r="A415" s="391" t="s">
        <v>171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77"/>
      <c r="AB415" s="377"/>
      <c r="AC415" s="377"/>
    </row>
    <row r="416" spans="1:68" ht="27" hidden="1" customHeight="1" x14ac:dyDescent="0.25">
      <c r="A416" s="54" t="s">
        <v>555</v>
      </c>
      <c r="B416" s="54" t="s">
        <v>556</v>
      </c>
      <c r="C416" s="31">
        <v>4301060322</v>
      </c>
      <c r="D416" s="393">
        <v>4607091389357</v>
      </c>
      <c r="E416" s="394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108</v>
      </c>
      <c r="L416" s="32"/>
      <c r="M416" s="33" t="s">
        <v>68</v>
      </c>
      <c r="N416" s="33"/>
      <c r="O416" s="32">
        <v>40</v>
      </c>
      <c r="P416" s="5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98"/>
      <c r="R416" s="398"/>
      <c r="S416" s="398"/>
      <c r="T416" s="399"/>
      <c r="U416" s="34"/>
      <c r="V416" s="34"/>
      <c r="W416" s="35" t="s">
        <v>69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555</v>
      </c>
      <c r="B417" s="54" t="s">
        <v>557</v>
      </c>
      <c r="C417" s="31">
        <v>4301060377</v>
      </c>
      <c r="D417" s="393">
        <v>4607091389357</v>
      </c>
      <c r="E417" s="394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108</v>
      </c>
      <c r="L417" s="32"/>
      <c r="M417" s="33" t="s">
        <v>68</v>
      </c>
      <c r="N417" s="33"/>
      <c r="O417" s="32">
        <v>40</v>
      </c>
      <c r="P417" s="7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98"/>
      <c r="R417" s="398"/>
      <c r="S417" s="398"/>
      <c r="T417" s="399"/>
      <c r="U417" s="34"/>
      <c r="V417" s="34"/>
      <c r="W417" s="35" t="s">
        <v>69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5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6"/>
      <c r="P418" s="388" t="s">
        <v>70</v>
      </c>
      <c r="Q418" s="389"/>
      <c r="R418" s="389"/>
      <c r="S418" s="389"/>
      <c r="T418" s="389"/>
      <c r="U418" s="389"/>
      <c r="V418" s="390"/>
      <c r="W418" s="37" t="s">
        <v>71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6"/>
      <c r="P419" s="388" t="s">
        <v>70</v>
      </c>
      <c r="Q419" s="389"/>
      <c r="R419" s="389"/>
      <c r="S419" s="389"/>
      <c r="T419" s="389"/>
      <c r="U419" s="389"/>
      <c r="V419" s="390"/>
      <c r="W419" s="37" t="s">
        <v>69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13" t="s">
        <v>558</v>
      </c>
      <c r="B420" s="414"/>
      <c r="C420" s="414"/>
      <c r="D420" s="414"/>
      <c r="E420" s="414"/>
      <c r="F420" s="414"/>
      <c r="G420" s="414"/>
      <c r="H420" s="414"/>
      <c r="I420" s="414"/>
      <c r="J420" s="414"/>
      <c r="K420" s="414"/>
      <c r="L420" s="414"/>
      <c r="M420" s="414"/>
      <c r="N420" s="414"/>
      <c r="O420" s="414"/>
      <c r="P420" s="414"/>
      <c r="Q420" s="414"/>
      <c r="R420" s="414"/>
      <c r="S420" s="414"/>
      <c r="T420" s="414"/>
      <c r="U420" s="414"/>
      <c r="V420" s="414"/>
      <c r="W420" s="414"/>
      <c r="X420" s="414"/>
      <c r="Y420" s="414"/>
      <c r="Z420" s="414"/>
      <c r="AA420" s="48"/>
      <c r="AB420" s="48"/>
      <c r="AC420" s="48"/>
    </row>
    <row r="421" spans="1:68" ht="16.5" hidden="1" customHeight="1" x14ac:dyDescent="0.25">
      <c r="A421" s="402" t="s">
        <v>559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8"/>
      <c r="AB421" s="378"/>
      <c r="AC421" s="378"/>
    </row>
    <row r="422" spans="1:68" ht="14.25" hidden="1" customHeight="1" x14ac:dyDescent="0.25">
      <c r="A422" s="391" t="s">
        <v>105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77"/>
      <c r="AB422" s="377"/>
      <c r="AC422" s="377"/>
    </row>
    <row r="423" spans="1:68" ht="27" hidden="1" customHeight="1" x14ac:dyDescent="0.25">
      <c r="A423" s="54" t="s">
        <v>560</v>
      </c>
      <c r="B423" s="54" t="s">
        <v>561</v>
      </c>
      <c r="C423" s="31">
        <v>4301011428</v>
      </c>
      <c r="D423" s="393">
        <v>4607091389708</v>
      </c>
      <c r="E423" s="394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75</v>
      </c>
      <c r="L423" s="32"/>
      <c r="M423" s="33" t="s">
        <v>109</v>
      </c>
      <c r="N423" s="33"/>
      <c r="O423" s="32">
        <v>50</v>
      </c>
      <c r="P423" s="5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8"/>
      <c r="R423" s="398"/>
      <c r="S423" s="398"/>
      <c r="T423" s="399"/>
      <c r="U423" s="34"/>
      <c r="V423" s="34"/>
      <c r="W423" s="35" t="s">
        <v>69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5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6"/>
      <c r="P424" s="388" t="s">
        <v>70</v>
      </c>
      <c r="Q424" s="389"/>
      <c r="R424" s="389"/>
      <c r="S424" s="389"/>
      <c r="T424" s="389"/>
      <c r="U424" s="389"/>
      <c r="V424" s="390"/>
      <c r="W424" s="37" t="s">
        <v>71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6"/>
      <c r="P425" s="388" t="s">
        <v>70</v>
      </c>
      <c r="Q425" s="389"/>
      <c r="R425" s="389"/>
      <c r="S425" s="389"/>
      <c r="T425" s="389"/>
      <c r="U425" s="389"/>
      <c r="V425" s="390"/>
      <c r="W425" s="37" t="s">
        <v>69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391" t="s">
        <v>64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77"/>
      <c r="AB426" s="377"/>
      <c r="AC426" s="377"/>
    </row>
    <row r="427" spans="1:68" ht="27" hidden="1" customHeight="1" x14ac:dyDescent="0.25">
      <c r="A427" s="54" t="s">
        <v>562</v>
      </c>
      <c r="B427" s="54" t="s">
        <v>563</v>
      </c>
      <c r="C427" s="31">
        <v>4301031322</v>
      </c>
      <c r="D427" s="393">
        <v>4607091389753</v>
      </c>
      <c r="E427" s="394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75</v>
      </c>
      <c r="L427" s="32"/>
      <c r="M427" s="33" t="s">
        <v>68</v>
      </c>
      <c r="N427" s="33"/>
      <c r="O427" s="32">
        <v>50</v>
      </c>
      <c r="P427" s="567" t="s">
        <v>564</v>
      </c>
      <c r="Q427" s="398"/>
      <c r="R427" s="398"/>
      <c r="S427" s="398"/>
      <c r="T427" s="399"/>
      <c r="U427" s="34"/>
      <c r="V427" s="34"/>
      <c r="W427" s="35" t="s">
        <v>69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562</v>
      </c>
      <c r="B428" s="54" t="s">
        <v>565</v>
      </c>
      <c r="C428" s="31">
        <v>4301031355</v>
      </c>
      <c r="D428" s="393">
        <v>4607091389753</v>
      </c>
      <c r="E428" s="394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75</v>
      </c>
      <c r="L428" s="32"/>
      <c r="M428" s="33" t="s">
        <v>68</v>
      </c>
      <c r="N428" s="33"/>
      <c r="O428" s="32">
        <v>50</v>
      </c>
      <c r="P428" s="487" t="s">
        <v>566</v>
      </c>
      <c r="Q428" s="398"/>
      <c r="R428" s="398"/>
      <c r="S428" s="398"/>
      <c r="T428" s="399"/>
      <c r="U428" s="34"/>
      <c r="V428" s="34"/>
      <c r="W428" s="35" t="s">
        <v>69</v>
      </c>
      <c r="X428" s="384">
        <v>20</v>
      </c>
      <c r="Y428" s="385">
        <f t="shared" si="67"/>
        <v>21</v>
      </c>
      <c r="Z428" s="36">
        <f t="shared" si="68"/>
        <v>3.7650000000000003E-2</v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21.095238095238091</v>
      </c>
      <c r="BN428" s="64">
        <f t="shared" si="70"/>
        <v>22.15</v>
      </c>
      <c r="BO428" s="64">
        <f t="shared" si="71"/>
        <v>3.0525030525030524E-2</v>
      </c>
      <c r="BP428" s="64">
        <f t="shared" si="72"/>
        <v>3.2051282051282048E-2</v>
      </c>
    </row>
    <row r="429" spans="1:68" ht="27" hidden="1" customHeight="1" x14ac:dyDescent="0.25">
      <c r="A429" s="54" t="s">
        <v>562</v>
      </c>
      <c r="B429" s="54" t="s">
        <v>567</v>
      </c>
      <c r="C429" s="31">
        <v>4301031177</v>
      </c>
      <c r="D429" s="393">
        <v>4607091389753</v>
      </c>
      <c r="E429" s="394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75</v>
      </c>
      <c r="L429" s="32"/>
      <c r="M429" s="33" t="s">
        <v>68</v>
      </c>
      <c r="N429" s="33"/>
      <c r="O429" s="32">
        <v>45</v>
      </c>
      <c r="P429" s="50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8"/>
      <c r="R429" s="398"/>
      <c r="S429" s="398"/>
      <c r="T429" s="399"/>
      <c r="U429" s="34"/>
      <c r="V429" s="34"/>
      <c r="W429" s="35" t="s">
        <v>69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hidden="1" customHeight="1" x14ac:dyDescent="0.25">
      <c r="A430" s="54" t="s">
        <v>568</v>
      </c>
      <c r="B430" s="54" t="s">
        <v>569</v>
      </c>
      <c r="C430" s="31">
        <v>4301031323</v>
      </c>
      <c r="D430" s="393">
        <v>4607091389760</v>
      </c>
      <c r="E430" s="394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75</v>
      </c>
      <c r="L430" s="32"/>
      <c r="M430" s="33" t="s">
        <v>68</v>
      </c>
      <c r="N430" s="33"/>
      <c r="O430" s="32">
        <v>50</v>
      </c>
      <c r="P430" s="748" t="s">
        <v>570</v>
      </c>
      <c r="Q430" s="398"/>
      <c r="R430" s="398"/>
      <c r="S430" s="398"/>
      <c r="T430" s="399"/>
      <c r="U430" s="34"/>
      <c r="V430" s="34"/>
      <c r="W430" s="35" t="s">
        <v>69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568</v>
      </c>
      <c r="B431" s="54" t="s">
        <v>571</v>
      </c>
      <c r="C431" s="31">
        <v>4301031174</v>
      </c>
      <c r="D431" s="393">
        <v>4607091389760</v>
      </c>
      <c r="E431" s="394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75</v>
      </c>
      <c r="L431" s="32"/>
      <c r="M431" s="33" t="s">
        <v>68</v>
      </c>
      <c r="N431" s="33"/>
      <c r="O431" s="32">
        <v>45</v>
      </c>
      <c r="P431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8"/>
      <c r="R431" s="398"/>
      <c r="S431" s="398"/>
      <c r="T431" s="399"/>
      <c r="U431" s="34"/>
      <c r="V431" s="34"/>
      <c r="W431" s="35" t="s">
        <v>69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572</v>
      </c>
      <c r="B432" s="54" t="s">
        <v>573</v>
      </c>
      <c r="C432" s="31">
        <v>4301031325</v>
      </c>
      <c r="D432" s="393">
        <v>4607091389746</v>
      </c>
      <c r="E432" s="394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32" t="s">
        <v>574</v>
      </c>
      <c r="Q432" s="398"/>
      <c r="R432" s="398"/>
      <c r="S432" s="398"/>
      <c r="T432" s="399"/>
      <c r="U432" s="34"/>
      <c r="V432" s="34"/>
      <c r="W432" s="35" t="s">
        <v>69</v>
      </c>
      <c r="X432" s="384">
        <v>30</v>
      </c>
      <c r="Y432" s="385">
        <f t="shared" si="67"/>
        <v>33.6</v>
      </c>
      <c r="Z432" s="36">
        <f t="shared" si="68"/>
        <v>6.0240000000000002E-2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31.642857142857135</v>
      </c>
      <c r="BN432" s="64">
        <f t="shared" si="70"/>
        <v>35.44</v>
      </c>
      <c r="BO432" s="64">
        <f t="shared" si="71"/>
        <v>4.5787545787545784E-2</v>
      </c>
      <c r="BP432" s="64">
        <f t="shared" si="72"/>
        <v>5.128205128205128E-2</v>
      </c>
    </row>
    <row r="433" spans="1:68" ht="27" hidden="1" customHeight="1" x14ac:dyDescent="0.25">
      <c r="A433" s="54" t="s">
        <v>572</v>
      </c>
      <c r="B433" s="54" t="s">
        <v>575</v>
      </c>
      <c r="C433" s="31">
        <v>4301031356</v>
      </c>
      <c r="D433" s="393">
        <v>4607091389746</v>
      </c>
      <c r="E433" s="394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67" t="s">
        <v>574</v>
      </c>
      <c r="Q433" s="398"/>
      <c r="R433" s="398"/>
      <c r="S433" s="398"/>
      <c r="T433" s="399"/>
      <c r="U433" s="34"/>
      <c r="V433" s="34"/>
      <c r="W433" s="35" t="s">
        <v>69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576</v>
      </c>
      <c r="B434" s="54" t="s">
        <v>577</v>
      </c>
      <c r="C434" s="31">
        <v>4301031236</v>
      </c>
      <c r="D434" s="393">
        <v>4680115882928</v>
      </c>
      <c r="E434" s="394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35</v>
      </c>
      <c r="P434" s="7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8"/>
      <c r="R434" s="398"/>
      <c r="S434" s="398"/>
      <c r="T434" s="399"/>
      <c r="U434" s="34"/>
      <c r="V434" s="34"/>
      <c r="W434" s="35" t="s">
        <v>69</v>
      </c>
      <c r="X434" s="384">
        <v>39.200000000000003</v>
      </c>
      <c r="Y434" s="385">
        <f t="shared" si="67"/>
        <v>40.32</v>
      </c>
      <c r="Z434" s="36">
        <f t="shared" si="68"/>
        <v>0.18071999999999999</v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60.666666666666679</v>
      </c>
      <c r="BN434" s="64">
        <f t="shared" si="70"/>
        <v>62.400000000000006</v>
      </c>
      <c r="BO434" s="64">
        <f t="shared" si="71"/>
        <v>0.1495726495726496</v>
      </c>
      <c r="BP434" s="64">
        <f t="shared" si="72"/>
        <v>0.15384615384615385</v>
      </c>
    </row>
    <row r="435" spans="1:68" ht="27" hidden="1" customHeight="1" x14ac:dyDescent="0.25">
      <c r="A435" s="54" t="s">
        <v>578</v>
      </c>
      <c r="B435" s="54" t="s">
        <v>579</v>
      </c>
      <c r="C435" s="31">
        <v>4301031335</v>
      </c>
      <c r="D435" s="393">
        <v>4680115883147</v>
      </c>
      <c r="E435" s="394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67</v>
      </c>
      <c r="L435" s="32"/>
      <c r="M435" s="33" t="s">
        <v>68</v>
      </c>
      <c r="N435" s="33"/>
      <c r="O435" s="32">
        <v>50</v>
      </c>
      <c r="P435" s="741" t="s">
        <v>580</v>
      </c>
      <c r="Q435" s="398"/>
      <c r="R435" s="398"/>
      <c r="S435" s="398"/>
      <c r="T435" s="399"/>
      <c r="U435" s="34"/>
      <c r="V435" s="34"/>
      <c r="W435" s="35" t="s">
        <v>69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578</v>
      </c>
      <c r="B436" s="54" t="s">
        <v>581</v>
      </c>
      <c r="C436" s="31">
        <v>4301031257</v>
      </c>
      <c r="D436" s="393">
        <v>4680115883147</v>
      </c>
      <c r="E436" s="394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67</v>
      </c>
      <c r="L436" s="32"/>
      <c r="M436" s="33" t="s">
        <v>68</v>
      </c>
      <c r="N436" s="33"/>
      <c r="O436" s="32">
        <v>45</v>
      </c>
      <c r="P436" s="76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6" s="398"/>
      <c r="R436" s="398"/>
      <c r="S436" s="398"/>
      <c r="T436" s="399"/>
      <c r="U436" s="34"/>
      <c r="V436" s="34"/>
      <c r="W436" s="35" t="s">
        <v>69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582</v>
      </c>
      <c r="B437" s="54" t="s">
        <v>583</v>
      </c>
      <c r="C437" s="31">
        <v>4301031330</v>
      </c>
      <c r="D437" s="393">
        <v>4607091384338</v>
      </c>
      <c r="E437" s="394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397" t="s">
        <v>584</v>
      </c>
      <c r="Q437" s="398"/>
      <c r="R437" s="398"/>
      <c r="S437" s="398"/>
      <c r="T437" s="399"/>
      <c r="U437" s="34"/>
      <c r="V437" s="34"/>
      <c r="W437" s="35" t="s">
        <v>69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582</v>
      </c>
      <c r="B438" s="54" t="s">
        <v>585</v>
      </c>
      <c r="C438" s="31">
        <v>4301031178</v>
      </c>
      <c r="D438" s="393">
        <v>4607091384338</v>
      </c>
      <c r="E438" s="394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8"/>
      <c r="R438" s="398"/>
      <c r="S438" s="398"/>
      <c r="T438" s="399"/>
      <c r="U438" s="34"/>
      <c r="V438" s="34"/>
      <c r="W438" s="35" t="s">
        <v>69</v>
      </c>
      <c r="X438" s="384">
        <v>35</v>
      </c>
      <c r="Y438" s="385">
        <f t="shared" si="67"/>
        <v>35.700000000000003</v>
      </c>
      <c r="Z438" s="36">
        <f t="shared" si="73"/>
        <v>8.5339999999999999E-2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37.166666666666664</v>
      </c>
      <c r="BN438" s="64">
        <f t="shared" si="70"/>
        <v>37.910000000000004</v>
      </c>
      <c r="BO438" s="64">
        <f t="shared" si="71"/>
        <v>7.1225071225071226E-2</v>
      </c>
      <c r="BP438" s="64">
        <f t="shared" si="72"/>
        <v>7.2649572649572655E-2</v>
      </c>
    </row>
    <row r="439" spans="1:68" ht="37.5" hidden="1" customHeight="1" x14ac:dyDescent="0.25">
      <c r="A439" s="54" t="s">
        <v>586</v>
      </c>
      <c r="B439" s="54" t="s">
        <v>587</v>
      </c>
      <c r="C439" s="31">
        <v>4301031336</v>
      </c>
      <c r="D439" s="393">
        <v>4680115883154</v>
      </c>
      <c r="E439" s="394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56" t="s">
        <v>588</v>
      </c>
      <c r="Q439" s="398"/>
      <c r="R439" s="398"/>
      <c r="S439" s="398"/>
      <c r="T439" s="399"/>
      <c r="U439" s="34"/>
      <c r="V439" s="34"/>
      <c r="W439" s="35" t="s">
        <v>69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586</v>
      </c>
      <c r="B440" s="54" t="s">
        <v>589</v>
      </c>
      <c r="C440" s="31">
        <v>4301031254</v>
      </c>
      <c r="D440" s="393">
        <v>4680115883154</v>
      </c>
      <c r="E440" s="394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0" s="398"/>
      <c r="R440" s="398"/>
      <c r="S440" s="398"/>
      <c r="T440" s="399"/>
      <c r="U440" s="34"/>
      <c r="V440" s="34"/>
      <c r="W440" s="35" t="s">
        <v>69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590</v>
      </c>
      <c r="B441" s="54" t="s">
        <v>591</v>
      </c>
      <c r="C441" s="31">
        <v>4301031331</v>
      </c>
      <c r="D441" s="393">
        <v>4607091389524</v>
      </c>
      <c r="E441" s="394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7" t="s">
        <v>592</v>
      </c>
      <c r="Q441" s="398"/>
      <c r="R441" s="398"/>
      <c r="S441" s="398"/>
      <c r="T441" s="399"/>
      <c r="U441" s="34"/>
      <c r="V441" s="34"/>
      <c r="W441" s="35" t="s">
        <v>69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590</v>
      </c>
      <c r="B442" s="54" t="s">
        <v>593</v>
      </c>
      <c r="C442" s="31">
        <v>4301031171</v>
      </c>
      <c r="D442" s="393">
        <v>4607091389524</v>
      </c>
      <c r="E442" s="394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3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8"/>
      <c r="R442" s="398"/>
      <c r="S442" s="398"/>
      <c r="T442" s="399"/>
      <c r="U442" s="34"/>
      <c r="V442" s="34"/>
      <c r="W442" s="35" t="s">
        <v>69</v>
      </c>
      <c r="X442" s="384">
        <v>17.5</v>
      </c>
      <c r="Y442" s="385">
        <f t="shared" si="67"/>
        <v>18.900000000000002</v>
      </c>
      <c r="Z442" s="36">
        <f t="shared" si="73"/>
        <v>4.5179999999999998E-2</v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18.583333333333332</v>
      </c>
      <c r="BN442" s="64">
        <f t="shared" si="70"/>
        <v>20.07</v>
      </c>
      <c r="BO442" s="64">
        <f t="shared" si="71"/>
        <v>3.5612535612535613E-2</v>
      </c>
      <c r="BP442" s="64">
        <f t="shared" si="72"/>
        <v>3.8461538461538464E-2</v>
      </c>
    </row>
    <row r="443" spans="1:68" ht="27" hidden="1" customHeight="1" x14ac:dyDescent="0.25">
      <c r="A443" s="54" t="s">
        <v>594</v>
      </c>
      <c r="B443" s="54" t="s">
        <v>595</v>
      </c>
      <c r="C443" s="31">
        <v>4301031337</v>
      </c>
      <c r="D443" s="393">
        <v>4680115883161</v>
      </c>
      <c r="E443" s="394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53" t="s">
        <v>596</v>
      </c>
      <c r="Q443" s="398"/>
      <c r="R443" s="398"/>
      <c r="S443" s="398"/>
      <c r="T443" s="399"/>
      <c r="U443" s="34"/>
      <c r="V443" s="34"/>
      <c r="W443" s="35" t="s">
        <v>69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594</v>
      </c>
      <c r="B444" s="54" t="s">
        <v>597</v>
      </c>
      <c r="C444" s="31">
        <v>4301031258</v>
      </c>
      <c r="D444" s="393">
        <v>4680115883161</v>
      </c>
      <c r="E444" s="394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45</v>
      </c>
      <c r="P444" s="7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4" s="398"/>
      <c r="R444" s="398"/>
      <c r="S444" s="398"/>
      <c r="T444" s="399"/>
      <c r="U444" s="34"/>
      <c r="V444" s="34"/>
      <c r="W444" s="35" t="s">
        <v>69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598</v>
      </c>
      <c r="B445" s="54" t="s">
        <v>599</v>
      </c>
      <c r="C445" s="31">
        <v>4301031360</v>
      </c>
      <c r="D445" s="393">
        <v>4607091384345</v>
      </c>
      <c r="E445" s="394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56" t="s">
        <v>600</v>
      </c>
      <c r="Q445" s="398"/>
      <c r="R445" s="398"/>
      <c r="S445" s="398"/>
      <c r="T445" s="399"/>
      <c r="U445" s="34"/>
      <c r="V445" s="34"/>
      <c r="W445" s="35" t="s">
        <v>69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601</v>
      </c>
      <c r="B446" s="54" t="s">
        <v>602</v>
      </c>
      <c r="C446" s="31">
        <v>4301031333</v>
      </c>
      <c r="D446" s="393">
        <v>4607091389531</v>
      </c>
      <c r="E446" s="394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07" t="s">
        <v>603</v>
      </c>
      <c r="Q446" s="398"/>
      <c r="R446" s="398"/>
      <c r="S446" s="398"/>
      <c r="T446" s="399"/>
      <c r="U446" s="34"/>
      <c r="V446" s="34"/>
      <c r="W446" s="35" t="s">
        <v>69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601</v>
      </c>
      <c r="B447" s="54" t="s">
        <v>604</v>
      </c>
      <c r="C447" s="31">
        <v>4301031358</v>
      </c>
      <c r="D447" s="393">
        <v>4607091389531</v>
      </c>
      <c r="E447" s="394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79" t="s">
        <v>603</v>
      </c>
      <c r="Q447" s="398"/>
      <c r="R447" s="398"/>
      <c r="S447" s="398"/>
      <c r="T447" s="399"/>
      <c r="U447" s="34"/>
      <c r="V447" s="34"/>
      <c r="W447" s="35" t="s">
        <v>69</v>
      </c>
      <c r="X447" s="384">
        <v>35</v>
      </c>
      <c r="Y447" s="385">
        <f t="shared" si="67"/>
        <v>35.700000000000003</v>
      </c>
      <c r="Z447" s="36">
        <f t="shared" si="73"/>
        <v>8.5339999999999999E-2</v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37.166666666666664</v>
      </c>
      <c r="BN447" s="64">
        <f t="shared" si="70"/>
        <v>37.910000000000004</v>
      </c>
      <c r="BO447" s="64">
        <f t="shared" si="71"/>
        <v>7.1225071225071226E-2</v>
      </c>
      <c r="BP447" s="64">
        <f t="shared" si="72"/>
        <v>7.2649572649572655E-2</v>
      </c>
    </row>
    <row r="448" spans="1:68" ht="27" hidden="1" customHeight="1" x14ac:dyDescent="0.25">
      <c r="A448" s="54" t="s">
        <v>601</v>
      </c>
      <c r="B448" s="54" t="s">
        <v>605</v>
      </c>
      <c r="C448" s="31">
        <v>4301031172</v>
      </c>
      <c r="D448" s="393">
        <v>4607091389531</v>
      </c>
      <c r="E448" s="394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45</v>
      </c>
      <c r="P448" s="61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8"/>
      <c r="R448" s="398"/>
      <c r="S448" s="398"/>
      <c r="T448" s="399"/>
      <c r="U448" s="34"/>
      <c r="V448" s="34"/>
      <c r="W448" s="35" t="s">
        <v>69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hidden="1" customHeight="1" x14ac:dyDescent="0.25">
      <c r="A449" s="54" t="s">
        <v>606</v>
      </c>
      <c r="B449" s="54" t="s">
        <v>607</v>
      </c>
      <c r="C449" s="31">
        <v>4301031338</v>
      </c>
      <c r="D449" s="393">
        <v>4680115883185</v>
      </c>
      <c r="E449" s="394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5" t="s">
        <v>608</v>
      </c>
      <c r="Q449" s="398"/>
      <c r="R449" s="398"/>
      <c r="S449" s="398"/>
      <c r="T449" s="399"/>
      <c r="U449" s="34"/>
      <c r="V449" s="34"/>
      <c r="W449" s="35" t="s">
        <v>69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606</v>
      </c>
      <c r="B450" s="54" t="s">
        <v>609</v>
      </c>
      <c r="C450" s="31">
        <v>4301031255</v>
      </c>
      <c r="D450" s="393">
        <v>4680115883185</v>
      </c>
      <c r="E450" s="394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45</v>
      </c>
      <c r="P450" s="5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8"/>
      <c r="R450" s="398"/>
      <c r="S450" s="398"/>
      <c r="T450" s="399"/>
      <c r="U450" s="34"/>
      <c r="V450" s="34"/>
      <c r="W450" s="35" t="s">
        <v>69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5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6"/>
      <c r="P451" s="388" t="s">
        <v>70</v>
      </c>
      <c r="Q451" s="389"/>
      <c r="R451" s="389"/>
      <c r="S451" s="389"/>
      <c r="T451" s="389"/>
      <c r="U451" s="389"/>
      <c r="V451" s="390"/>
      <c r="W451" s="37" t="s">
        <v>71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76.904761904761898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80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0.49446999999999997</v>
      </c>
      <c r="AA451" s="387"/>
      <c r="AB451" s="387"/>
      <c r="AC451" s="387"/>
    </row>
    <row r="452" spans="1:68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6"/>
      <c r="P452" s="388" t="s">
        <v>70</v>
      </c>
      <c r="Q452" s="389"/>
      <c r="R452" s="389"/>
      <c r="S452" s="389"/>
      <c r="T452" s="389"/>
      <c r="U452" s="389"/>
      <c r="V452" s="390"/>
      <c r="W452" s="37" t="s">
        <v>69</v>
      </c>
      <c r="X452" s="386">
        <f>IFERROR(SUM(X427:X450),"0")</f>
        <v>176.7</v>
      </c>
      <c r="Y452" s="386">
        <f>IFERROR(SUM(Y427:Y450),"0")</f>
        <v>185.22000000000003</v>
      </c>
      <c r="Z452" s="37"/>
      <c r="AA452" s="387"/>
      <c r="AB452" s="387"/>
      <c r="AC452" s="387"/>
    </row>
    <row r="453" spans="1:68" ht="14.25" hidden="1" customHeight="1" x14ac:dyDescent="0.25">
      <c r="A453" s="391" t="s">
        <v>72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77"/>
      <c r="AB453" s="377"/>
      <c r="AC453" s="377"/>
    </row>
    <row r="454" spans="1:68" ht="27" hidden="1" customHeight="1" x14ac:dyDescent="0.25">
      <c r="A454" s="54" t="s">
        <v>610</v>
      </c>
      <c r="B454" s="54" t="s">
        <v>611</v>
      </c>
      <c r="C454" s="31">
        <v>4301051431</v>
      </c>
      <c r="D454" s="393">
        <v>4607091389654</v>
      </c>
      <c r="E454" s="394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75</v>
      </c>
      <c r="L454" s="32"/>
      <c r="M454" s="33" t="s">
        <v>111</v>
      </c>
      <c r="N454" s="33"/>
      <c r="O454" s="32">
        <v>45</v>
      </c>
      <c r="P454" s="4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8"/>
      <c r="R454" s="398"/>
      <c r="S454" s="398"/>
      <c r="T454" s="399"/>
      <c r="U454" s="34"/>
      <c r="V454" s="34"/>
      <c r="W454" s="35" t="s">
        <v>69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612</v>
      </c>
      <c r="B455" s="54" t="s">
        <v>613</v>
      </c>
      <c r="C455" s="31">
        <v>4301051284</v>
      </c>
      <c r="D455" s="393">
        <v>4607091384352</v>
      </c>
      <c r="E455" s="394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75</v>
      </c>
      <c r="L455" s="32"/>
      <c r="M455" s="33" t="s">
        <v>111</v>
      </c>
      <c r="N455" s="33"/>
      <c r="O455" s="32">
        <v>45</v>
      </c>
      <c r="P455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8"/>
      <c r="R455" s="398"/>
      <c r="S455" s="398"/>
      <c r="T455" s="399"/>
      <c r="U455" s="34"/>
      <c r="V455" s="34"/>
      <c r="W455" s="35" t="s">
        <v>69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5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6"/>
      <c r="P456" s="388" t="s">
        <v>70</v>
      </c>
      <c r="Q456" s="389"/>
      <c r="R456" s="389"/>
      <c r="S456" s="389"/>
      <c r="T456" s="389"/>
      <c r="U456" s="389"/>
      <c r="V456" s="390"/>
      <c r="W456" s="37" t="s">
        <v>71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6"/>
      <c r="P457" s="388" t="s">
        <v>70</v>
      </c>
      <c r="Q457" s="389"/>
      <c r="R457" s="389"/>
      <c r="S457" s="389"/>
      <c r="T457" s="389"/>
      <c r="U457" s="389"/>
      <c r="V457" s="390"/>
      <c r="W457" s="37" t="s">
        <v>69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391" t="s">
        <v>91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77"/>
      <c r="AB458" s="377"/>
      <c r="AC458" s="377"/>
    </row>
    <row r="459" spans="1:68" ht="27" customHeight="1" x14ac:dyDescent="0.25">
      <c r="A459" s="54" t="s">
        <v>614</v>
      </c>
      <c r="B459" s="54" t="s">
        <v>615</v>
      </c>
      <c r="C459" s="31">
        <v>4301032045</v>
      </c>
      <c r="D459" s="393">
        <v>4680115884335</v>
      </c>
      <c r="E459" s="394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616</v>
      </c>
      <c r="L459" s="32"/>
      <c r="M459" s="33" t="s">
        <v>617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8"/>
      <c r="R459" s="398"/>
      <c r="S459" s="398"/>
      <c r="T459" s="399"/>
      <c r="U459" s="34"/>
      <c r="V459" s="34"/>
      <c r="W459" s="35" t="s">
        <v>69</v>
      </c>
      <c r="X459" s="384">
        <v>9</v>
      </c>
      <c r="Y459" s="385">
        <f>IFERROR(IF(X459="",0,CEILING((X459/$H459),1)*$H459),"")</f>
        <v>9.6</v>
      </c>
      <c r="Z459" s="36">
        <f>IFERROR(IF(Y459=0,"",ROUNDUP(Y459/H459,0)*0.00627),"")</f>
        <v>5.0160000000000003E-2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13.5</v>
      </c>
      <c r="BN459" s="64">
        <f>IFERROR(Y459*I459/H459,"0")</f>
        <v>14.400000000000002</v>
      </c>
      <c r="BO459" s="64">
        <f>IFERROR(1/J459*(X459/H459),"0")</f>
        <v>3.7499999999999999E-2</v>
      </c>
      <c r="BP459" s="64">
        <f>IFERROR(1/J459*(Y459/H459),"0")</f>
        <v>0.04</v>
      </c>
    </row>
    <row r="460" spans="1:68" ht="27" customHeight="1" x14ac:dyDescent="0.25">
      <c r="A460" s="54" t="s">
        <v>618</v>
      </c>
      <c r="B460" s="54" t="s">
        <v>619</v>
      </c>
      <c r="C460" s="31">
        <v>4301032047</v>
      </c>
      <c r="D460" s="393">
        <v>4680115884342</v>
      </c>
      <c r="E460" s="394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616</v>
      </c>
      <c r="L460" s="32"/>
      <c r="M460" s="33" t="s">
        <v>617</v>
      </c>
      <c r="N460" s="33"/>
      <c r="O460" s="32">
        <v>60</v>
      </c>
      <c r="P460" s="68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8"/>
      <c r="R460" s="398"/>
      <c r="S460" s="398"/>
      <c r="T460" s="399"/>
      <c r="U460" s="34"/>
      <c r="V460" s="34"/>
      <c r="W460" s="35" t="s">
        <v>69</v>
      </c>
      <c r="X460" s="384">
        <v>6</v>
      </c>
      <c r="Y460" s="385">
        <f>IFERROR(IF(X460="",0,CEILING((X460/$H460),1)*$H460),"")</f>
        <v>6</v>
      </c>
      <c r="Z460" s="36">
        <f>IFERROR(IF(Y460=0,"",ROUNDUP(Y460/H460,0)*0.00627),"")</f>
        <v>3.1350000000000003E-2</v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9.0000000000000018</v>
      </c>
      <c r="BN460" s="64">
        <f>IFERROR(Y460*I460/H460,"0")</f>
        <v>9.0000000000000018</v>
      </c>
      <c r="BO460" s="64">
        <f>IFERROR(1/J460*(X460/H460),"0")</f>
        <v>2.5000000000000001E-2</v>
      </c>
      <c r="BP460" s="64">
        <f>IFERROR(1/J460*(Y460/H460),"0")</f>
        <v>2.5000000000000001E-2</v>
      </c>
    </row>
    <row r="461" spans="1:68" ht="27" customHeight="1" x14ac:dyDescent="0.25">
      <c r="A461" s="54" t="s">
        <v>620</v>
      </c>
      <c r="B461" s="54" t="s">
        <v>621</v>
      </c>
      <c r="C461" s="31">
        <v>4301170011</v>
      </c>
      <c r="D461" s="393">
        <v>4680115884113</v>
      </c>
      <c r="E461" s="394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616</v>
      </c>
      <c r="L461" s="32"/>
      <c r="M461" s="33" t="s">
        <v>617</v>
      </c>
      <c r="N461" s="33"/>
      <c r="O461" s="32">
        <v>150</v>
      </c>
      <c r="P461" s="6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8"/>
      <c r="R461" s="398"/>
      <c r="S461" s="398"/>
      <c r="T461" s="399"/>
      <c r="U461" s="34"/>
      <c r="V461" s="34"/>
      <c r="W461" s="35" t="s">
        <v>69</v>
      </c>
      <c r="X461" s="384">
        <v>5.5</v>
      </c>
      <c r="Y461" s="385">
        <f>IFERROR(IF(X461="",0,CEILING((X461/$H461),1)*$H461),"")</f>
        <v>6.6000000000000005</v>
      </c>
      <c r="Z461" s="36">
        <f>IFERROR(IF(Y461=0,"",ROUNDUP(Y461/H461,0)*0.00627),"")</f>
        <v>3.1350000000000003E-2</v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7.833333333333333</v>
      </c>
      <c r="BN461" s="64">
        <f>IFERROR(Y461*I461/H461,"0")</f>
        <v>9.3999999999999986</v>
      </c>
      <c r="BO461" s="64">
        <f>IFERROR(1/J461*(X461/H461),"0")</f>
        <v>2.0833333333333332E-2</v>
      </c>
      <c r="BP461" s="64">
        <f>IFERROR(1/J461*(Y461/H461),"0")</f>
        <v>2.5000000000000001E-2</v>
      </c>
    </row>
    <row r="462" spans="1:68" x14ac:dyDescent="0.2">
      <c r="A462" s="395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6"/>
      <c r="P462" s="388" t="s">
        <v>70</v>
      </c>
      <c r="Q462" s="389"/>
      <c r="R462" s="389"/>
      <c r="S462" s="389"/>
      <c r="T462" s="389"/>
      <c r="U462" s="389"/>
      <c r="V462" s="390"/>
      <c r="W462" s="37" t="s">
        <v>71</v>
      </c>
      <c r="X462" s="386">
        <f>IFERROR(X459/H459,"0")+IFERROR(X460/H460,"0")+IFERROR(X461/H461,"0")</f>
        <v>16.666666666666664</v>
      </c>
      <c r="Y462" s="386">
        <f>IFERROR(Y459/H459,"0")+IFERROR(Y460/H460,"0")+IFERROR(Y461/H461,"0")</f>
        <v>18</v>
      </c>
      <c r="Z462" s="386">
        <f>IFERROR(IF(Z459="",0,Z459),"0")+IFERROR(IF(Z460="",0,Z460),"0")+IFERROR(IF(Z461="",0,Z461),"0")</f>
        <v>0.11286</v>
      </c>
      <c r="AA462" s="387"/>
      <c r="AB462" s="387"/>
      <c r="AC462" s="387"/>
    </row>
    <row r="463" spans="1:68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6"/>
      <c r="P463" s="388" t="s">
        <v>70</v>
      </c>
      <c r="Q463" s="389"/>
      <c r="R463" s="389"/>
      <c r="S463" s="389"/>
      <c r="T463" s="389"/>
      <c r="U463" s="389"/>
      <c r="V463" s="390"/>
      <c r="W463" s="37" t="s">
        <v>69</v>
      </c>
      <c r="X463" s="386">
        <f>IFERROR(SUM(X459:X461),"0")</f>
        <v>20.5</v>
      </c>
      <c r="Y463" s="386">
        <f>IFERROR(SUM(Y459:Y461),"0")</f>
        <v>22.2</v>
      </c>
      <c r="Z463" s="37"/>
      <c r="AA463" s="387"/>
      <c r="AB463" s="387"/>
      <c r="AC463" s="387"/>
    </row>
    <row r="464" spans="1:68" ht="16.5" hidden="1" customHeight="1" x14ac:dyDescent="0.25">
      <c r="A464" s="402" t="s">
        <v>622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8"/>
      <c r="AB464" s="378"/>
      <c r="AC464" s="378"/>
    </row>
    <row r="465" spans="1:68" ht="14.25" hidden="1" customHeight="1" x14ac:dyDescent="0.25">
      <c r="A465" s="391" t="s">
        <v>141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77"/>
      <c r="AB465" s="377"/>
      <c r="AC465" s="377"/>
    </row>
    <row r="466" spans="1:68" ht="27" hidden="1" customHeight="1" x14ac:dyDescent="0.25">
      <c r="A466" s="54" t="s">
        <v>623</v>
      </c>
      <c r="B466" s="54" t="s">
        <v>624</v>
      </c>
      <c r="C466" s="31">
        <v>4301020315</v>
      </c>
      <c r="D466" s="393">
        <v>4607091389364</v>
      </c>
      <c r="E466" s="394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85" t="s">
        <v>625</v>
      </c>
      <c r="Q466" s="398"/>
      <c r="R466" s="398"/>
      <c r="S466" s="398"/>
      <c r="T466" s="399"/>
      <c r="U466" s="34"/>
      <c r="V466" s="34"/>
      <c r="W466" s="35" t="s">
        <v>69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5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6"/>
      <c r="P467" s="388" t="s">
        <v>70</v>
      </c>
      <c r="Q467" s="389"/>
      <c r="R467" s="389"/>
      <c r="S467" s="389"/>
      <c r="T467" s="389"/>
      <c r="U467" s="389"/>
      <c r="V467" s="390"/>
      <c r="W467" s="37" t="s">
        <v>71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6"/>
      <c r="P468" s="388" t="s">
        <v>70</v>
      </c>
      <c r="Q468" s="389"/>
      <c r="R468" s="389"/>
      <c r="S468" s="389"/>
      <c r="T468" s="389"/>
      <c r="U468" s="389"/>
      <c r="V468" s="390"/>
      <c r="W468" s="37" t="s">
        <v>69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391" t="s">
        <v>64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77"/>
      <c r="AB469" s="377"/>
      <c r="AC469" s="377"/>
    </row>
    <row r="470" spans="1:68" ht="27" customHeight="1" x14ac:dyDescent="0.25">
      <c r="A470" s="54" t="s">
        <v>626</v>
      </c>
      <c r="B470" s="54" t="s">
        <v>627</v>
      </c>
      <c r="C470" s="31">
        <v>4301031324</v>
      </c>
      <c r="D470" s="393">
        <v>4607091389739</v>
      </c>
      <c r="E470" s="394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603" t="s">
        <v>628</v>
      </c>
      <c r="Q470" s="398"/>
      <c r="R470" s="398"/>
      <c r="S470" s="398"/>
      <c r="T470" s="399"/>
      <c r="U470" s="34"/>
      <c r="V470" s="34"/>
      <c r="W470" s="35" t="s">
        <v>69</v>
      </c>
      <c r="X470" s="384">
        <v>80</v>
      </c>
      <c r="Y470" s="385">
        <f t="shared" ref="Y470:Y476" si="74">IFERROR(IF(X470="",0,CEILING((X470/$H470),1)*$H470),"")</f>
        <v>84</v>
      </c>
      <c r="Z470" s="36">
        <f>IFERROR(IF(Y470=0,"",ROUNDUP(Y470/H470,0)*0.00753),"")</f>
        <v>0.15060000000000001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84.380952380952365</v>
      </c>
      <c r="BN470" s="64">
        <f t="shared" ref="BN470:BN476" si="76">IFERROR(Y470*I470/H470,"0")</f>
        <v>88.6</v>
      </c>
      <c r="BO470" s="64">
        <f t="shared" ref="BO470:BO476" si="77">IFERROR(1/J470*(X470/H470),"0")</f>
        <v>0.1221001221001221</v>
      </c>
      <c r="BP470" s="64">
        <f t="shared" ref="BP470:BP476" si="78">IFERROR(1/J470*(Y470/H470),"0")</f>
        <v>0.12820512820512819</v>
      </c>
    </row>
    <row r="471" spans="1:68" ht="27" hidden="1" customHeight="1" x14ac:dyDescent="0.25">
      <c r="A471" s="54" t="s">
        <v>626</v>
      </c>
      <c r="B471" s="54" t="s">
        <v>629</v>
      </c>
      <c r="C471" s="31">
        <v>4301031212</v>
      </c>
      <c r="D471" s="393">
        <v>4607091389739</v>
      </c>
      <c r="E471" s="394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75</v>
      </c>
      <c r="L471" s="32"/>
      <c r="M471" s="33" t="s">
        <v>109</v>
      </c>
      <c r="N471" s="33"/>
      <c r="O471" s="32">
        <v>45</v>
      </c>
      <c r="P471" s="4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8"/>
      <c r="R471" s="398"/>
      <c r="S471" s="398"/>
      <c r="T471" s="399"/>
      <c r="U471" s="34"/>
      <c r="V471" s="34"/>
      <c r="W471" s="35" t="s">
        <v>69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630</v>
      </c>
      <c r="B472" s="54" t="s">
        <v>631</v>
      </c>
      <c r="C472" s="31">
        <v>4301031363</v>
      </c>
      <c r="D472" s="393">
        <v>4607091389425</v>
      </c>
      <c r="E472" s="394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47" t="s">
        <v>632</v>
      </c>
      <c r="Q472" s="398"/>
      <c r="R472" s="398"/>
      <c r="S472" s="398"/>
      <c r="T472" s="399"/>
      <c r="U472" s="34"/>
      <c r="V472" s="34"/>
      <c r="W472" s="35" t="s">
        <v>69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633</v>
      </c>
      <c r="B473" s="54" t="s">
        <v>634</v>
      </c>
      <c r="C473" s="31">
        <v>4301031334</v>
      </c>
      <c r="D473" s="393">
        <v>4680115880771</v>
      </c>
      <c r="E473" s="394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2" t="s">
        <v>635</v>
      </c>
      <c r="Q473" s="398"/>
      <c r="R473" s="398"/>
      <c r="S473" s="398"/>
      <c r="T473" s="399"/>
      <c r="U473" s="34"/>
      <c r="V473" s="34"/>
      <c r="W473" s="35" t="s">
        <v>69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633</v>
      </c>
      <c r="B474" s="54" t="s">
        <v>636</v>
      </c>
      <c r="C474" s="31">
        <v>4301031167</v>
      </c>
      <c r="D474" s="393">
        <v>4680115880771</v>
      </c>
      <c r="E474" s="394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45</v>
      </c>
      <c r="P474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8"/>
      <c r="R474" s="398"/>
      <c r="S474" s="398"/>
      <c r="T474" s="399"/>
      <c r="U474" s="34"/>
      <c r="V474" s="34"/>
      <c r="W474" s="35" t="s">
        <v>69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637</v>
      </c>
      <c r="B475" s="54" t="s">
        <v>638</v>
      </c>
      <c r="C475" s="31">
        <v>4301031327</v>
      </c>
      <c r="D475" s="393">
        <v>4607091389500</v>
      </c>
      <c r="E475" s="394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50</v>
      </c>
      <c r="P475" s="656" t="s">
        <v>639</v>
      </c>
      <c r="Q475" s="398"/>
      <c r="R475" s="398"/>
      <c r="S475" s="398"/>
      <c r="T475" s="399"/>
      <c r="U475" s="34"/>
      <c r="V475" s="34"/>
      <c r="W475" s="35" t="s">
        <v>69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637</v>
      </c>
      <c r="B476" s="54" t="s">
        <v>640</v>
      </c>
      <c r="C476" s="31">
        <v>4301031173</v>
      </c>
      <c r="D476" s="393">
        <v>4607091389500</v>
      </c>
      <c r="E476" s="394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67</v>
      </c>
      <c r="L476" s="32"/>
      <c r="M476" s="33" t="s">
        <v>68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8"/>
      <c r="R476" s="398"/>
      <c r="S476" s="398"/>
      <c r="T476" s="399"/>
      <c r="U476" s="34"/>
      <c r="V476" s="34"/>
      <c r="W476" s="35" t="s">
        <v>69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5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6"/>
      <c r="P477" s="388" t="s">
        <v>70</v>
      </c>
      <c r="Q477" s="389"/>
      <c r="R477" s="389"/>
      <c r="S477" s="389"/>
      <c r="T477" s="389"/>
      <c r="U477" s="389"/>
      <c r="V477" s="390"/>
      <c r="W477" s="37" t="s">
        <v>71</v>
      </c>
      <c r="X477" s="386">
        <f>IFERROR(X470/H470,"0")+IFERROR(X471/H471,"0")+IFERROR(X472/H472,"0")+IFERROR(X473/H473,"0")+IFERROR(X474/H474,"0")+IFERROR(X475/H475,"0")+IFERROR(X476/H476,"0")</f>
        <v>19.047619047619047</v>
      </c>
      <c r="Y477" s="386">
        <f>IFERROR(Y470/H470,"0")+IFERROR(Y471/H471,"0")+IFERROR(Y472/H472,"0")+IFERROR(Y473/H473,"0")+IFERROR(Y474/H474,"0")+IFERROR(Y475/H475,"0")+IFERROR(Y476/H476,"0")</f>
        <v>20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0.15060000000000001</v>
      </c>
      <c r="AA477" s="387"/>
      <c r="AB477" s="387"/>
      <c r="AC477" s="387"/>
    </row>
    <row r="478" spans="1:68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6"/>
      <c r="P478" s="388" t="s">
        <v>70</v>
      </c>
      <c r="Q478" s="389"/>
      <c r="R478" s="389"/>
      <c r="S478" s="389"/>
      <c r="T478" s="389"/>
      <c r="U478" s="389"/>
      <c r="V478" s="390"/>
      <c r="W478" s="37" t="s">
        <v>69</v>
      </c>
      <c r="X478" s="386">
        <f>IFERROR(SUM(X470:X476),"0")</f>
        <v>80</v>
      </c>
      <c r="Y478" s="386">
        <f>IFERROR(SUM(Y470:Y476),"0")</f>
        <v>84</v>
      </c>
      <c r="Z478" s="37"/>
      <c r="AA478" s="387"/>
      <c r="AB478" s="387"/>
      <c r="AC478" s="387"/>
    </row>
    <row r="479" spans="1:68" ht="14.25" hidden="1" customHeight="1" x14ac:dyDescent="0.25">
      <c r="A479" s="391" t="s">
        <v>91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77"/>
      <c r="AB479" s="377"/>
      <c r="AC479" s="377"/>
    </row>
    <row r="480" spans="1:68" ht="27" customHeight="1" x14ac:dyDescent="0.25">
      <c r="A480" s="54" t="s">
        <v>641</v>
      </c>
      <c r="B480" s="54" t="s">
        <v>642</v>
      </c>
      <c r="C480" s="31">
        <v>4301032046</v>
      </c>
      <c r="D480" s="393">
        <v>4680115884359</v>
      </c>
      <c r="E480" s="394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616</v>
      </c>
      <c r="L480" s="32"/>
      <c r="M480" s="33" t="s">
        <v>617</v>
      </c>
      <c r="N480" s="33"/>
      <c r="O480" s="32">
        <v>60</v>
      </c>
      <c r="P480" s="5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8"/>
      <c r="R480" s="398"/>
      <c r="S480" s="398"/>
      <c r="T480" s="399"/>
      <c r="U480" s="34"/>
      <c r="V480" s="34"/>
      <c r="W480" s="35" t="s">
        <v>69</v>
      </c>
      <c r="X480" s="384">
        <v>6</v>
      </c>
      <c r="Y480" s="385">
        <f>IFERROR(IF(X480="",0,CEILING((X480/$H480),1)*$H480),"")</f>
        <v>6</v>
      </c>
      <c r="Z480" s="36">
        <f>IFERROR(IF(Y480=0,"",ROUNDUP(Y480/H480,0)*0.00627),"")</f>
        <v>3.1350000000000003E-2</v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9.0000000000000018</v>
      </c>
      <c r="BN480" s="64">
        <f>IFERROR(Y480*I480/H480,"0")</f>
        <v>9.0000000000000018</v>
      </c>
      <c r="BO480" s="64">
        <f>IFERROR(1/J480*(X480/H480),"0")</f>
        <v>2.5000000000000001E-2</v>
      </c>
      <c r="BP480" s="64">
        <f>IFERROR(1/J480*(Y480/H480),"0")</f>
        <v>2.5000000000000001E-2</v>
      </c>
    </row>
    <row r="481" spans="1:68" ht="27" hidden="1" customHeight="1" x14ac:dyDescent="0.25">
      <c r="A481" s="54" t="s">
        <v>643</v>
      </c>
      <c r="B481" s="54" t="s">
        <v>644</v>
      </c>
      <c r="C481" s="31">
        <v>4301040358</v>
      </c>
      <c r="D481" s="393">
        <v>4680115884571</v>
      </c>
      <c r="E481" s="394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616</v>
      </c>
      <c r="L481" s="32"/>
      <c r="M481" s="33" t="s">
        <v>617</v>
      </c>
      <c r="N481" s="33"/>
      <c r="O481" s="32">
        <v>60</v>
      </c>
      <c r="P481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8"/>
      <c r="R481" s="398"/>
      <c r="S481" s="398"/>
      <c r="T481" s="399"/>
      <c r="U481" s="34"/>
      <c r="V481" s="34"/>
      <c r="W481" s="35" t="s">
        <v>69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5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6"/>
      <c r="P482" s="388" t="s">
        <v>70</v>
      </c>
      <c r="Q482" s="389"/>
      <c r="R482" s="389"/>
      <c r="S482" s="389"/>
      <c r="T482" s="389"/>
      <c r="U482" s="389"/>
      <c r="V482" s="390"/>
      <c r="W482" s="37" t="s">
        <v>71</v>
      </c>
      <c r="X482" s="386">
        <f>IFERROR(X480/H480,"0")+IFERROR(X481/H481,"0")</f>
        <v>5</v>
      </c>
      <c r="Y482" s="386">
        <f>IFERROR(Y480/H480,"0")+IFERROR(Y481/H481,"0")</f>
        <v>5</v>
      </c>
      <c r="Z482" s="386">
        <f>IFERROR(IF(Z480="",0,Z480),"0")+IFERROR(IF(Z481="",0,Z481),"0")</f>
        <v>3.1350000000000003E-2</v>
      </c>
      <c r="AA482" s="387"/>
      <c r="AB482" s="387"/>
      <c r="AC482" s="387"/>
    </row>
    <row r="483" spans="1:68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6"/>
      <c r="P483" s="388" t="s">
        <v>70</v>
      </c>
      <c r="Q483" s="389"/>
      <c r="R483" s="389"/>
      <c r="S483" s="389"/>
      <c r="T483" s="389"/>
      <c r="U483" s="389"/>
      <c r="V483" s="390"/>
      <c r="W483" s="37" t="s">
        <v>69</v>
      </c>
      <c r="X483" s="386">
        <f>IFERROR(SUM(X480:X481),"0")</f>
        <v>6</v>
      </c>
      <c r="Y483" s="386">
        <f>IFERROR(SUM(Y480:Y481),"0")</f>
        <v>6</v>
      </c>
      <c r="Z483" s="37"/>
      <c r="AA483" s="387"/>
      <c r="AB483" s="387"/>
      <c r="AC483" s="387"/>
    </row>
    <row r="484" spans="1:68" ht="14.25" hidden="1" customHeight="1" x14ac:dyDescent="0.25">
      <c r="A484" s="391" t="s">
        <v>100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77"/>
      <c r="AB484" s="377"/>
      <c r="AC484" s="377"/>
    </row>
    <row r="485" spans="1:68" ht="27" customHeight="1" x14ac:dyDescent="0.25">
      <c r="A485" s="54" t="s">
        <v>645</v>
      </c>
      <c r="B485" s="54" t="s">
        <v>646</v>
      </c>
      <c r="C485" s="31">
        <v>4301170010</v>
      </c>
      <c r="D485" s="393">
        <v>4680115884090</v>
      </c>
      <c r="E485" s="394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616</v>
      </c>
      <c r="L485" s="32"/>
      <c r="M485" s="33" t="s">
        <v>617</v>
      </c>
      <c r="N485" s="33"/>
      <c r="O485" s="32">
        <v>150</v>
      </c>
      <c r="P485" s="64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8"/>
      <c r="R485" s="398"/>
      <c r="S485" s="398"/>
      <c r="T485" s="399"/>
      <c r="U485" s="34"/>
      <c r="V485" s="34"/>
      <c r="W485" s="35" t="s">
        <v>69</v>
      </c>
      <c r="X485" s="384">
        <v>5.5</v>
      </c>
      <c r="Y485" s="385">
        <f>IFERROR(IF(X485="",0,CEILING((X485/$H485),1)*$H485),"")</f>
        <v>6.6000000000000005</v>
      </c>
      <c r="Z485" s="36">
        <f>IFERROR(IF(Y485=0,"",ROUNDUP(Y485/H485,0)*0.00627),"")</f>
        <v>3.1350000000000003E-2</v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7.833333333333333</v>
      </c>
      <c r="BN485" s="64">
        <f>IFERROR(Y485*I485/H485,"0")</f>
        <v>9.3999999999999986</v>
      </c>
      <c r="BO485" s="64">
        <f>IFERROR(1/J485*(X485/H485),"0")</f>
        <v>2.0833333333333332E-2</v>
      </c>
      <c r="BP485" s="64">
        <f>IFERROR(1/J485*(Y485/H485),"0")</f>
        <v>2.5000000000000001E-2</v>
      </c>
    </row>
    <row r="486" spans="1:68" x14ac:dyDescent="0.2">
      <c r="A486" s="395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6"/>
      <c r="P486" s="388" t="s">
        <v>70</v>
      </c>
      <c r="Q486" s="389"/>
      <c r="R486" s="389"/>
      <c r="S486" s="389"/>
      <c r="T486" s="389"/>
      <c r="U486" s="389"/>
      <c r="V486" s="390"/>
      <c r="W486" s="37" t="s">
        <v>71</v>
      </c>
      <c r="X486" s="386">
        <f>IFERROR(X485/H485,"0")</f>
        <v>4.1666666666666661</v>
      </c>
      <c r="Y486" s="386">
        <f>IFERROR(Y485/H485,"0")</f>
        <v>5</v>
      </c>
      <c r="Z486" s="386">
        <f>IFERROR(IF(Z485="",0,Z485),"0")</f>
        <v>3.1350000000000003E-2</v>
      </c>
      <c r="AA486" s="387"/>
      <c r="AB486" s="387"/>
      <c r="AC486" s="387"/>
    </row>
    <row r="487" spans="1:68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6"/>
      <c r="P487" s="388" t="s">
        <v>70</v>
      </c>
      <c r="Q487" s="389"/>
      <c r="R487" s="389"/>
      <c r="S487" s="389"/>
      <c r="T487" s="389"/>
      <c r="U487" s="389"/>
      <c r="V487" s="390"/>
      <c r="W487" s="37" t="s">
        <v>69</v>
      </c>
      <c r="X487" s="386">
        <f>IFERROR(SUM(X485:X485),"0")</f>
        <v>5.5</v>
      </c>
      <c r="Y487" s="386">
        <f>IFERROR(SUM(Y485:Y485),"0")</f>
        <v>6.6000000000000005</v>
      </c>
      <c r="Z487" s="37"/>
      <c r="AA487" s="387"/>
      <c r="AB487" s="387"/>
      <c r="AC487" s="387"/>
    </row>
    <row r="488" spans="1:68" ht="14.25" hidden="1" customHeight="1" x14ac:dyDescent="0.25">
      <c r="A488" s="391" t="s">
        <v>647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77"/>
      <c r="AB488" s="377"/>
      <c r="AC488" s="377"/>
    </row>
    <row r="489" spans="1:68" ht="27" hidden="1" customHeight="1" x14ac:dyDescent="0.25">
      <c r="A489" s="54" t="s">
        <v>648</v>
      </c>
      <c r="B489" s="54" t="s">
        <v>649</v>
      </c>
      <c r="C489" s="31">
        <v>4301040357</v>
      </c>
      <c r="D489" s="393">
        <v>4680115884564</v>
      </c>
      <c r="E489" s="394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616</v>
      </c>
      <c r="L489" s="32"/>
      <c r="M489" s="33" t="s">
        <v>617</v>
      </c>
      <c r="N489" s="33"/>
      <c r="O489" s="32">
        <v>60</v>
      </c>
      <c r="P489" s="59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8"/>
      <c r="R489" s="398"/>
      <c r="S489" s="398"/>
      <c r="T489" s="399"/>
      <c r="U489" s="34"/>
      <c r="V489" s="34"/>
      <c r="W489" s="35" t="s">
        <v>69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5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6"/>
      <c r="P490" s="388" t="s">
        <v>70</v>
      </c>
      <c r="Q490" s="389"/>
      <c r="R490" s="389"/>
      <c r="S490" s="389"/>
      <c r="T490" s="389"/>
      <c r="U490" s="389"/>
      <c r="V490" s="390"/>
      <c r="W490" s="37" t="s">
        <v>71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6"/>
      <c r="P491" s="388" t="s">
        <v>70</v>
      </c>
      <c r="Q491" s="389"/>
      <c r="R491" s="389"/>
      <c r="S491" s="389"/>
      <c r="T491" s="389"/>
      <c r="U491" s="389"/>
      <c r="V491" s="390"/>
      <c r="W491" s="37" t="s">
        <v>69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402" t="s">
        <v>650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8"/>
      <c r="AB492" s="378"/>
      <c r="AC492" s="378"/>
    </row>
    <row r="493" spans="1:68" ht="14.25" hidden="1" customHeight="1" x14ac:dyDescent="0.25">
      <c r="A493" s="391" t="s">
        <v>64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77"/>
      <c r="AB493" s="377"/>
      <c r="AC493" s="377"/>
    </row>
    <row r="494" spans="1:68" ht="27" hidden="1" customHeight="1" x14ac:dyDescent="0.25">
      <c r="A494" s="54" t="s">
        <v>651</v>
      </c>
      <c r="B494" s="54" t="s">
        <v>652</v>
      </c>
      <c r="C494" s="31">
        <v>4301031294</v>
      </c>
      <c r="D494" s="393">
        <v>4680115885189</v>
      </c>
      <c r="E494" s="394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5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8"/>
      <c r="R494" s="398"/>
      <c r="S494" s="398"/>
      <c r="T494" s="399"/>
      <c r="U494" s="34"/>
      <c r="V494" s="34"/>
      <c r="W494" s="35" t="s">
        <v>69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653</v>
      </c>
      <c r="B495" s="54" t="s">
        <v>654</v>
      </c>
      <c r="C495" s="31">
        <v>4301031293</v>
      </c>
      <c r="D495" s="393">
        <v>4680115885172</v>
      </c>
      <c r="E495" s="394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8"/>
      <c r="R495" s="398"/>
      <c r="S495" s="398"/>
      <c r="T495" s="399"/>
      <c r="U495" s="34"/>
      <c r="V495" s="34"/>
      <c r="W495" s="35" t="s">
        <v>69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655</v>
      </c>
      <c r="B496" s="54" t="s">
        <v>656</v>
      </c>
      <c r="C496" s="31">
        <v>4301031291</v>
      </c>
      <c r="D496" s="393">
        <v>4680115885110</v>
      </c>
      <c r="E496" s="394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58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8"/>
      <c r="R496" s="398"/>
      <c r="S496" s="398"/>
      <c r="T496" s="399"/>
      <c r="U496" s="34"/>
      <c r="V496" s="34"/>
      <c r="W496" s="35" t="s">
        <v>69</v>
      </c>
      <c r="X496" s="384">
        <v>10</v>
      </c>
      <c r="Y496" s="385">
        <f>IFERROR(IF(X496="",0,CEILING((X496/$H496),1)*$H496),"")</f>
        <v>10.799999999999999</v>
      </c>
      <c r="Z496" s="36">
        <f>IFERROR(IF(Y496=0,"",ROUNDUP(Y496/H496,0)*0.00502),"")</f>
        <v>4.5179999999999998E-2</v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16.833333333333332</v>
      </c>
      <c r="BN496" s="64">
        <f>IFERROR(Y496*I496/H496,"0")</f>
        <v>18.18</v>
      </c>
      <c r="BO496" s="64">
        <f>IFERROR(1/J496*(X496/H496),"0")</f>
        <v>3.561253561253562E-2</v>
      </c>
      <c r="BP496" s="64">
        <f>IFERROR(1/J496*(Y496/H496),"0")</f>
        <v>3.8461538461538464E-2</v>
      </c>
    </row>
    <row r="497" spans="1:68" x14ac:dyDescent="0.2">
      <c r="A497" s="395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6"/>
      <c r="P497" s="388" t="s">
        <v>70</v>
      </c>
      <c r="Q497" s="389"/>
      <c r="R497" s="389"/>
      <c r="S497" s="389"/>
      <c r="T497" s="389"/>
      <c r="U497" s="389"/>
      <c r="V497" s="390"/>
      <c r="W497" s="37" t="s">
        <v>71</v>
      </c>
      <c r="X497" s="386">
        <f>IFERROR(X494/H494,"0")+IFERROR(X495/H495,"0")+IFERROR(X496/H496,"0")</f>
        <v>8.3333333333333339</v>
      </c>
      <c r="Y497" s="386">
        <f>IFERROR(Y494/H494,"0")+IFERROR(Y495/H495,"0")+IFERROR(Y496/H496,"0")</f>
        <v>9</v>
      </c>
      <c r="Z497" s="386">
        <f>IFERROR(IF(Z494="",0,Z494),"0")+IFERROR(IF(Z495="",0,Z495),"0")+IFERROR(IF(Z496="",0,Z496),"0")</f>
        <v>4.5179999999999998E-2</v>
      </c>
      <c r="AA497" s="387"/>
      <c r="AB497" s="387"/>
      <c r="AC497" s="387"/>
    </row>
    <row r="498" spans="1:68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6"/>
      <c r="P498" s="388" t="s">
        <v>70</v>
      </c>
      <c r="Q498" s="389"/>
      <c r="R498" s="389"/>
      <c r="S498" s="389"/>
      <c r="T498" s="389"/>
      <c r="U498" s="389"/>
      <c r="V498" s="390"/>
      <c r="W498" s="37" t="s">
        <v>69</v>
      </c>
      <c r="X498" s="386">
        <f>IFERROR(SUM(X494:X496),"0")</f>
        <v>10</v>
      </c>
      <c r="Y498" s="386">
        <f>IFERROR(SUM(Y494:Y496),"0")</f>
        <v>10.799999999999999</v>
      </c>
      <c r="Z498" s="37"/>
      <c r="AA498" s="387"/>
      <c r="AB498" s="387"/>
      <c r="AC498" s="387"/>
    </row>
    <row r="499" spans="1:68" ht="16.5" hidden="1" customHeight="1" x14ac:dyDescent="0.25">
      <c r="A499" s="402" t="s">
        <v>657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8"/>
      <c r="AB499" s="378"/>
      <c r="AC499" s="378"/>
    </row>
    <row r="500" spans="1:68" ht="14.25" hidden="1" customHeight="1" x14ac:dyDescent="0.25">
      <c r="A500" s="391" t="s">
        <v>64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77"/>
      <c r="AB500" s="377"/>
      <c r="AC500" s="377"/>
    </row>
    <row r="501" spans="1:68" ht="27" hidden="1" customHeight="1" x14ac:dyDescent="0.25">
      <c r="A501" s="54" t="s">
        <v>658</v>
      </c>
      <c r="B501" s="54" t="s">
        <v>659</v>
      </c>
      <c r="C501" s="31">
        <v>4301031365</v>
      </c>
      <c r="D501" s="393">
        <v>4680115885738</v>
      </c>
      <c r="E501" s="394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108</v>
      </c>
      <c r="L501" s="32"/>
      <c r="M501" s="33" t="s">
        <v>68</v>
      </c>
      <c r="N501" s="33"/>
      <c r="O501" s="32">
        <v>40</v>
      </c>
      <c r="P501" s="572" t="s">
        <v>660</v>
      </c>
      <c r="Q501" s="398"/>
      <c r="R501" s="398"/>
      <c r="S501" s="398"/>
      <c r="T501" s="399"/>
      <c r="U501" s="34"/>
      <c r="V501" s="34"/>
      <c r="W501" s="35" t="s">
        <v>69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661</v>
      </c>
      <c r="B502" s="54" t="s">
        <v>662</v>
      </c>
      <c r="C502" s="31">
        <v>4301031261</v>
      </c>
      <c r="D502" s="393">
        <v>4680115885103</v>
      </c>
      <c r="E502" s="394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75</v>
      </c>
      <c r="L502" s="32"/>
      <c r="M502" s="33" t="s">
        <v>68</v>
      </c>
      <c r="N502" s="33"/>
      <c r="O502" s="32">
        <v>40</v>
      </c>
      <c r="P502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8"/>
      <c r="R502" s="398"/>
      <c r="S502" s="398"/>
      <c r="T502" s="399"/>
      <c r="U502" s="34"/>
      <c r="V502" s="34"/>
      <c r="W502" s="35" t="s">
        <v>69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5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6"/>
      <c r="P503" s="388" t="s">
        <v>70</v>
      </c>
      <c r="Q503" s="389"/>
      <c r="R503" s="389"/>
      <c r="S503" s="389"/>
      <c r="T503" s="389"/>
      <c r="U503" s="389"/>
      <c r="V503" s="390"/>
      <c r="W503" s="37" t="s">
        <v>71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6"/>
      <c r="P504" s="388" t="s">
        <v>70</v>
      </c>
      <c r="Q504" s="389"/>
      <c r="R504" s="389"/>
      <c r="S504" s="389"/>
      <c r="T504" s="389"/>
      <c r="U504" s="389"/>
      <c r="V504" s="390"/>
      <c r="W504" s="37" t="s">
        <v>69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391" t="s">
        <v>171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77"/>
      <c r="AB505" s="377"/>
      <c r="AC505" s="377"/>
    </row>
    <row r="506" spans="1:68" ht="27" hidden="1" customHeight="1" x14ac:dyDescent="0.25">
      <c r="A506" s="54" t="s">
        <v>663</v>
      </c>
      <c r="B506" s="54" t="s">
        <v>664</v>
      </c>
      <c r="C506" s="31">
        <v>4301060412</v>
      </c>
      <c r="D506" s="393">
        <v>4680115885509</v>
      </c>
      <c r="E506" s="394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75</v>
      </c>
      <c r="L506" s="32"/>
      <c r="M506" s="33" t="s">
        <v>68</v>
      </c>
      <c r="N506" s="33"/>
      <c r="O506" s="32">
        <v>35</v>
      </c>
      <c r="P506" s="618" t="s">
        <v>665</v>
      </c>
      <c r="Q506" s="398"/>
      <c r="R506" s="398"/>
      <c r="S506" s="398"/>
      <c r="T506" s="399"/>
      <c r="U506" s="34"/>
      <c r="V506" s="34"/>
      <c r="W506" s="35" t="s">
        <v>69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5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6"/>
      <c r="P507" s="388" t="s">
        <v>70</v>
      </c>
      <c r="Q507" s="389"/>
      <c r="R507" s="389"/>
      <c r="S507" s="389"/>
      <c r="T507" s="389"/>
      <c r="U507" s="389"/>
      <c r="V507" s="390"/>
      <c r="W507" s="37" t="s">
        <v>71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6"/>
      <c r="P508" s="388" t="s">
        <v>70</v>
      </c>
      <c r="Q508" s="389"/>
      <c r="R508" s="389"/>
      <c r="S508" s="389"/>
      <c r="T508" s="389"/>
      <c r="U508" s="389"/>
      <c r="V508" s="390"/>
      <c r="W508" s="37" t="s">
        <v>69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13" t="s">
        <v>666</v>
      </c>
      <c r="B509" s="414"/>
      <c r="C509" s="414"/>
      <c r="D509" s="414"/>
      <c r="E509" s="414"/>
      <c r="F509" s="414"/>
      <c r="G509" s="414"/>
      <c r="H509" s="414"/>
      <c r="I509" s="414"/>
      <c r="J509" s="414"/>
      <c r="K509" s="414"/>
      <c r="L509" s="414"/>
      <c r="M509" s="414"/>
      <c r="N509" s="414"/>
      <c r="O509" s="414"/>
      <c r="P509" s="414"/>
      <c r="Q509" s="414"/>
      <c r="R509" s="414"/>
      <c r="S509" s="414"/>
      <c r="T509" s="414"/>
      <c r="U509" s="414"/>
      <c r="V509" s="414"/>
      <c r="W509" s="414"/>
      <c r="X509" s="414"/>
      <c r="Y509" s="414"/>
      <c r="Z509" s="414"/>
      <c r="AA509" s="48"/>
      <c r="AB509" s="48"/>
      <c r="AC509" s="48"/>
    </row>
    <row r="510" spans="1:68" ht="16.5" hidden="1" customHeight="1" x14ac:dyDescent="0.25">
      <c r="A510" s="402" t="s">
        <v>666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8"/>
      <c r="AB510" s="378"/>
      <c r="AC510" s="378"/>
    </row>
    <row r="511" spans="1:68" ht="14.25" hidden="1" customHeight="1" x14ac:dyDescent="0.25">
      <c r="A511" s="391" t="s">
        <v>105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77"/>
      <c r="AB511" s="377"/>
      <c r="AC511" s="377"/>
    </row>
    <row r="512" spans="1:68" ht="27" customHeight="1" x14ac:dyDescent="0.25">
      <c r="A512" s="54" t="s">
        <v>667</v>
      </c>
      <c r="B512" s="54" t="s">
        <v>668</v>
      </c>
      <c r="C512" s="31">
        <v>4301011795</v>
      </c>
      <c r="D512" s="393">
        <v>4607091389067</v>
      </c>
      <c r="E512" s="394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108</v>
      </c>
      <c r="L512" s="32"/>
      <c r="M512" s="33" t="s">
        <v>109</v>
      </c>
      <c r="N512" s="33"/>
      <c r="O512" s="32">
        <v>60</v>
      </c>
      <c r="P512" s="6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8"/>
      <c r="R512" s="398"/>
      <c r="S512" s="398"/>
      <c r="T512" s="399"/>
      <c r="U512" s="34"/>
      <c r="V512" s="34"/>
      <c r="W512" s="35" t="s">
        <v>69</v>
      </c>
      <c r="X512" s="384">
        <v>50</v>
      </c>
      <c r="Y512" s="385">
        <f t="shared" ref="Y512:Y520" si="79">IFERROR(IF(X512="",0,CEILING((X512/$H512),1)*$H512),"")</f>
        <v>52.800000000000004</v>
      </c>
      <c r="Z512" s="36">
        <f t="shared" ref="Z512:Z517" si="80">IFERROR(IF(Y512=0,"",ROUNDUP(Y512/H512,0)*0.01196),"")</f>
        <v>0.1196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53.409090909090907</v>
      </c>
      <c r="BN512" s="64">
        <f t="shared" ref="BN512:BN520" si="82">IFERROR(Y512*I512/H512,"0")</f>
        <v>56.400000000000006</v>
      </c>
      <c r="BO512" s="64">
        <f t="shared" ref="BO512:BO520" si="83">IFERROR(1/J512*(X512/H512),"0")</f>
        <v>9.1054778554778545E-2</v>
      </c>
      <c r="BP512" s="64">
        <f t="shared" ref="BP512:BP520" si="84">IFERROR(1/J512*(Y512/H512),"0")</f>
        <v>9.6153846153846159E-2</v>
      </c>
    </row>
    <row r="513" spans="1:68" ht="27" customHeight="1" x14ac:dyDescent="0.25">
      <c r="A513" s="54" t="s">
        <v>669</v>
      </c>
      <c r="B513" s="54" t="s">
        <v>670</v>
      </c>
      <c r="C513" s="31">
        <v>4301011376</v>
      </c>
      <c r="D513" s="393">
        <v>4680115885226</v>
      </c>
      <c r="E513" s="394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108</v>
      </c>
      <c r="L513" s="32"/>
      <c r="M513" s="33" t="s">
        <v>111</v>
      </c>
      <c r="N513" s="33"/>
      <c r="O513" s="32">
        <v>60</v>
      </c>
      <c r="P513" s="5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8"/>
      <c r="R513" s="398"/>
      <c r="S513" s="398"/>
      <c r="T513" s="399"/>
      <c r="U513" s="34"/>
      <c r="V513" s="34"/>
      <c r="W513" s="35" t="s">
        <v>69</v>
      </c>
      <c r="X513" s="384">
        <v>120</v>
      </c>
      <c r="Y513" s="385">
        <f t="shared" si="79"/>
        <v>121.44000000000001</v>
      </c>
      <c r="Z513" s="36">
        <f t="shared" si="80"/>
        <v>0.27507999999999999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128.18181818181816</v>
      </c>
      <c r="BN513" s="64">
        <f t="shared" si="82"/>
        <v>129.72</v>
      </c>
      <c r="BO513" s="64">
        <f t="shared" si="83"/>
        <v>0.21853146853146854</v>
      </c>
      <c r="BP513" s="64">
        <f t="shared" si="84"/>
        <v>0.22115384615384617</v>
      </c>
    </row>
    <row r="514" spans="1:68" ht="27" hidden="1" customHeight="1" x14ac:dyDescent="0.25">
      <c r="A514" s="54" t="s">
        <v>671</v>
      </c>
      <c r="B514" s="54" t="s">
        <v>672</v>
      </c>
      <c r="C514" s="31">
        <v>4301011961</v>
      </c>
      <c r="D514" s="393">
        <v>4680115885271</v>
      </c>
      <c r="E514" s="394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108</v>
      </c>
      <c r="L514" s="32"/>
      <c r="M514" s="33" t="s">
        <v>109</v>
      </c>
      <c r="N514" s="33"/>
      <c r="O514" s="32">
        <v>60</v>
      </c>
      <c r="P514" s="594" t="s">
        <v>673</v>
      </c>
      <c r="Q514" s="398"/>
      <c r="R514" s="398"/>
      <c r="S514" s="398"/>
      <c r="T514" s="399"/>
      <c r="U514" s="34"/>
      <c r="V514" s="34"/>
      <c r="W514" s="35" t="s">
        <v>69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674</v>
      </c>
      <c r="B515" s="54" t="s">
        <v>675</v>
      </c>
      <c r="C515" s="31">
        <v>4301011774</v>
      </c>
      <c r="D515" s="393">
        <v>4680115884502</v>
      </c>
      <c r="E515" s="394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108</v>
      </c>
      <c r="L515" s="32"/>
      <c r="M515" s="33" t="s">
        <v>109</v>
      </c>
      <c r="N515" s="33"/>
      <c r="O515" s="32">
        <v>60</v>
      </c>
      <c r="P515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8"/>
      <c r="R515" s="398"/>
      <c r="S515" s="398"/>
      <c r="T515" s="399"/>
      <c r="U515" s="34"/>
      <c r="V515" s="34"/>
      <c r="W515" s="35" t="s">
        <v>69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676</v>
      </c>
      <c r="B516" s="54" t="s">
        <v>677</v>
      </c>
      <c r="C516" s="31">
        <v>4301011771</v>
      </c>
      <c r="D516" s="393">
        <v>4607091389104</v>
      </c>
      <c r="E516" s="394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108</v>
      </c>
      <c r="L516" s="32"/>
      <c r="M516" s="33" t="s">
        <v>109</v>
      </c>
      <c r="N516" s="33"/>
      <c r="O516" s="32">
        <v>60</v>
      </c>
      <c r="P516" s="5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8"/>
      <c r="R516" s="398"/>
      <c r="S516" s="398"/>
      <c r="T516" s="399"/>
      <c r="U516" s="34"/>
      <c r="V516" s="34"/>
      <c r="W516" s="35" t="s">
        <v>69</v>
      </c>
      <c r="X516" s="384">
        <v>30</v>
      </c>
      <c r="Y516" s="385">
        <f t="shared" si="79"/>
        <v>31.68</v>
      </c>
      <c r="Z516" s="36">
        <f t="shared" si="80"/>
        <v>7.1760000000000004E-2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32.04545454545454</v>
      </c>
      <c r="BN516" s="64">
        <f t="shared" si="82"/>
        <v>33.839999999999996</v>
      </c>
      <c r="BO516" s="64">
        <f t="shared" si="83"/>
        <v>5.4632867132867136E-2</v>
      </c>
      <c r="BP516" s="64">
        <f t="shared" si="84"/>
        <v>5.7692307692307696E-2</v>
      </c>
    </row>
    <row r="517" spans="1:68" ht="16.5" hidden="1" customHeight="1" x14ac:dyDescent="0.25">
      <c r="A517" s="54" t="s">
        <v>678</v>
      </c>
      <c r="B517" s="54" t="s">
        <v>679</v>
      </c>
      <c r="C517" s="31">
        <v>4301011799</v>
      </c>
      <c r="D517" s="393">
        <v>4680115884519</v>
      </c>
      <c r="E517" s="394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108</v>
      </c>
      <c r="L517" s="32"/>
      <c r="M517" s="33" t="s">
        <v>111</v>
      </c>
      <c r="N517" s="33"/>
      <c r="O517" s="32">
        <v>60</v>
      </c>
      <c r="P517" s="6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8"/>
      <c r="R517" s="398"/>
      <c r="S517" s="398"/>
      <c r="T517" s="399"/>
      <c r="U517" s="34"/>
      <c r="V517" s="34"/>
      <c r="W517" s="35" t="s">
        <v>69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680</v>
      </c>
      <c r="B518" s="54" t="s">
        <v>681</v>
      </c>
      <c r="C518" s="31">
        <v>4301011778</v>
      </c>
      <c r="D518" s="393">
        <v>4680115880603</v>
      </c>
      <c r="E518" s="394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75</v>
      </c>
      <c r="L518" s="32"/>
      <c r="M518" s="33" t="s">
        <v>109</v>
      </c>
      <c r="N518" s="33"/>
      <c r="O518" s="32">
        <v>60</v>
      </c>
      <c r="P518" s="4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8"/>
      <c r="R518" s="398"/>
      <c r="S518" s="398"/>
      <c r="T518" s="399"/>
      <c r="U518" s="34"/>
      <c r="V518" s="34"/>
      <c r="W518" s="35" t="s">
        <v>69</v>
      </c>
      <c r="X518" s="384">
        <v>96</v>
      </c>
      <c r="Y518" s="385">
        <f t="shared" si="79"/>
        <v>97.2</v>
      </c>
      <c r="Z518" s="36">
        <f>IFERROR(IF(Y518=0,"",ROUNDUP(Y518/H518,0)*0.00937),"")</f>
        <v>0.25298999999999999</v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102.39999999999999</v>
      </c>
      <c r="BN518" s="64">
        <f t="shared" si="82"/>
        <v>103.67999999999999</v>
      </c>
      <c r="BO518" s="64">
        <f t="shared" si="83"/>
        <v>0.22222222222222221</v>
      </c>
      <c r="BP518" s="64">
        <f t="shared" si="84"/>
        <v>0.22500000000000001</v>
      </c>
    </row>
    <row r="519" spans="1:68" ht="27" hidden="1" customHeight="1" x14ac:dyDescent="0.25">
      <c r="A519" s="54" t="s">
        <v>682</v>
      </c>
      <c r="B519" s="54" t="s">
        <v>683</v>
      </c>
      <c r="C519" s="31">
        <v>4301011190</v>
      </c>
      <c r="D519" s="393">
        <v>4607091389098</v>
      </c>
      <c r="E519" s="394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75</v>
      </c>
      <c r="L519" s="32"/>
      <c r="M519" s="33" t="s">
        <v>111</v>
      </c>
      <c r="N519" s="33"/>
      <c r="O519" s="32">
        <v>50</v>
      </c>
      <c r="P519" s="6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8"/>
      <c r="R519" s="398"/>
      <c r="S519" s="398"/>
      <c r="T519" s="399"/>
      <c r="U519" s="34"/>
      <c r="V519" s="34"/>
      <c r="W519" s="35" t="s">
        <v>69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684</v>
      </c>
      <c r="B520" s="54" t="s">
        <v>685</v>
      </c>
      <c r="C520" s="31">
        <v>4301011784</v>
      </c>
      <c r="D520" s="393">
        <v>4607091389982</v>
      </c>
      <c r="E520" s="394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75</v>
      </c>
      <c r="L520" s="32"/>
      <c r="M520" s="33" t="s">
        <v>109</v>
      </c>
      <c r="N520" s="33"/>
      <c r="O520" s="32">
        <v>60</v>
      </c>
      <c r="P520" s="4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8"/>
      <c r="R520" s="398"/>
      <c r="S520" s="398"/>
      <c r="T520" s="399"/>
      <c r="U520" s="34"/>
      <c r="V520" s="34"/>
      <c r="W520" s="35" t="s">
        <v>69</v>
      </c>
      <c r="X520" s="384">
        <v>228</v>
      </c>
      <c r="Y520" s="385">
        <f t="shared" si="79"/>
        <v>230.4</v>
      </c>
      <c r="Z520" s="36">
        <f>IFERROR(IF(Y520=0,"",ROUNDUP(Y520/H520,0)*0.00937),"")</f>
        <v>0.59967999999999999</v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243.2</v>
      </c>
      <c r="BN520" s="64">
        <f t="shared" si="82"/>
        <v>245.76</v>
      </c>
      <c r="BO520" s="64">
        <f t="shared" si="83"/>
        <v>0.52777777777777768</v>
      </c>
      <c r="BP520" s="64">
        <f t="shared" si="84"/>
        <v>0.53333333333333333</v>
      </c>
    </row>
    <row r="521" spans="1:68" x14ac:dyDescent="0.2">
      <c r="A521" s="395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6"/>
      <c r="P521" s="388" t="s">
        <v>70</v>
      </c>
      <c r="Q521" s="389"/>
      <c r="R521" s="389"/>
      <c r="S521" s="389"/>
      <c r="T521" s="389"/>
      <c r="U521" s="389"/>
      <c r="V521" s="390"/>
      <c r="W521" s="37" t="s">
        <v>71</v>
      </c>
      <c r="X521" s="386">
        <f>IFERROR(X512/H512,"0")+IFERROR(X513/H513,"0")+IFERROR(X514/H514,"0")+IFERROR(X515/H515,"0")+IFERROR(X516/H516,"0")+IFERROR(X517/H517,"0")+IFERROR(X518/H518,"0")+IFERROR(X519/H519,"0")+IFERROR(X520/H520,"0")</f>
        <v>127.87878787878786</v>
      </c>
      <c r="Y521" s="386">
        <f>IFERROR(Y512/H512,"0")+IFERROR(Y513/H513,"0")+IFERROR(Y514/H514,"0")+IFERROR(Y515/H515,"0")+IFERROR(Y516/H516,"0")+IFERROR(Y517/H517,"0")+IFERROR(Y518/H518,"0")+IFERROR(Y519/H519,"0")+IFERROR(Y520/H520,"0")</f>
        <v>130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1.31911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6"/>
      <c r="P522" s="388" t="s">
        <v>70</v>
      </c>
      <c r="Q522" s="389"/>
      <c r="R522" s="389"/>
      <c r="S522" s="389"/>
      <c r="T522" s="389"/>
      <c r="U522" s="389"/>
      <c r="V522" s="390"/>
      <c r="W522" s="37" t="s">
        <v>69</v>
      </c>
      <c r="X522" s="386">
        <f>IFERROR(SUM(X512:X520),"0")</f>
        <v>524</v>
      </c>
      <c r="Y522" s="386">
        <f>IFERROR(SUM(Y512:Y520),"0")</f>
        <v>533.52</v>
      </c>
      <c r="Z522" s="37"/>
      <c r="AA522" s="387"/>
      <c r="AB522" s="387"/>
      <c r="AC522" s="387"/>
    </row>
    <row r="523" spans="1:68" ht="14.25" hidden="1" customHeight="1" x14ac:dyDescent="0.25">
      <c r="A523" s="391" t="s">
        <v>141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77"/>
      <c r="AB523" s="377"/>
      <c r="AC523" s="377"/>
    </row>
    <row r="524" spans="1:68" ht="16.5" customHeight="1" x14ac:dyDescent="0.25">
      <c r="A524" s="54" t="s">
        <v>686</v>
      </c>
      <c r="B524" s="54" t="s">
        <v>687</v>
      </c>
      <c r="C524" s="31">
        <v>4301020222</v>
      </c>
      <c r="D524" s="393">
        <v>4607091388930</v>
      </c>
      <c r="E524" s="394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108</v>
      </c>
      <c r="L524" s="32"/>
      <c r="M524" s="33" t="s">
        <v>109</v>
      </c>
      <c r="N524" s="33"/>
      <c r="O524" s="32">
        <v>55</v>
      </c>
      <c r="P524" s="5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8"/>
      <c r="R524" s="398"/>
      <c r="S524" s="398"/>
      <c r="T524" s="399"/>
      <c r="U524" s="34"/>
      <c r="V524" s="34"/>
      <c r="W524" s="35" t="s">
        <v>69</v>
      </c>
      <c r="X524" s="384">
        <v>100</v>
      </c>
      <c r="Y524" s="385">
        <f>IFERROR(IF(X524="",0,CEILING((X524/$H524),1)*$H524),"")</f>
        <v>100.32000000000001</v>
      </c>
      <c r="Z524" s="36">
        <f>IFERROR(IF(Y524=0,"",ROUNDUP(Y524/H524,0)*0.01196),"")</f>
        <v>0.22724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106.81818181818181</v>
      </c>
      <c r="BN524" s="64">
        <f>IFERROR(Y524*I524/H524,"0")</f>
        <v>107.16</v>
      </c>
      <c r="BO524" s="64">
        <f>IFERROR(1/J524*(X524/H524),"0")</f>
        <v>0.18210955710955709</v>
      </c>
      <c r="BP524" s="64">
        <f>IFERROR(1/J524*(Y524/H524),"0")</f>
        <v>0.18269230769230771</v>
      </c>
    </row>
    <row r="525" spans="1:68" ht="16.5" hidden="1" customHeight="1" x14ac:dyDescent="0.25">
      <c r="A525" s="54" t="s">
        <v>688</v>
      </c>
      <c r="B525" s="54" t="s">
        <v>689</v>
      </c>
      <c r="C525" s="31">
        <v>4301020206</v>
      </c>
      <c r="D525" s="393">
        <v>4680115880054</v>
      </c>
      <c r="E525" s="394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75</v>
      </c>
      <c r="L525" s="32"/>
      <c r="M525" s="33" t="s">
        <v>109</v>
      </c>
      <c r="N525" s="33"/>
      <c r="O525" s="32">
        <v>55</v>
      </c>
      <c r="P525" s="6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8"/>
      <c r="R525" s="398"/>
      <c r="S525" s="398"/>
      <c r="T525" s="399"/>
      <c r="U525" s="34"/>
      <c r="V525" s="34"/>
      <c r="W525" s="35" t="s">
        <v>69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5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6"/>
      <c r="P526" s="388" t="s">
        <v>70</v>
      </c>
      <c r="Q526" s="389"/>
      <c r="R526" s="389"/>
      <c r="S526" s="389"/>
      <c r="T526" s="389"/>
      <c r="U526" s="389"/>
      <c r="V526" s="390"/>
      <c r="W526" s="37" t="s">
        <v>71</v>
      </c>
      <c r="X526" s="386">
        <f>IFERROR(X524/H524,"0")+IFERROR(X525/H525,"0")</f>
        <v>18.939393939393938</v>
      </c>
      <c r="Y526" s="386">
        <f>IFERROR(Y524/H524,"0")+IFERROR(Y525/H525,"0")</f>
        <v>19</v>
      </c>
      <c r="Z526" s="386">
        <f>IFERROR(IF(Z524="",0,Z524),"0")+IFERROR(IF(Z525="",0,Z525),"0")</f>
        <v>0.22724</v>
      </c>
      <c r="AA526" s="387"/>
      <c r="AB526" s="387"/>
      <c r="AC526" s="387"/>
    </row>
    <row r="527" spans="1:68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6"/>
      <c r="P527" s="388" t="s">
        <v>70</v>
      </c>
      <c r="Q527" s="389"/>
      <c r="R527" s="389"/>
      <c r="S527" s="389"/>
      <c r="T527" s="389"/>
      <c r="U527" s="389"/>
      <c r="V527" s="390"/>
      <c r="W527" s="37" t="s">
        <v>69</v>
      </c>
      <c r="X527" s="386">
        <f>IFERROR(SUM(X524:X525),"0")</f>
        <v>100</v>
      </c>
      <c r="Y527" s="386">
        <f>IFERROR(SUM(Y524:Y525),"0")</f>
        <v>100.32000000000001</v>
      </c>
      <c r="Z527" s="37"/>
      <c r="AA527" s="387"/>
      <c r="AB527" s="387"/>
      <c r="AC527" s="387"/>
    </row>
    <row r="528" spans="1:68" ht="14.25" hidden="1" customHeight="1" x14ac:dyDescent="0.25">
      <c r="A528" s="391" t="s">
        <v>64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77"/>
      <c r="AB528" s="377"/>
      <c r="AC528" s="377"/>
    </row>
    <row r="529" spans="1:68" ht="27" customHeight="1" x14ac:dyDescent="0.25">
      <c r="A529" s="54" t="s">
        <v>690</v>
      </c>
      <c r="B529" s="54" t="s">
        <v>691</v>
      </c>
      <c r="C529" s="31">
        <v>4301031252</v>
      </c>
      <c r="D529" s="393">
        <v>4680115883116</v>
      </c>
      <c r="E529" s="394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108</v>
      </c>
      <c r="L529" s="32"/>
      <c r="M529" s="33" t="s">
        <v>109</v>
      </c>
      <c r="N529" s="33"/>
      <c r="O529" s="32">
        <v>60</v>
      </c>
      <c r="P529" s="5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8"/>
      <c r="R529" s="398"/>
      <c r="S529" s="398"/>
      <c r="T529" s="399"/>
      <c r="U529" s="34"/>
      <c r="V529" s="34"/>
      <c r="W529" s="35" t="s">
        <v>69</v>
      </c>
      <c r="X529" s="384">
        <v>100</v>
      </c>
      <c r="Y529" s="385">
        <f t="shared" ref="Y529:Y534" si="85">IFERROR(IF(X529="",0,CEILING((X529/$H529),1)*$H529),"")</f>
        <v>100.32000000000001</v>
      </c>
      <c r="Z529" s="36">
        <f>IFERROR(IF(Y529=0,"",ROUNDUP(Y529/H529,0)*0.01196),"")</f>
        <v>0.22724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106.81818181818181</v>
      </c>
      <c r="BN529" s="64">
        <f t="shared" ref="BN529:BN534" si="87">IFERROR(Y529*I529/H529,"0")</f>
        <v>107.16</v>
      </c>
      <c r="BO529" s="64">
        <f t="shared" ref="BO529:BO534" si="88">IFERROR(1/J529*(X529/H529),"0")</f>
        <v>0.18210955710955709</v>
      </c>
      <c r="BP529" s="64">
        <f t="shared" ref="BP529:BP534" si="89">IFERROR(1/J529*(Y529/H529),"0")</f>
        <v>0.18269230769230771</v>
      </c>
    </row>
    <row r="530" spans="1:68" ht="27" customHeight="1" x14ac:dyDescent="0.25">
      <c r="A530" s="54" t="s">
        <v>692</v>
      </c>
      <c r="B530" s="54" t="s">
        <v>693</v>
      </c>
      <c r="C530" s="31">
        <v>4301031248</v>
      </c>
      <c r="D530" s="393">
        <v>4680115883093</v>
      </c>
      <c r="E530" s="394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108</v>
      </c>
      <c r="L530" s="32"/>
      <c r="M530" s="33" t="s">
        <v>68</v>
      </c>
      <c r="N530" s="33"/>
      <c r="O530" s="32">
        <v>60</v>
      </c>
      <c r="P530" s="6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8"/>
      <c r="R530" s="398"/>
      <c r="S530" s="398"/>
      <c r="T530" s="399"/>
      <c r="U530" s="34"/>
      <c r="V530" s="34"/>
      <c r="W530" s="35" t="s">
        <v>69</v>
      </c>
      <c r="X530" s="384">
        <v>50</v>
      </c>
      <c r="Y530" s="385">
        <f t="shared" si="85"/>
        <v>52.800000000000004</v>
      </c>
      <c r="Z530" s="36">
        <f>IFERROR(IF(Y530=0,"",ROUNDUP(Y530/H530,0)*0.01196),"")</f>
        <v>0.1196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53.409090909090907</v>
      </c>
      <c r="BN530" s="64">
        <f t="shared" si="87"/>
        <v>56.400000000000006</v>
      </c>
      <c r="BO530" s="64">
        <f t="shared" si="88"/>
        <v>9.1054778554778545E-2</v>
      </c>
      <c r="BP530" s="64">
        <f t="shared" si="89"/>
        <v>9.6153846153846159E-2</v>
      </c>
    </row>
    <row r="531" spans="1:68" ht="27" customHeight="1" x14ac:dyDescent="0.25">
      <c r="A531" s="54" t="s">
        <v>694</v>
      </c>
      <c r="B531" s="54" t="s">
        <v>695</v>
      </c>
      <c r="C531" s="31">
        <v>4301031250</v>
      </c>
      <c r="D531" s="393">
        <v>4680115883109</v>
      </c>
      <c r="E531" s="394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108</v>
      </c>
      <c r="L531" s="32"/>
      <c r="M531" s="33" t="s">
        <v>68</v>
      </c>
      <c r="N531" s="33"/>
      <c r="O531" s="32">
        <v>60</v>
      </c>
      <c r="P531" s="4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8"/>
      <c r="R531" s="398"/>
      <c r="S531" s="398"/>
      <c r="T531" s="399"/>
      <c r="U531" s="34"/>
      <c r="V531" s="34"/>
      <c r="W531" s="35" t="s">
        <v>69</v>
      </c>
      <c r="X531" s="384">
        <v>150</v>
      </c>
      <c r="Y531" s="385">
        <f t="shared" si="85"/>
        <v>153.12</v>
      </c>
      <c r="Z531" s="36">
        <f>IFERROR(IF(Y531=0,"",ROUNDUP(Y531/H531,0)*0.01196),"")</f>
        <v>0.34683999999999998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160.22727272727272</v>
      </c>
      <c r="BN531" s="64">
        <f t="shared" si="87"/>
        <v>163.56</v>
      </c>
      <c r="BO531" s="64">
        <f t="shared" si="88"/>
        <v>0.27316433566433568</v>
      </c>
      <c r="BP531" s="64">
        <f t="shared" si="89"/>
        <v>0.27884615384615385</v>
      </c>
    </row>
    <row r="532" spans="1:68" ht="27" customHeight="1" x14ac:dyDescent="0.25">
      <c r="A532" s="54" t="s">
        <v>696</v>
      </c>
      <c r="B532" s="54" t="s">
        <v>697</v>
      </c>
      <c r="C532" s="31">
        <v>4301031249</v>
      </c>
      <c r="D532" s="393">
        <v>4680115882072</v>
      </c>
      <c r="E532" s="394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75</v>
      </c>
      <c r="L532" s="32"/>
      <c r="M532" s="33" t="s">
        <v>109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8"/>
      <c r="R532" s="398"/>
      <c r="S532" s="398"/>
      <c r="T532" s="399"/>
      <c r="U532" s="34"/>
      <c r="V532" s="34"/>
      <c r="W532" s="35" t="s">
        <v>69</v>
      </c>
      <c r="X532" s="384">
        <v>30</v>
      </c>
      <c r="Y532" s="385">
        <f t="shared" si="85"/>
        <v>32.4</v>
      </c>
      <c r="Z532" s="36">
        <f>IFERROR(IF(Y532=0,"",ROUNDUP(Y532/H532,0)*0.00937),"")</f>
        <v>8.4330000000000002E-2</v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31.999999999999996</v>
      </c>
      <c r="BN532" s="64">
        <f t="shared" si="87"/>
        <v>34.559999999999995</v>
      </c>
      <c r="BO532" s="64">
        <f t="shared" si="88"/>
        <v>6.9444444444444448E-2</v>
      </c>
      <c r="BP532" s="64">
        <f t="shared" si="89"/>
        <v>7.4999999999999997E-2</v>
      </c>
    </row>
    <row r="533" spans="1:68" ht="27" customHeight="1" x14ac:dyDescent="0.25">
      <c r="A533" s="54" t="s">
        <v>698</v>
      </c>
      <c r="B533" s="54" t="s">
        <v>699</v>
      </c>
      <c r="C533" s="31">
        <v>4301031251</v>
      </c>
      <c r="D533" s="393">
        <v>4680115882102</v>
      </c>
      <c r="E533" s="394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75</v>
      </c>
      <c r="L533" s="32"/>
      <c r="M533" s="33" t="s">
        <v>68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8"/>
      <c r="R533" s="398"/>
      <c r="S533" s="398"/>
      <c r="T533" s="399"/>
      <c r="U533" s="34"/>
      <c r="V533" s="34"/>
      <c r="W533" s="35" t="s">
        <v>69</v>
      </c>
      <c r="X533" s="384">
        <v>12</v>
      </c>
      <c r="Y533" s="385">
        <f t="shared" si="85"/>
        <v>14.4</v>
      </c>
      <c r="Z533" s="36">
        <f>IFERROR(IF(Y533=0,"",ROUNDUP(Y533/H533,0)*0.00937),"")</f>
        <v>3.7479999999999999E-2</v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12.7</v>
      </c>
      <c r="BN533" s="64">
        <f t="shared" si="87"/>
        <v>15.24</v>
      </c>
      <c r="BO533" s="64">
        <f t="shared" si="88"/>
        <v>2.7777777777777776E-2</v>
      </c>
      <c r="BP533" s="64">
        <f t="shared" si="89"/>
        <v>3.3333333333333333E-2</v>
      </c>
    </row>
    <row r="534" spans="1:68" ht="27" customHeight="1" x14ac:dyDescent="0.25">
      <c r="A534" s="54" t="s">
        <v>700</v>
      </c>
      <c r="B534" s="54" t="s">
        <v>701</v>
      </c>
      <c r="C534" s="31">
        <v>4301031253</v>
      </c>
      <c r="D534" s="393">
        <v>4680115882096</v>
      </c>
      <c r="E534" s="394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75</v>
      </c>
      <c r="L534" s="32"/>
      <c r="M534" s="33" t="s">
        <v>68</v>
      </c>
      <c r="N534" s="33"/>
      <c r="O534" s="32">
        <v>60</v>
      </c>
      <c r="P534" s="7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8"/>
      <c r="R534" s="398"/>
      <c r="S534" s="398"/>
      <c r="T534" s="399"/>
      <c r="U534" s="34"/>
      <c r="V534" s="34"/>
      <c r="W534" s="35" t="s">
        <v>69</v>
      </c>
      <c r="X534" s="384">
        <v>36</v>
      </c>
      <c r="Y534" s="385">
        <f t="shared" si="85"/>
        <v>36</v>
      </c>
      <c r="Z534" s="36">
        <f>IFERROR(IF(Y534=0,"",ROUNDUP(Y534/H534,0)*0.00937),"")</f>
        <v>9.3700000000000006E-2</v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38.1</v>
      </c>
      <c r="BN534" s="64">
        <f t="shared" si="87"/>
        <v>38.1</v>
      </c>
      <c r="BO534" s="64">
        <f t="shared" si="88"/>
        <v>8.3333333333333329E-2</v>
      </c>
      <c r="BP534" s="64">
        <f t="shared" si="89"/>
        <v>8.3333333333333329E-2</v>
      </c>
    </row>
    <row r="535" spans="1:68" x14ac:dyDescent="0.2">
      <c r="A535" s="395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6"/>
      <c r="P535" s="388" t="s">
        <v>70</v>
      </c>
      <c r="Q535" s="389"/>
      <c r="R535" s="389"/>
      <c r="S535" s="389"/>
      <c r="T535" s="389"/>
      <c r="U535" s="389"/>
      <c r="V535" s="390"/>
      <c r="W535" s="37" t="s">
        <v>71</v>
      </c>
      <c r="X535" s="386">
        <f>IFERROR(X529/H529,"0")+IFERROR(X530/H530,"0")+IFERROR(X531/H531,"0")+IFERROR(X532/H532,"0")+IFERROR(X533/H533,"0")+IFERROR(X534/H534,"0")</f>
        <v>78.48484848484847</v>
      </c>
      <c r="Y535" s="386">
        <f>IFERROR(Y529/H529,"0")+IFERROR(Y530/H530,"0")+IFERROR(Y531/H531,"0")+IFERROR(Y532/H532,"0")+IFERROR(Y533/H533,"0")+IFERROR(Y534/H534,"0")</f>
        <v>81</v>
      </c>
      <c r="Z535" s="386">
        <f>IFERROR(IF(Z529="",0,Z529),"0")+IFERROR(IF(Z530="",0,Z530),"0")+IFERROR(IF(Z531="",0,Z531),"0")+IFERROR(IF(Z532="",0,Z532),"0")+IFERROR(IF(Z533="",0,Z533),"0")+IFERROR(IF(Z534="",0,Z534),"0")</f>
        <v>0.90918999999999994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6"/>
      <c r="P536" s="388" t="s">
        <v>70</v>
      </c>
      <c r="Q536" s="389"/>
      <c r="R536" s="389"/>
      <c r="S536" s="389"/>
      <c r="T536" s="389"/>
      <c r="U536" s="389"/>
      <c r="V536" s="390"/>
      <c r="W536" s="37" t="s">
        <v>69</v>
      </c>
      <c r="X536" s="386">
        <f>IFERROR(SUM(X529:X534),"0")</f>
        <v>378</v>
      </c>
      <c r="Y536" s="386">
        <f>IFERROR(SUM(Y529:Y534),"0")</f>
        <v>389.03999999999996</v>
      </c>
      <c r="Z536" s="37"/>
      <c r="AA536" s="387"/>
      <c r="AB536" s="387"/>
      <c r="AC536" s="387"/>
    </row>
    <row r="537" spans="1:68" ht="14.25" hidden="1" customHeight="1" x14ac:dyDescent="0.25">
      <c r="A537" s="391" t="s">
        <v>72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77"/>
      <c r="AB537" s="377"/>
      <c r="AC537" s="377"/>
    </row>
    <row r="538" spans="1:68" ht="16.5" hidden="1" customHeight="1" x14ac:dyDescent="0.25">
      <c r="A538" s="54" t="s">
        <v>702</v>
      </c>
      <c r="B538" s="54" t="s">
        <v>703</v>
      </c>
      <c r="C538" s="31">
        <v>4301051230</v>
      </c>
      <c r="D538" s="393">
        <v>4607091383409</v>
      </c>
      <c r="E538" s="394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108</v>
      </c>
      <c r="L538" s="32"/>
      <c r="M538" s="33" t="s">
        <v>68</v>
      </c>
      <c r="N538" s="33"/>
      <c r="O538" s="32">
        <v>45</v>
      </c>
      <c r="P538" s="6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8"/>
      <c r="R538" s="398"/>
      <c r="S538" s="398"/>
      <c r="T538" s="399"/>
      <c r="U538" s="34"/>
      <c r="V538" s="34"/>
      <c r="W538" s="35" t="s">
        <v>69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704</v>
      </c>
      <c r="B539" s="54" t="s">
        <v>705</v>
      </c>
      <c r="C539" s="31">
        <v>4301051231</v>
      </c>
      <c r="D539" s="393">
        <v>4607091383416</v>
      </c>
      <c r="E539" s="394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108</v>
      </c>
      <c r="L539" s="32"/>
      <c r="M539" s="33" t="s">
        <v>68</v>
      </c>
      <c r="N539" s="33"/>
      <c r="O539" s="32">
        <v>45</v>
      </c>
      <c r="P539" s="47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8"/>
      <c r="R539" s="398"/>
      <c r="S539" s="398"/>
      <c r="T539" s="399"/>
      <c r="U539" s="34"/>
      <c r="V539" s="34"/>
      <c r="W539" s="35" t="s">
        <v>69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706</v>
      </c>
      <c r="B540" s="54" t="s">
        <v>707</v>
      </c>
      <c r="C540" s="31">
        <v>4301051058</v>
      </c>
      <c r="D540" s="393">
        <v>4680115883536</v>
      </c>
      <c r="E540" s="394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75</v>
      </c>
      <c r="L540" s="32"/>
      <c r="M540" s="33" t="s">
        <v>68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8"/>
      <c r="R540" s="398"/>
      <c r="S540" s="398"/>
      <c r="T540" s="399"/>
      <c r="U540" s="34"/>
      <c r="V540" s="34"/>
      <c r="W540" s="35" t="s">
        <v>69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5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6"/>
      <c r="P541" s="388" t="s">
        <v>70</v>
      </c>
      <c r="Q541" s="389"/>
      <c r="R541" s="389"/>
      <c r="S541" s="389"/>
      <c r="T541" s="389"/>
      <c r="U541" s="389"/>
      <c r="V541" s="390"/>
      <c r="W541" s="37" t="s">
        <v>71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6"/>
      <c r="P542" s="388" t="s">
        <v>70</v>
      </c>
      <c r="Q542" s="389"/>
      <c r="R542" s="389"/>
      <c r="S542" s="389"/>
      <c r="T542" s="389"/>
      <c r="U542" s="389"/>
      <c r="V542" s="390"/>
      <c r="W542" s="37" t="s">
        <v>69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391" t="s">
        <v>171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77"/>
      <c r="AB543" s="377"/>
      <c r="AC543" s="377"/>
    </row>
    <row r="544" spans="1:68" ht="16.5" hidden="1" customHeight="1" x14ac:dyDescent="0.25">
      <c r="A544" s="54" t="s">
        <v>708</v>
      </c>
      <c r="B544" s="54" t="s">
        <v>709</v>
      </c>
      <c r="C544" s="31">
        <v>4301060363</v>
      </c>
      <c r="D544" s="393">
        <v>4680115885035</v>
      </c>
      <c r="E544" s="394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108</v>
      </c>
      <c r="L544" s="32"/>
      <c r="M544" s="33" t="s">
        <v>68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8"/>
      <c r="R544" s="398"/>
      <c r="S544" s="398"/>
      <c r="T544" s="399"/>
      <c r="U544" s="34"/>
      <c r="V544" s="34"/>
      <c r="W544" s="35" t="s">
        <v>69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5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6"/>
      <c r="P545" s="388" t="s">
        <v>70</v>
      </c>
      <c r="Q545" s="389"/>
      <c r="R545" s="389"/>
      <c r="S545" s="389"/>
      <c r="T545" s="389"/>
      <c r="U545" s="389"/>
      <c r="V545" s="390"/>
      <c r="W545" s="37" t="s">
        <v>71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6"/>
      <c r="P546" s="388" t="s">
        <v>70</v>
      </c>
      <c r="Q546" s="389"/>
      <c r="R546" s="389"/>
      <c r="S546" s="389"/>
      <c r="T546" s="389"/>
      <c r="U546" s="389"/>
      <c r="V546" s="390"/>
      <c r="W546" s="37" t="s">
        <v>69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13" t="s">
        <v>710</v>
      </c>
      <c r="B547" s="414"/>
      <c r="C547" s="414"/>
      <c r="D547" s="414"/>
      <c r="E547" s="414"/>
      <c r="F547" s="414"/>
      <c r="G547" s="414"/>
      <c r="H547" s="414"/>
      <c r="I547" s="414"/>
      <c r="J547" s="414"/>
      <c r="K547" s="414"/>
      <c r="L547" s="414"/>
      <c r="M547" s="414"/>
      <c r="N547" s="414"/>
      <c r="O547" s="414"/>
      <c r="P547" s="414"/>
      <c r="Q547" s="414"/>
      <c r="R547" s="414"/>
      <c r="S547" s="414"/>
      <c r="T547" s="414"/>
      <c r="U547" s="414"/>
      <c r="V547" s="414"/>
      <c r="W547" s="414"/>
      <c r="X547" s="414"/>
      <c r="Y547" s="414"/>
      <c r="Z547" s="414"/>
      <c r="AA547" s="48"/>
      <c r="AB547" s="48"/>
      <c r="AC547" s="48"/>
    </row>
    <row r="548" spans="1:68" ht="16.5" hidden="1" customHeight="1" x14ac:dyDescent="0.25">
      <c r="A548" s="402" t="s">
        <v>710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8"/>
      <c r="AB548" s="378"/>
      <c r="AC548" s="378"/>
    </row>
    <row r="549" spans="1:68" ht="14.25" hidden="1" customHeight="1" x14ac:dyDescent="0.25">
      <c r="A549" s="391" t="s">
        <v>105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77"/>
      <c r="AB549" s="377"/>
      <c r="AC549" s="377"/>
    </row>
    <row r="550" spans="1:68" ht="27" hidden="1" customHeight="1" x14ac:dyDescent="0.25">
      <c r="A550" s="54" t="s">
        <v>711</v>
      </c>
      <c r="B550" s="54" t="s">
        <v>712</v>
      </c>
      <c r="C550" s="31">
        <v>4301011763</v>
      </c>
      <c r="D550" s="393">
        <v>4640242181011</v>
      </c>
      <c r="E550" s="394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108</v>
      </c>
      <c r="L550" s="32"/>
      <c r="M550" s="33" t="s">
        <v>111</v>
      </c>
      <c r="N550" s="33"/>
      <c r="O550" s="32">
        <v>55</v>
      </c>
      <c r="P550" s="460" t="s">
        <v>713</v>
      </c>
      <c r="Q550" s="398"/>
      <c r="R550" s="398"/>
      <c r="S550" s="398"/>
      <c r="T550" s="399"/>
      <c r="U550" s="34"/>
      <c r="V550" s="34"/>
      <c r="W550" s="35" t="s">
        <v>69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714</v>
      </c>
      <c r="B551" s="54" t="s">
        <v>715</v>
      </c>
      <c r="C551" s="31">
        <v>4301011585</v>
      </c>
      <c r="D551" s="393">
        <v>4640242180441</v>
      </c>
      <c r="E551" s="394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108</v>
      </c>
      <c r="L551" s="32"/>
      <c r="M551" s="33" t="s">
        <v>109</v>
      </c>
      <c r="N551" s="33"/>
      <c r="O551" s="32">
        <v>50</v>
      </c>
      <c r="P551" s="688" t="s">
        <v>716</v>
      </c>
      <c r="Q551" s="398"/>
      <c r="R551" s="398"/>
      <c r="S551" s="398"/>
      <c r="T551" s="399"/>
      <c r="U551" s="34"/>
      <c r="V551" s="34"/>
      <c r="W551" s="35" t="s">
        <v>69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717</v>
      </c>
      <c r="B552" s="54" t="s">
        <v>718</v>
      </c>
      <c r="C552" s="31">
        <v>4301011584</v>
      </c>
      <c r="D552" s="393">
        <v>4640242180564</v>
      </c>
      <c r="E552" s="394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108</v>
      </c>
      <c r="L552" s="32"/>
      <c r="M552" s="33" t="s">
        <v>109</v>
      </c>
      <c r="N552" s="33"/>
      <c r="O552" s="32">
        <v>50</v>
      </c>
      <c r="P552" s="454" t="s">
        <v>719</v>
      </c>
      <c r="Q552" s="398"/>
      <c r="R552" s="398"/>
      <c r="S552" s="398"/>
      <c r="T552" s="399"/>
      <c r="U552" s="34"/>
      <c r="V552" s="34"/>
      <c r="W552" s="35" t="s">
        <v>69</v>
      </c>
      <c r="X552" s="384">
        <v>20</v>
      </c>
      <c r="Y552" s="385">
        <f t="shared" si="90"/>
        <v>24</v>
      </c>
      <c r="Z552" s="36">
        <f>IFERROR(IF(Y552=0,"",ROUNDUP(Y552/H552,0)*0.02175),"")</f>
        <v>4.3499999999999997E-2</v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20.8</v>
      </c>
      <c r="BN552" s="64">
        <f t="shared" si="92"/>
        <v>24.959999999999997</v>
      </c>
      <c r="BO552" s="64">
        <f t="shared" si="93"/>
        <v>2.976190476190476E-2</v>
      </c>
      <c r="BP552" s="64">
        <f t="shared" si="94"/>
        <v>3.5714285714285712E-2</v>
      </c>
    </row>
    <row r="553" spans="1:68" ht="27" hidden="1" customHeight="1" x14ac:dyDescent="0.25">
      <c r="A553" s="54" t="s">
        <v>720</v>
      </c>
      <c r="B553" s="54" t="s">
        <v>721</v>
      </c>
      <c r="C553" s="31">
        <v>4301011762</v>
      </c>
      <c r="D553" s="393">
        <v>4640242180922</v>
      </c>
      <c r="E553" s="394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108</v>
      </c>
      <c r="L553" s="32"/>
      <c r="M553" s="33" t="s">
        <v>109</v>
      </c>
      <c r="N553" s="33"/>
      <c r="O553" s="32">
        <v>55</v>
      </c>
      <c r="P553" s="480" t="s">
        <v>722</v>
      </c>
      <c r="Q553" s="398"/>
      <c r="R553" s="398"/>
      <c r="S553" s="398"/>
      <c r="T553" s="399"/>
      <c r="U553" s="34"/>
      <c r="V553" s="34"/>
      <c r="W553" s="35" t="s">
        <v>69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723</v>
      </c>
      <c r="B554" s="54" t="s">
        <v>724</v>
      </c>
      <c r="C554" s="31">
        <v>4301011764</v>
      </c>
      <c r="D554" s="393">
        <v>4640242181189</v>
      </c>
      <c r="E554" s="394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75</v>
      </c>
      <c r="L554" s="32"/>
      <c r="M554" s="33" t="s">
        <v>111</v>
      </c>
      <c r="N554" s="33"/>
      <c r="O554" s="32">
        <v>55</v>
      </c>
      <c r="P554" s="664" t="s">
        <v>725</v>
      </c>
      <c r="Q554" s="398"/>
      <c r="R554" s="398"/>
      <c r="S554" s="398"/>
      <c r="T554" s="399"/>
      <c r="U554" s="34"/>
      <c r="V554" s="34"/>
      <c r="W554" s="35" t="s">
        <v>69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726</v>
      </c>
      <c r="B555" s="54" t="s">
        <v>727</v>
      </c>
      <c r="C555" s="31">
        <v>4301011551</v>
      </c>
      <c r="D555" s="393">
        <v>4640242180038</v>
      </c>
      <c r="E555" s="394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75</v>
      </c>
      <c r="L555" s="32"/>
      <c r="M555" s="33" t="s">
        <v>109</v>
      </c>
      <c r="N555" s="33"/>
      <c r="O555" s="32">
        <v>50</v>
      </c>
      <c r="P555" s="636" t="s">
        <v>728</v>
      </c>
      <c r="Q555" s="398"/>
      <c r="R555" s="398"/>
      <c r="S555" s="398"/>
      <c r="T555" s="399"/>
      <c r="U555" s="34"/>
      <c r="V555" s="34"/>
      <c r="W555" s="35" t="s">
        <v>69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729</v>
      </c>
      <c r="B556" s="54" t="s">
        <v>730</v>
      </c>
      <c r="C556" s="31">
        <v>4301011765</v>
      </c>
      <c r="D556" s="393">
        <v>4640242181172</v>
      </c>
      <c r="E556" s="394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75</v>
      </c>
      <c r="L556" s="32"/>
      <c r="M556" s="33" t="s">
        <v>109</v>
      </c>
      <c r="N556" s="33"/>
      <c r="O556" s="32">
        <v>55</v>
      </c>
      <c r="P556" s="513" t="s">
        <v>731</v>
      </c>
      <c r="Q556" s="398"/>
      <c r="R556" s="398"/>
      <c r="S556" s="398"/>
      <c r="T556" s="399"/>
      <c r="U556" s="34"/>
      <c r="V556" s="34"/>
      <c r="W556" s="35" t="s">
        <v>69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5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6"/>
      <c r="P557" s="388" t="s">
        <v>70</v>
      </c>
      <c r="Q557" s="389"/>
      <c r="R557" s="389"/>
      <c r="S557" s="389"/>
      <c r="T557" s="389"/>
      <c r="U557" s="389"/>
      <c r="V557" s="390"/>
      <c r="W557" s="37" t="s">
        <v>71</v>
      </c>
      <c r="X557" s="386">
        <f>IFERROR(X550/H550,"0")+IFERROR(X551/H551,"0")+IFERROR(X552/H552,"0")+IFERROR(X553/H553,"0")+IFERROR(X554/H554,"0")+IFERROR(X555/H555,"0")+IFERROR(X556/H556,"0")</f>
        <v>1.6666666666666667</v>
      </c>
      <c r="Y557" s="386">
        <f>IFERROR(Y550/H550,"0")+IFERROR(Y551/H551,"0")+IFERROR(Y552/H552,"0")+IFERROR(Y553/H553,"0")+IFERROR(Y554/H554,"0")+IFERROR(Y555/H555,"0")+IFERROR(Y556/H556,"0")</f>
        <v>2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4.3499999999999997E-2</v>
      </c>
      <c r="AA557" s="387"/>
      <c r="AB557" s="387"/>
      <c r="AC557" s="387"/>
    </row>
    <row r="558" spans="1:68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6"/>
      <c r="P558" s="388" t="s">
        <v>70</v>
      </c>
      <c r="Q558" s="389"/>
      <c r="R558" s="389"/>
      <c r="S558" s="389"/>
      <c r="T558" s="389"/>
      <c r="U558" s="389"/>
      <c r="V558" s="390"/>
      <c r="W558" s="37" t="s">
        <v>69</v>
      </c>
      <c r="X558" s="386">
        <f>IFERROR(SUM(X550:X556),"0")</f>
        <v>20</v>
      </c>
      <c r="Y558" s="386">
        <f>IFERROR(SUM(Y550:Y556),"0")</f>
        <v>24</v>
      </c>
      <c r="Z558" s="37"/>
      <c r="AA558" s="387"/>
      <c r="AB558" s="387"/>
      <c r="AC558" s="387"/>
    </row>
    <row r="559" spans="1:68" ht="14.25" hidden="1" customHeight="1" x14ac:dyDescent="0.25">
      <c r="A559" s="391" t="s">
        <v>141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77"/>
      <c r="AB559" s="377"/>
      <c r="AC559" s="377"/>
    </row>
    <row r="560" spans="1:68" ht="27" hidden="1" customHeight="1" x14ac:dyDescent="0.25">
      <c r="A560" s="54" t="s">
        <v>732</v>
      </c>
      <c r="B560" s="54" t="s">
        <v>733</v>
      </c>
      <c r="C560" s="31">
        <v>4301020260</v>
      </c>
      <c r="D560" s="393">
        <v>4640242180526</v>
      </c>
      <c r="E560" s="394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108</v>
      </c>
      <c r="L560" s="32"/>
      <c r="M560" s="33" t="s">
        <v>109</v>
      </c>
      <c r="N560" s="33"/>
      <c r="O560" s="32">
        <v>50</v>
      </c>
      <c r="P560" s="700" t="s">
        <v>734</v>
      </c>
      <c r="Q560" s="398"/>
      <c r="R560" s="398"/>
      <c r="S560" s="398"/>
      <c r="T560" s="399"/>
      <c r="U560" s="34"/>
      <c r="V560" s="34"/>
      <c r="W560" s="35" t="s">
        <v>69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735</v>
      </c>
      <c r="B561" s="54" t="s">
        <v>736</v>
      </c>
      <c r="C561" s="31">
        <v>4301020269</v>
      </c>
      <c r="D561" s="393">
        <v>4640242180519</v>
      </c>
      <c r="E561" s="394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108</v>
      </c>
      <c r="L561" s="32"/>
      <c r="M561" s="33" t="s">
        <v>111</v>
      </c>
      <c r="N561" s="33"/>
      <c r="O561" s="32">
        <v>50</v>
      </c>
      <c r="P561" s="632" t="s">
        <v>737</v>
      </c>
      <c r="Q561" s="398"/>
      <c r="R561" s="398"/>
      <c r="S561" s="398"/>
      <c r="T561" s="399"/>
      <c r="U561" s="34"/>
      <c r="V561" s="34"/>
      <c r="W561" s="35" t="s">
        <v>69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738</v>
      </c>
      <c r="B562" s="54" t="s">
        <v>739</v>
      </c>
      <c r="C562" s="31">
        <v>4301020309</v>
      </c>
      <c r="D562" s="393">
        <v>4640242180090</v>
      </c>
      <c r="E562" s="394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108</v>
      </c>
      <c r="L562" s="32"/>
      <c r="M562" s="33" t="s">
        <v>109</v>
      </c>
      <c r="N562" s="33"/>
      <c r="O562" s="32">
        <v>50</v>
      </c>
      <c r="P562" s="416" t="s">
        <v>740</v>
      </c>
      <c r="Q562" s="398"/>
      <c r="R562" s="398"/>
      <c r="S562" s="398"/>
      <c r="T562" s="399"/>
      <c r="U562" s="34"/>
      <c r="V562" s="34"/>
      <c r="W562" s="35" t="s">
        <v>69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741</v>
      </c>
      <c r="B563" s="54" t="s">
        <v>742</v>
      </c>
      <c r="C563" s="31">
        <v>4301020295</v>
      </c>
      <c r="D563" s="393">
        <v>4640242181363</v>
      </c>
      <c r="E563" s="394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75</v>
      </c>
      <c r="L563" s="32"/>
      <c r="M563" s="33" t="s">
        <v>109</v>
      </c>
      <c r="N563" s="33"/>
      <c r="O563" s="32">
        <v>50</v>
      </c>
      <c r="P563" s="459" t="s">
        <v>743</v>
      </c>
      <c r="Q563" s="398"/>
      <c r="R563" s="398"/>
      <c r="S563" s="398"/>
      <c r="T563" s="399"/>
      <c r="U563" s="34"/>
      <c r="V563" s="34"/>
      <c r="W563" s="35" t="s">
        <v>69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5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6"/>
      <c r="P564" s="388" t="s">
        <v>70</v>
      </c>
      <c r="Q564" s="389"/>
      <c r="R564" s="389"/>
      <c r="S564" s="389"/>
      <c r="T564" s="389"/>
      <c r="U564" s="389"/>
      <c r="V564" s="390"/>
      <c r="W564" s="37" t="s">
        <v>71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6"/>
      <c r="P565" s="388" t="s">
        <v>70</v>
      </c>
      <c r="Q565" s="389"/>
      <c r="R565" s="389"/>
      <c r="S565" s="389"/>
      <c r="T565" s="389"/>
      <c r="U565" s="389"/>
      <c r="V565" s="390"/>
      <c r="W565" s="37" t="s">
        <v>69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391" t="s">
        <v>64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77"/>
      <c r="AB566" s="377"/>
      <c r="AC566" s="377"/>
    </row>
    <row r="567" spans="1:68" ht="27" hidden="1" customHeight="1" x14ac:dyDescent="0.25">
      <c r="A567" s="54" t="s">
        <v>744</v>
      </c>
      <c r="B567" s="54" t="s">
        <v>745</v>
      </c>
      <c r="C567" s="31">
        <v>4301031289</v>
      </c>
      <c r="D567" s="393">
        <v>4640242181615</v>
      </c>
      <c r="E567" s="394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75</v>
      </c>
      <c r="L567" s="32"/>
      <c r="M567" s="33" t="s">
        <v>68</v>
      </c>
      <c r="N567" s="33"/>
      <c r="O567" s="32">
        <v>45</v>
      </c>
      <c r="P567" s="674" t="s">
        <v>746</v>
      </c>
      <c r="Q567" s="398"/>
      <c r="R567" s="398"/>
      <c r="S567" s="398"/>
      <c r="T567" s="399"/>
      <c r="U567" s="34"/>
      <c r="V567" s="34"/>
      <c r="W567" s="35" t="s">
        <v>69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149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747</v>
      </c>
      <c r="B568" s="54" t="s">
        <v>748</v>
      </c>
      <c r="C568" s="31">
        <v>4301031285</v>
      </c>
      <c r="D568" s="393">
        <v>4640242181639</v>
      </c>
      <c r="E568" s="394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75</v>
      </c>
      <c r="L568" s="32"/>
      <c r="M568" s="33" t="s">
        <v>68</v>
      </c>
      <c r="N568" s="33"/>
      <c r="O568" s="32">
        <v>45</v>
      </c>
      <c r="P568" s="743" t="s">
        <v>749</v>
      </c>
      <c r="Q568" s="398"/>
      <c r="R568" s="398"/>
      <c r="S568" s="398"/>
      <c r="T568" s="399"/>
      <c r="U568" s="34"/>
      <c r="V568" s="34"/>
      <c r="W568" s="35" t="s">
        <v>69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149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750</v>
      </c>
      <c r="B569" s="54" t="s">
        <v>751</v>
      </c>
      <c r="C569" s="31">
        <v>4301031287</v>
      </c>
      <c r="D569" s="393">
        <v>4640242181622</v>
      </c>
      <c r="E569" s="394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75</v>
      </c>
      <c r="L569" s="32"/>
      <c r="M569" s="33" t="s">
        <v>68</v>
      </c>
      <c r="N569" s="33"/>
      <c r="O569" s="32">
        <v>45</v>
      </c>
      <c r="P569" s="685" t="s">
        <v>752</v>
      </c>
      <c r="Q569" s="398"/>
      <c r="R569" s="398"/>
      <c r="S569" s="398"/>
      <c r="T569" s="399"/>
      <c r="U569" s="34"/>
      <c r="V569" s="34"/>
      <c r="W569" s="35" t="s">
        <v>69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149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753</v>
      </c>
      <c r="B570" s="54" t="s">
        <v>754</v>
      </c>
      <c r="C570" s="31">
        <v>4301031280</v>
      </c>
      <c r="D570" s="393">
        <v>4640242180816</v>
      </c>
      <c r="E570" s="394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75</v>
      </c>
      <c r="L570" s="32"/>
      <c r="M570" s="33" t="s">
        <v>68</v>
      </c>
      <c r="N570" s="33"/>
      <c r="O570" s="32">
        <v>40</v>
      </c>
      <c r="P570" s="439" t="s">
        <v>755</v>
      </c>
      <c r="Q570" s="398"/>
      <c r="R570" s="398"/>
      <c r="S570" s="398"/>
      <c r="T570" s="399"/>
      <c r="U570" s="34"/>
      <c r="V570" s="34"/>
      <c r="W570" s="35" t="s">
        <v>69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756</v>
      </c>
      <c r="B571" s="54" t="s">
        <v>757</v>
      </c>
      <c r="C571" s="31">
        <v>4301031244</v>
      </c>
      <c r="D571" s="393">
        <v>4640242180595</v>
      </c>
      <c r="E571" s="394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75</v>
      </c>
      <c r="L571" s="32"/>
      <c r="M571" s="33" t="s">
        <v>68</v>
      </c>
      <c r="N571" s="33"/>
      <c r="O571" s="32">
        <v>40</v>
      </c>
      <c r="P571" s="481" t="s">
        <v>758</v>
      </c>
      <c r="Q571" s="398"/>
      <c r="R571" s="398"/>
      <c r="S571" s="398"/>
      <c r="T571" s="399"/>
      <c r="U571" s="34"/>
      <c r="V571" s="34"/>
      <c r="W571" s="35" t="s">
        <v>69</v>
      </c>
      <c r="X571" s="384">
        <v>10</v>
      </c>
      <c r="Y571" s="385">
        <f t="shared" si="95"/>
        <v>12.600000000000001</v>
      </c>
      <c r="Z571" s="36">
        <f>IFERROR(IF(Y571=0,"",ROUNDUP(Y571/H571,0)*0.00753),"")</f>
        <v>2.2589999999999999E-2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10.619047619047619</v>
      </c>
      <c r="BN571" s="64">
        <f t="shared" si="97"/>
        <v>13.38</v>
      </c>
      <c r="BO571" s="64">
        <f t="shared" si="98"/>
        <v>1.5262515262515262E-2</v>
      </c>
      <c r="BP571" s="64">
        <f t="shared" si="99"/>
        <v>1.9230769230769232E-2</v>
      </c>
    </row>
    <row r="572" spans="1:68" ht="27" customHeight="1" x14ac:dyDescent="0.25">
      <c r="A572" s="54" t="s">
        <v>759</v>
      </c>
      <c r="B572" s="54" t="s">
        <v>760</v>
      </c>
      <c r="C572" s="31">
        <v>4301031200</v>
      </c>
      <c r="D572" s="393">
        <v>4640242180489</v>
      </c>
      <c r="E572" s="394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40</v>
      </c>
      <c r="P572" s="517" t="s">
        <v>761</v>
      </c>
      <c r="Q572" s="398"/>
      <c r="R572" s="398"/>
      <c r="S572" s="398"/>
      <c r="T572" s="399"/>
      <c r="U572" s="34"/>
      <c r="V572" s="34"/>
      <c r="W572" s="35" t="s">
        <v>69</v>
      </c>
      <c r="X572" s="384">
        <v>16.8</v>
      </c>
      <c r="Y572" s="385">
        <f t="shared" si="95"/>
        <v>16.8</v>
      </c>
      <c r="Z572" s="36">
        <f>IFERROR(IF(Y572=0,"",ROUNDUP(Y572/H572,0)*0.00502),"")</f>
        <v>5.0200000000000002E-2</v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18.400000000000002</v>
      </c>
      <c r="BN572" s="64">
        <f t="shared" si="97"/>
        <v>18.400000000000002</v>
      </c>
      <c r="BO572" s="64">
        <f t="shared" si="98"/>
        <v>4.2735042735042736E-2</v>
      </c>
      <c r="BP572" s="64">
        <f t="shared" si="99"/>
        <v>4.2735042735042736E-2</v>
      </c>
    </row>
    <row r="573" spans="1:68" x14ac:dyDescent="0.2">
      <c r="A573" s="395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6"/>
      <c r="P573" s="388" t="s">
        <v>70</v>
      </c>
      <c r="Q573" s="389"/>
      <c r="R573" s="389"/>
      <c r="S573" s="389"/>
      <c r="T573" s="389"/>
      <c r="U573" s="389"/>
      <c r="V573" s="390"/>
      <c r="W573" s="37" t="s">
        <v>71</v>
      </c>
      <c r="X573" s="386">
        <f>IFERROR(X567/H567,"0")+IFERROR(X568/H568,"0")+IFERROR(X569/H569,"0")+IFERROR(X570/H570,"0")+IFERROR(X571/H571,"0")+IFERROR(X572/H572,"0")</f>
        <v>12.380952380952381</v>
      </c>
      <c r="Y573" s="386">
        <f>IFERROR(Y567/H567,"0")+IFERROR(Y568/H568,"0")+IFERROR(Y569/H569,"0")+IFERROR(Y570/H570,"0")+IFERROR(Y571/H571,"0")+IFERROR(Y572/H572,"0")</f>
        <v>13</v>
      </c>
      <c r="Z573" s="386">
        <f>IFERROR(IF(Z567="",0,Z567),"0")+IFERROR(IF(Z568="",0,Z568),"0")+IFERROR(IF(Z569="",0,Z569),"0")+IFERROR(IF(Z570="",0,Z570),"0")+IFERROR(IF(Z571="",0,Z571),"0")+IFERROR(IF(Z572="",0,Z572),"0")</f>
        <v>7.2789999999999994E-2</v>
      </c>
      <c r="AA573" s="387"/>
      <c r="AB573" s="387"/>
      <c r="AC573" s="387"/>
    </row>
    <row r="574" spans="1:68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6"/>
      <c r="P574" s="388" t="s">
        <v>70</v>
      </c>
      <c r="Q574" s="389"/>
      <c r="R574" s="389"/>
      <c r="S574" s="389"/>
      <c r="T574" s="389"/>
      <c r="U574" s="389"/>
      <c r="V574" s="390"/>
      <c r="W574" s="37" t="s">
        <v>69</v>
      </c>
      <c r="X574" s="386">
        <f>IFERROR(SUM(X567:X572),"0")</f>
        <v>26.8</v>
      </c>
      <c r="Y574" s="386">
        <f>IFERROR(SUM(Y567:Y572),"0")</f>
        <v>29.400000000000002</v>
      </c>
      <c r="Z574" s="37"/>
      <c r="AA574" s="387"/>
      <c r="AB574" s="387"/>
      <c r="AC574" s="387"/>
    </row>
    <row r="575" spans="1:68" ht="14.25" hidden="1" customHeight="1" x14ac:dyDescent="0.25">
      <c r="A575" s="391" t="s">
        <v>72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77"/>
      <c r="AB575" s="377"/>
      <c r="AC575" s="377"/>
    </row>
    <row r="576" spans="1:68" ht="27" customHeight="1" x14ac:dyDescent="0.25">
      <c r="A576" s="54" t="s">
        <v>762</v>
      </c>
      <c r="B576" s="54" t="s">
        <v>763</v>
      </c>
      <c r="C576" s="31">
        <v>4301051746</v>
      </c>
      <c r="D576" s="393">
        <v>4640242180533</v>
      </c>
      <c r="E576" s="394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108</v>
      </c>
      <c r="L576" s="32"/>
      <c r="M576" s="33" t="s">
        <v>111</v>
      </c>
      <c r="N576" s="33"/>
      <c r="O576" s="32">
        <v>40</v>
      </c>
      <c r="P576" s="710" t="s">
        <v>764</v>
      </c>
      <c r="Q576" s="398"/>
      <c r="R576" s="398"/>
      <c r="S576" s="398"/>
      <c r="T576" s="399"/>
      <c r="U576" s="34"/>
      <c r="V576" s="34"/>
      <c r="W576" s="35" t="s">
        <v>69</v>
      </c>
      <c r="X576" s="384">
        <v>800</v>
      </c>
      <c r="Y576" s="385">
        <f>IFERROR(IF(X576="",0,CEILING((X576/$H576),1)*$H576),"")</f>
        <v>803.4</v>
      </c>
      <c r="Z576" s="36">
        <f>IFERROR(IF(Y576=0,"",ROUNDUP(Y576/H576,0)*0.02175),"")</f>
        <v>2.2402499999999996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857.84615384615392</v>
      </c>
      <c r="BN576" s="64">
        <f>IFERROR(Y576*I576/H576,"0")</f>
        <v>861.49200000000008</v>
      </c>
      <c r="BO576" s="64">
        <f>IFERROR(1/J576*(X576/H576),"0")</f>
        <v>1.8315018315018314</v>
      </c>
      <c r="BP576" s="64">
        <f>IFERROR(1/J576*(Y576/H576),"0")</f>
        <v>1.8392857142857142</v>
      </c>
    </row>
    <row r="577" spans="1:68" ht="27" hidden="1" customHeight="1" x14ac:dyDescent="0.25">
      <c r="A577" s="54" t="s">
        <v>765</v>
      </c>
      <c r="B577" s="54" t="s">
        <v>766</v>
      </c>
      <c r="C577" s="31">
        <v>4301051510</v>
      </c>
      <c r="D577" s="393">
        <v>4640242180540</v>
      </c>
      <c r="E577" s="394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108</v>
      </c>
      <c r="L577" s="32"/>
      <c r="M577" s="33" t="s">
        <v>68</v>
      </c>
      <c r="N577" s="33"/>
      <c r="O577" s="32">
        <v>30</v>
      </c>
      <c r="P577" s="706" t="s">
        <v>767</v>
      </c>
      <c r="Q577" s="398"/>
      <c r="R577" s="398"/>
      <c r="S577" s="398"/>
      <c r="T577" s="399"/>
      <c r="U577" s="34"/>
      <c r="V577" s="34"/>
      <c r="W577" s="35" t="s">
        <v>69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5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6"/>
      <c r="P578" s="388" t="s">
        <v>70</v>
      </c>
      <c r="Q578" s="389"/>
      <c r="R578" s="389"/>
      <c r="S578" s="389"/>
      <c r="T578" s="389"/>
      <c r="U578" s="389"/>
      <c r="V578" s="390"/>
      <c r="W578" s="37" t="s">
        <v>71</v>
      </c>
      <c r="X578" s="386">
        <f>IFERROR(X576/H576,"0")+IFERROR(X577/H577,"0")</f>
        <v>102.56410256410257</v>
      </c>
      <c r="Y578" s="386">
        <f>IFERROR(Y576/H576,"0")+IFERROR(Y577/H577,"0")</f>
        <v>103</v>
      </c>
      <c r="Z578" s="386">
        <f>IFERROR(IF(Z576="",0,Z576),"0")+IFERROR(IF(Z577="",0,Z577),"0")</f>
        <v>2.2402499999999996</v>
      </c>
      <c r="AA578" s="387"/>
      <c r="AB578" s="387"/>
      <c r="AC578" s="387"/>
    </row>
    <row r="579" spans="1:68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6"/>
      <c r="P579" s="388" t="s">
        <v>70</v>
      </c>
      <c r="Q579" s="389"/>
      <c r="R579" s="389"/>
      <c r="S579" s="389"/>
      <c r="T579" s="389"/>
      <c r="U579" s="389"/>
      <c r="V579" s="390"/>
      <c r="W579" s="37" t="s">
        <v>69</v>
      </c>
      <c r="X579" s="386">
        <f>IFERROR(SUM(X576:X577),"0")</f>
        <v>800</v>
      </c>
      <c r="Y579" s="386">
        <f>IFERROR(SUM(Y576:Y577),"0")</f>
        <v>803.4</v>
      </c>
      <c r="Z579" s="37"/>
      <c r="AA579" s="387"/>
      <c r="AB579" s="387"/>
      <c r="AC579" s="387"/>
    </row>
    <row r="580" spans="1:68" ht="14.25" hidden="1" customHeight="1" x14ac:dyDescent="0.25">
      <c r="A580" s="391" t="s">
        <v>171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77"/>
      <c r="AB580" s="377"/>
      <c r="AC580" s="377"/>
    </row>
    <row r="581" spans="1:68" ht="27" hidden="1" customHeight="1" x14ac:dyDescent="0.25">
      <c r="A581" s="54" t="s">
        <v>768</v>
      </c>
      <c r="B581" s="54" t="s">
        <v>769</v>
      </c>
      <c r="C581" s="31">
        <v>4301060408</v>
      </c>
      <c r="D581" s="393">
        <v>4640242180120</v>
      </c>
      <c r="E581" s="394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108</v>
      </c>
      <c r="L581" s="32"/>
      <c r="M581" s="33" t="s">
        <v>68</v>
      </c>
      <c r="N581" s="33"/>
      <c r="O581" s="32">
        <v>40</v>
      </c>
      <c r="P581" s="639" t="s">
        <v>770</v>
      </c>
      <c r="Q581" s="398"/>
      <c r="R581" s="398"/>
      <c r="S581" s="398"/>
      <c r="T581" s="399"/>
      <c r="U581" s="34"/>
      <c r="V581" s="34"/>
      <c r="W581" s="35" t="s">
        <v>69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768</v>
      </c>
      <c r="B582" s="54" t="s">
        <v>771</v>
      </c>
      <c r="C582" s="31">
        <v>4301060354</v>
      </c>
      <c r="D582" s="393">
        <v>4640242180120</v>
      </c>
      <c r="E582" s="394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108</v>
      </c>
      <c r="L582" s="32"/>
      <c r="M582" s="33" t="s">
        <v>68</v>
      </c>
      <c r="N582" s="33"/>
      <c r="O582" s="32">
        <v>40</v>
      </c>
      <c r="P582" s="602" t="s">
        <v>772</v>
      </c>
      <c r="Q582" s="398"/>
      <c r="R582" s="398"/>
      <c r="S582" s="398"/>
      <c r="T582" s="399"/>
      <c r="U582" s="34"/>
      <c r="V582" s="34"/>
      <c r="W582" s="35" t="s">
        <v>69</v>
      </c>
      <c r="X582" s="384">
        <v>20</v>
      </c>
      <c r="Y582" s="385">
        <f>IFERROR(IF(X582="",0,CEILING((X582/$H582),1)*$H582),"")</f>
        <v>23.4</v>
      </c>
      <c r="Z582" s="36">
        <f>IFERROR(IF(Y582=0,"",ROUNDUP(Y582/H582,0)*0.02175),"")</f>
        <v>6.5250000000000002E-2</v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21.23076923076923</v>
      </c>
      <c r="BN582" s="64">
        <f>IFERROR(Y582*I582/H582,"0")</f>
        <v>24.84</v>
      </c>
      <c r="BO582" s="64">
        <f>IFERROR(1/J582*(X582/H582),"0")</f>
        <v>4.5787545787545791E-2</v>
      </c>
      <c r="BP582" s="64">
        <f>IFERROR(1/J582*(Y582/H582),"0")</f>
        <v>5.3571428571428568E-2</v>
      </c>
    </row>
    <row r="583" spans="1:68" ht="27" hidden="1" customHeight="1" x14ac:dyDescent="0.25">
      <c r="A583" s="54" t="s">
        <v>773</v>
      </c>
      <c r="B583" s="54" t="s">
        <v>774</v>
      </c>
      <c r="C583" s="31">
        <v>4301060407</v>
      </c>
      <c r="D583" s="393">
        <v>4640242180137</v>
      </c>
      <c r="E583" s="394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108</v>
      </c>
      <c r="L583" s="32"/>
      <c r="M583" s="33" t="s">
        <v>68</v>
      </c>
      <c r="N583" s="33"/>
      <c r="O583" s="32">
        <v>40</v>
      </c>
      <c r="P583" s="720" t="s">
        <v>775</v>
      </c>
      <c r="Q583" s="398"/>
      <c r="R583" s="398"/>
      <c r="S583" s="398"/>
      <c r="T583" s="399"/>
      <c r="U583" s="34"/>
      <c r="V583" s="34"/>
      <c r="W583" s="35" t="s">
        <v>69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773</v>
      </c>
      <c r="B584" s="54" t="s">
        <v>776</v>
      </c>
      <c r="C584" s="31">
        <v>4301060355</v>
      </c>
      <c r="D584" s="393">
        <v>4640242180137</v>
      </c>
      <c r="E584" s="394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108</v>
      </c>
      <c r="L584" s="32"/>
      <c r="M584" s="33" t="s">
        <v>68</v>
      </c>
      <c r="N584" s="33"/>
      <c r="O584" s="32">
        <v>40</v>
      </c>
      <c r="P584" s="502" t="s">
        <v>777</v>
      </c>
      <c r="Q584" s="398"/>
      <c r="R584" s="398"/>
      <c r="S584" s="398"/>
      <c r="T584" s="399"/>
      <c r="U584" s="34"/>
      <c r="V584" s="34"/>
      <c r="W584" s="35" t="s">
        <v>69</v>
      </c>
      <c r="X584" s="384">
        <v>10</v>
      </c>
      <c r="Y584" s="385">
        <f>IFERROR(IF(X584="",0,CEILING((X584/$H584),1)*$H584),"")</f>
        <v>15.6</v>
      </c>
      <c r="Z584" s="36">
        <f>IFERROR(IF(Y584=0,"",ROUNDUP(Y584/H584,0)*0.02175),"")</f>
        <v>4.3499999999999997E-2</v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10.615384615384615</v>
      </c>
      <c r="BN584" s="64">
        <f>IFERROR(Y584*I584/H584,"0")</f>
        <v>16.559999999999999</v>
      </c>
      <c r="BO584" s="64">
        <f>IFERROR(1/J584*(X584/H584),"0")</f>
        <v>2.2893772893772896E-2</v>
      </c>
      <c r="BP584" s="64">
        <f>IFERROR(1/J584*(Y584/H584),"0")</f>
        <v>3.5714285714285712E-2</v>
      </c>
    </row>
    <row r="585" spans="1:68" x14ac:dyDescent="0.2">
      <c r="A585" s="395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6"/>
      <c r="P585" s="388" t="s">
        <v>70</v>
      </c>
      <c r="Q585" s="389"/>
      <c r="R585" s="389"/>
      <c r="S585" s="389"/>
      <c r="T585" s="389"/>
      <c r="U585" s="389"/>
      <c r="V585" s="390"/>
      <c r="W585" s="37" t="s">
        <v>71</v>
      </c>
      <c r="X585" s="386">
        <f>IFERROR(X581/H581,"0")+IFERROR(X582/H582,"0")+IFERROR(X583/H583,"0")+IFERROR(X584/H584,"0")</f>
        <v>3.8461538461538467</v>
      </c>
      <c r="Y585" s="386">
        <f>IFERROR(Y581/H581,"0")+IFERROR(Y582/H582,"0")+IFERROR(Y583/H583,"0")+IFERROR(Y584/H584,"0")</f>
        <v>5</v>
      </c>
      <c r="Z585" s="386">
        <f>IFERROR(IF(Z581="",0,Z581),"0")+IFERROR(IF(Z582="",0,Z582),"0")+IFERROR(IF(Z583="",0,Z583),"0")+IFERROR(IF(Z584="",0,Z584),"0")</f>
        <v>0.10875</v>
      </c>
      <c r="AA585" s="387"/>
      <c r="AB585" s="387"/>
      <c r="AC585" s="387"/>
    </row>
    <row r="586" spans="1:68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6"/>
      <c r="P586" s="388" t="s">
        <v>70</v>
      </c>
      <c r="Q586" s="389"/>
      <c r="R586" s="389"/>
      <c r="S586" s="389"/>
      <c r="T586" s="389"/>
      <c r="U586" s="389"/>
      <c r="V586" s="390"/>
      <c r="W586" s="37" t="s">
        <v>69</v>
      </c>
      <c r="X586" s="386">
        <f>IFERROR(SUM(X581:X584),"0")</f>
        <v>30</v>
      </c>
      <c r="Y586" s="386">
        <f>IFERROR(SUM(Y581:Y584),"0")</f>
        <v>39</v>
      </c>
      <c r="Z586" s="37"/>
      <c r="AA586" s="387"/>
      <c r="AB586" s="387"/>
      <c r="AC586" s="387"/>
    </row>
    <row r="587" spans="1:68" ht="16.5" hidden="1" customHeight="1" x14ac:dyDescent="0.25">
      <c r="A587" s="402" t="s">
        <v>778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8"/>
      <c r="AB587" s="378"/>
      <c r="AC587" s="378"/>
    </row>
    <row r="588" spans="1:68" ht="14.25" hidden="1" customHeight="1" x14ac:dyDescent="0.25">
      <c r="A588" s="391" t="s">
        <v>105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77"/>
      <c r="AB588" s="377"/>
      <c r="AC588" s="377"/>
    </row>
    <row r="589" spans="1:68" ht="27" hidden="1" customHeight="1" x14ac:dyDescent="0.25">
      <c r="A589" s="54" t="s">
        <v>779</v>
      </c>
      <c r="B589" s="54" t="s">
        <v>780</v>
      </c>
      <c r="C589" s="31">
        <v>4301011951</v>
      </c>
      <c r="D589" s="393">
        <v>4640242180045</v>
      </c>
      <c r="E589" s="394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108</v>
      </c>
      <c r="L589" s="32"/>
      <c r="M589" s="33" t="s">
        <v>109</v>
      </c>
      <c r="N589" s="33"/>
      <c r="O589" s="32">
        <v>55</v>
      </c>
      <c r="P589" s="744" t="s">
        <v>781</v>
      </c>
      <c r="Q589" s="398"/>
      <c r="R589" s="398"/>
      <c r="S589" s="398"/>
      <c r="T589" s="399"/>
      <c r="U589" s="34"/>
      <c r="V589" s="34"/>
      <c r="W589" s="35" t="s">
        <v>69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782</v>
      </c>
      <c r="B590" s="54" t="s">
        <v>783</v>
      </c>
      <c r="C590" s="31">
        <v>4301011950</v>
      </c>
      <c r="D590" s="393">
        <v>4640242180601</v>
      </c>
      <c r="E590" s="394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108</v>
      </c>
      <c r="L590" s="32"/>
      <c r="M590" s="33" t="s">
        <v>109</v>
      </c>
      <c r="N590" s="33"/>
      <c r="O590" s="32">
        <v>55</v>
      </c>
      <c r="P590" s="577" t="s">
        <v>784</v>
      </c>
      <c r="Q590" s="398"/>
      <c r="R590" s="398"/>
      <c r="S590" s="398"/>
      <c r="T590" s="399"/>
      <c r="U590" s="34"/>
      <c r="V590" s="34"/>
      <c r="W590" s="35" t="s">
        <v>69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5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6"/>
      <c r="P591" s="388" t="s">
        <v>70</v>
      </c>
      <c r="Q591" s="389"/>
      <c r="R591" s="389"/>
      <c r="S591" s="389"/>
      <c r="T591" s="389"/>
      <c r="U591" s="389"/>
      <c r="V591" s="390"/>
      <c r="W591" s="37" t="s">
        <v>71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6"/>
      <c r="P592" s="388" t="s">
        <v>70</v>
      </c>
      <c r="Q592" s="389"/>
      <c r="R592" s="389"/>
      <c r="S592" s="389"/>
      <c r="T592" s="389"/>
      <c r="U592" s="389"/>
      <c r="V592" s="390"/>
      <c r="W592" s="37" t="s">
        <v>69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391" t="s">
        <v>141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77"/>
      <c r="AB593" s="377"/>
      <c r="AC593" s="377"/>
    </row>
    <row r="594" spans="1:68" ht="27" hidden="1" customHeight="1" x14ac:dyDescent="0.25">
      <c r="A594" s="54" t="s">
        <v>785</v>
      </c>
      <c r="B594" s="54" t="s">
        <v>786</v>
      </c>
      <c r="C594" s="31">
        <v>4301020314</v>
      </c>
      <c r="D594" s="393">
        <v>4640242180090</v>
      </c>
      <c r="E594" s="394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108</v>
      </c>
      <c r="L594" s="32"/>
      <c r="M594" s="33" t="s">
        <v>109</v>
      </c>
      <c r="N594" s="33"/>
      <c r="O594" s="32">
        <v>50</v>
      </c>
      <c r="P594" s="406" t="s">
        <v>787</v>
      </c>
      <c r="Q594" s="398"/>
      <c r="R594" s="398"/>
      <c r="S594" s="398"/>
      <c r="T594" s="399"/>
      <c r="U594" s="34"/>
      <c r="V594" s="34"/>
      <c r="W594" s="35" t="s">
        <v>69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5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6"/>
      <c r="P595" s="388" t="s">
        <v>70</v>
      </c>
      <c r="Q595" s="389"/>
      <c r="R595" s="389"/>
      <c r="S595" s="389"/>
      <c r="T595" s="389"/>
      <c r="U595" s="389"/>
      <c r="V595" s="390"/>
      <c r="W595" s="37" t="s">
        <v>71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6"/>
      <c r="P596" s="388" t="s">
        <v>70</v>
      </c>
      <c r="Q596" s="389"/>
      <c r="R596" s="389"/>
      <c r="S596" s="389"/>
      <c r="T596" s="389"/>
      <c r="U596" s="389"/>
      <c r="V596" s="390"/>
      <c r="W596" s="37" t="s">
        <v>69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391" t="s">
        <v>64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77"/>
      <c r="AB597" s="377"/>
      <c r="AC597" s="377"/>
    </row>
    <row r="598" spans="1:68" ht="27" hidden="1" customHeight="1" x14ac:dyDescent="0.25">
      <c r="A598" s="54" t="s">
        <v>788</v>
      </c>
      <c r="B598" s="54" t="s">
        <v>789</v>
      </c>
      <c r="C598" s="31">
        <v>4301031321</v>
      </c>
      <c r="D598" s="393">
        <v>4640242180076</v>
      </c>
      <c r="E598" s="394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75</v>
      </c>
      <c r="L598" s="32"/>
      <c r="M598" s="33" t="s">
        <v>68</v>
      </c>
      <c r="N598" s="33"/>
      <c r="O598" s="32">
        <v>40</v>
      </c>
      <c r="P598" s="592" t="s">
        <v>790</v>
      </c>
      <c r="Q598" s="398"/>
      <c r="R598" s="398"/>
      <c r="S598" s="398"/>
      <c r="T598" s="399"/>
      <c r="U598" s="34"/>
      <c r="V598" s="34"/>
      <c r="W598" s="35" t="s">
        <v>69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5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6"/>
      <c r="P599" s="388" t="s">
        <v>70</v>
      </c>
      <c r="Q599" s="389"/>
      <c r="R599" s="389"/>
      <c r="S599" s="389"/>
      <c r="T599" s="389"/>
      <c r="U599" s="389"/>
      <c r="V599" s="390"/>
      <c r="W599" s="37" t="s">
        <v>71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6"/>
      <c r="P600" s="388" t="s">
        <v>70</v>
      </c>
      <c r="Q600" s="389"/>
      <c r="R600" s="389"/>
      <c r="S600" s="389"/>
      <c r="T600" s="389"/>
      <c r="U600" s="389"/>
      <c r="V600" s="390"/>
      <c r="W600" s="37" t="s">
        <v>69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391" t="s">
        <v>72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77"/>
      <c r="AB601" s="377"/>
      <c r="AC601" s="377"/>
    </row>
    <row r="602" spans="1:68" ht="27" hidden="1" customHeight="1" x14ac:dyDescent="0.25">
      <c r="A602" s="54" t="s">
        <v>791</v>
      </c>
      <c r="B602" s="54" t="s">
        <v>792</v>
      </c>
      <c r="C602" s="31">
        <v>4301051780</v>
      </c>
      <c r="D602" s="393">
        <v>4640242180106</v>
      </c>
      <c r="E602" s="394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108</v>
      </c>
      <c r="L602" s="32"/>
      <c r="M602" s="33" t="s">
        <v>68</v>
      </c>
      <c r="N602" s="33"/>
      <c r="O602" s="32">
        <v>45</v>
      </c>
      <c r="P602" s="615" t="s">
        <v>793</v>
      </c>
      <c r="Q602" s="398"/>
      <c r="R602" s="398"/>
      <c r="S602" s="398"/>
      <c r="T602" s="399"/>
      <c r="U602" s="34"/>
      <c r="V602" s="34"/>
      <c r="W602" s="35" t="s">
        <v>69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5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6"/>
      <c r="P603" s="388" t="s">
        <v>70</v>
      </c>
      <c r="Q603" s="389"/>
      <c r="R603" s="389"/>
      <c r="S603" s="389"/>
      <c r="T603" s="389"/>
      <c r="U603" s="389"/>
      <c r="V603" s="390"/>
      <c r="W603" s="37" t="s">
        <v>71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6"/>
      <c r="P604" s="388" t="s">
        <v>70</v>
      </c>
      <c r="Q604" s="389"/>
      <c r="R604" s="389"/>
      <c r="S604" s="389"/>
      <c r="T604" s="389"/>
      <c r="U604" s="389"/>
      <c r="V604" s="390"/>
      <c r="W604" s="37" t="s">
        <v>69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2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83"/>
      <c r="P605" s="419" t="s">
        <v>794</v>
      </c>
      <c r="Q605" s="420"/>
      <c r="R605" s="420"/>
      <c r="S605" s="420"/>
      <c r="T605" s="420"/>
      <c r="U605" s="420"/>
      <c r="V605" s="421"/>
      <c r="W605" s="37" t="s">
        <v>69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17008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17192.899999999998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83"/>
      <c r="P606" s="419" t="s">
        <v>795</v>
      </c>
      <c r="Q606" s="420"/>
      <c r="R606" s="420"/>
      <c r="S606" s="420"/>
      <c r="T606" s="420"/>
      <c r="U606" s="420"/>
      <c r="V606" s="421"/>
      <c r="W606" s="37" t="s">
        <v>69</v>
      </c>
      <c r="X606" s="386">
        <f>IFERROR(SUM(BM22:BM602),"0")</f>
        <v>18109.207634970386</v>
      </c>
      <c r="Y606" s="386">
        <f>IFERROR(SUM(BN22:BN602),"0")</f>
        <v>18307.026000000002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83"/>
      <c r="P607" s="419" t="s">
        <v>796</v>
      </c>
      <c r="Q607" s="420"/>
      <c r="R607" s="420"/>
      <c r="S607" s="420"/>
      <c r="T607" s="420"/>
      <c r="U607" s="420"/>
      <c r="V607" s="421"/>
      <c r="W607" s="37" t="s">
        <v>797</v>
      </c>
      <c r="X607" s="38">
        <f>ROUNDUP(SUM(BO22:BO602),0)</f>
        <v>34</v>
      </c>
      <c r="Y607" s="38">
        <f>ROUNDUP(SUM(BP22:BP602),0)</f>
        <v>34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83"/>
      <c r="P608" s="419" t="s">
        <v>798</v>
      </c>
      <c r="Q608" s="420"/>
      <c r="R608" s="420"/>
      <c r="S608" s="420"/>
      <c r="T608" s="420"/>
      <c r="U608" s="420"/>
      <c r="V608" s="421"/>
      <c r="W608" s="37" t="s">
        <v>69</v>
      </c>
      <c r="X608" s="386">
        <f>GrossWeightTotal+PalletQtyTotal*25</f>
        <v>18959.207634970386</v>
      </c>
      <c r="Y608" s="386">
        <f>GrossWeightTotalR+PalletQtyTotalR*25</f>
        <v>19157.026000000002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83"/>
      <c r="P609" s="419" t="s">
        <v>799</v>
      </c>
      <c r="Q609" s="420"/>
      <c r="R609" s="420"/>
      <c r="S609" s="420"/>
      <c r="T609" s="420"/>
      <c r="U609" s="420"/>
      <c r="V609" s="421"/>
      <c r="W609" s="37" t="s">
        <v>797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3522.7002065622755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3556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83"/>
      <c r="P610" s="419" t="s">
        <v>800</v>
      </c>
      <c r="Q610" s="420"/>
      <c r="R610" s="420"/>
      <c r="S610" s="420"/>
      <c r="T610" s="420"/>
      <c r="U610" s="420"/>
      <c r="V610" s="421"/>
      <c r="W610" s="39" t="s">
        <v>801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38.750810000000016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802</v>
      </c>
      <c r="B612" s="375" t="s">
        <v>63</v>
      </c>
      <c r="C612" s="440" t="s">
        <v>103</v>
      </c>
      <c r="D612" s="560"/>
      <c r="E612" s="560"/>
      <c r="F612" s="560"/>
      <c r="G612" s="560"/>
      <c r="H612" s="561"/>
      <c r="I612" s="440" t="s">
        <v>258</v>
      </c>
      <c r="J612" s="560"/>
      <c r="K612" s="560"/>
      <c r="L612" s="560"/>
      <c r="M612" s="560"/>
      <c r="N612" s="560"/>
      <c r="O612" s="560"/>
      <c r="P612" s="560"/>
      <c r="Q612" s="560"/>
      <c r="R612" s="560"/>
      <c r="S612" s="560"/>
      <c r="T612" s="560"/>
      <c r="U612" s="560"/>
      <c r="V612" s="561"/>
      <c r="W612" s="440" t="s">
        <v>502</v>
      </c>
      <c r="X612" s="561"/>
      <c r="Y612" s="440" t="s">
        <v>558</v>
      </c>
      <c r="Z612" s="560"/>
      <c r="AA612" s="560"/>
      <c r="AB612" s="561"/>
      <c r="AC612" s="375" t="s">
        <v>666</v>
      </c>
      <c r="AD612" s="440" t="s">
        <v>710</v>
      </c>
      <c r="AE612" s="561"/>
      <c r="AF612" s="376"/>
    </row>
    <row r="613" spans="1:32" ht="14.25" customHeight="1" thickTop="1" x14ac:dyDescent="0.2">
      <c r="A613" s="736" t="s">
        <v>803</v>
      </c>
      <c r="B613" s="440" t="s">
        <v>63</v>
      </c>
      <c r="C613" s="440" t="s">
        <v>104</v>
      </c>
      <c r="D613" s="440" t="s">
        <v>126</v>
      </c>
      <c r="E613" s="440" t="s">
        <v>177</v>
      </c>
      <c r="F613" s="440" t="s">
        <v>194</v>
      </c>
      <c r="G613" s="440" t="s">
        <v>226</v>
      </c>
      <c r="H613" s="440" t="s">
        <v>103</v>
      </c>
      <c r="I613" s="440" t="s">
        <v>259</v>
      </c>
      <c r="J613" s="440" t="s">
        <v>276</v>
      </c>
      <c r="K613" s="440" t="s">
        <v>342</v>
      </c>
      <c r="L613" s="376"/>
      <c r="M613" s="440" t="s">
        <v>359</v>
      </c>
      <c r="N613" s="376"/>
      <c r="O613" s="440" t="s">
        <v>377</v>
      </c>
      <c r="P613" s="440" t="s">
        <v>393</v>
      </c>
      <c r="Q613" s="440" t="s">
        <v>397</v>
      </c>
      <c r="R613" s="440" t="s">
        <v>406</v>
      </c>
      <c r="S613" s="440" t="s">
        <v>417</v>
      </c>
      <c r="T613" s="440" t="s">
        <v>420</v>
      </c>
      <c r="U613" s="440" t="s">
        <v>427</v>
      </c>
      <c r="V613" s="440" t="s">
        <v>493</v>
      </c>
      <c r="W613" s="440" t="s">
        <v>503</v>
      </c>
      <c r="X613" s="440" t="s">
        <v>531</v>
      </c>
      <c r="Y613" s="440" t="s">
        <v>559</v>
      </c>
      <c r="Z613" s="440" t="s">
        <v>622</v>
      </c>
      <c r="AA613" s="440" t="s">
        <v>650</v>
      </c>
      <c r="AB613" s="440" t="s">
        <v>657</v>
      </c>
      <c r="AC613" s="440" t="s">
        <v>666</v>
      </c>
      <c r="AD613" s="440" t="s">
        <v>710</v>
      </c>
      <c r="AE613" s="440" t="s">
        <v>778</v>
      </c>
      <c r="AF613" s="376"/>
    </row>
    <row r="614" spans="1:32" ht="13.5" customHeight="1" thickBot="1" x14ac:dyDescent="0.25">
      <c r="A614" s="737"/>
      <c r="B614" s="441"/>
      <c r="C614" s="441"/>
      <c r="D614" s="441"/>
      <c r="E614" s="441"/>
      <c r="F614" s="441"/>
      <c r="G614" s="441"/>
      <c r="H614" s="441"/>
      <c r="I614" s="441"/>
      <c r="J614" s="441"/>
      <c r="K614" s="441"/>
      <c r="L614" s="376"/>
      <c r="M614" s="441"/>
      <c r="N614" s="376"/>
      <c r="O614" s="441"/>
      <c r="P614" s="441"/>
      <c r="Q614" s="441"/>
      <c r="R614" s="441"/>
      <c r="S614" s="441"/>
      <c r="T614" s="441"/>
      <c r="U614" s="441"/>
      <c r="V614" s="441"/>
      <c r="W614" s="441"/>
      <c r="X614" s="441"/>
      <c r="Y614" s="441"/>
      <c r="Z614" s="441"/>
      <c r="AA614" s="441"/>
      <c r="AB614" s="441"/>
      <c r="AC614" s="441"/>
      <c r="AD614" s="441"/>
      <c r="AE614" s="441"/>
      <c r="AF614" s="376"/>
    </row>
    <row r="615" spans="1:32" ht="18" customHeight="1" thickTop="1" thickBot="1" x14ac:dyDescent="0.25">
      <c r="A615" s="40" t="s">
        <v>804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452.8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901.8</v>
      </c>
      <c r="E615" s="46">
        <f>IFERROR(Y101*1,"0")+IFERROR(Y102*1,"0")+IFERROR(Y103*1,"0")+IFERROR(Y107*1,"0")+IFERROR(Y108*1,"0")+IFERROR(Y109*1,"0")+IFERROR(Y110*1,"0")+IFERROR(Y111*1,"0")</f>
        <v>1343.1000000000001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1916.82</v>
      </c>
      <c r="G615" s="46">
        <f>IFERROR(Y145*1,"0")+IFERROR(Y146*1,"0")+IFERROR(Y150*1,"0")+IFERROR(Y151*1,"0")+IFERROR(Y155*1,"0")+IFERROR(Y156*1,"0")</f>
        <v>214.88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133.19999999999999</v>
      </c>
      <c r="I615" s="46">
        <f>IFERROR(Y183*1,"0")+IFERROR(Y184*1,"0")+IFERROR(Y185*1,"0")+IFERROR(Y186*1,"0")+IFERROR(Y187*1,"0")+IFERROR(Y188*1,"0")+IFERROR(Y189*1,"0")+IFERROR(Y190*1,"0")</f>
        <v>413.70000000000005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1475.9999999999998</v>
      </c>
      <c r="K615" s="46">
        <f>IFERROR(Y239*1,"0")+IFERROR(Y240*1,"0")+IFERROR(Y241*1,"0")+IFERROR(Y242*1,"0")+IFERROR(Y243*1,"0")+IFERROR(Y244*1,"0")+IFERROR(Y245*1,"0")+IFERROR(Y246*1,"0")</f>
        <v>220.4</v>
      </c>
      <c r="L615" s="376"/>
      <c r="M615" s="46">
        <f>IFERROR(Y251*1,"0")+IFERROR(Y252*1,"0")+IFERROR(Y253*1,"0")+IFERROR(Y254*1,"0")+IFERROR(Y255*1,"0")+IFERROR(Y256*1,"0")+IFERROR(Y257*1,"0")+IFERROR(Y258*1,"0")</f>
        <v>235.2</v>
      </c>
      <c r="N615" s="376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720</v>
      </c>
      <c r="S615" s="46">
        <f>IFERROR(Y293*1,"0")</f>
        <v>0</v>
      </c>
      <c r="T615" s="46">
        <f>IFERROR(Y298*1,"0")+IFERROR(Y302*1,"0")+IFERROR(Y303*1,"0")</f>
        <v>71.400000000000006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346.2</v>
      </c>
      <c r="V615" s="46">
        <f>IFERROR(Y354*1,"0")+IFERROR(Y358*1,"0")+IFERROR(Y359*1,"0")+IFERROR(Y360*1,"0")</f>
        <v>993.3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5484.6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36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207.42000000000002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96.6</v>
      </c>
      <c r="AA615" s="46">
        <f>IFERROR(Y494*1,"0")+IFERROR(Y495*1,"0")+IFERROR(Y496*1,"0")</f>
        <v>10.799999999999999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1022.88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895.8</v>
      </c>
      <c r="AE615" s="46">
        <f>IFERROR(Y589*1,"0")+IFERROR(Y590*1,"0")+IFERROR(Y594*1,"0")+IFERROR(Y598*1,"0")+IFERROR(Y602*1,"0")</f>
        <v>0</v>
      </c>
      <c r="AF615" s="376"/>
    </row>
  </sheetData>
  <sheetProtection algorithmName="SHA-512" hashValue="F3mfokKpkiQIerQUvE4dbd3jA2uaxmY/KdESxHDHWp1+NaVNUivapsbFzos2b0VL2mMlFWhvToo17ny2aoPZ3w==" saltValue="GY3jBG1rSaPyAfStMxnBl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122,00"/>
        <filter val="1 200,00"/>
        <filter val="1 430,00"/>
        <filter val="1 500,00"/>
        <filter val="1 700,00"/>
        <filter val="1,67"/>
        <filter val="10,00"/>
        <filter val="100,00"/>
        <filter val="102,56"/>
        <filter val="108,52"/>
        <filter val="117,78"/>
        <filter val="12,00"/>
        <filter val="12,38"/>
        <filter val="120,00"/>
        <filter val="127,88"/>
        <filter val="15,00"/>
        <filter val="150,00"/>
        <filter val="157,50"/>
        <filter val="16,50"/>
        <filter val="16,67"/>
        <filter val="16,80"/>
        <filter val="160,71"/>
        <filter val="17 008,00"/>
        <filter val="17,50"/>
        <filter val="170,00"/>
        <filter val="176,70"/>
        <filter val="18 109,21"/>
        <filter val="18 959,21"/>
        <filter val="18,81"/>
        <filter val="18,94"/>
        <filter val="18,97"/>
        <filter val="180,00"/>
        <filter val="188,10"/>
        <filter val="19,05"/>
        <filter val="2,50"/>
        <filter val="20,00"/>
        <filter val="20,50"/>
        <filter val="200,00"/>
        <filter val="216,00"/>
        <filter val="220,00"/>
        <filter val="225,00"/>
        <filter val="228,00"/>
        <filter val="240,00"/>
        <filter val="26,80"/>
        <filter val="260,00"/>
        <filter val="28,00"/>
        <filter val="280,00"/>
        <filter val="285,00"/>
        <filter val="296,33"/>
        <filter val="3 522,70"/>
        <filter val="3,85"/>
        <filter val="30,00"/>
        <filter val="300,00"/>
        <filter val="31,25"/>
        <filter val="31,67"/>
        <filter val="328,57"/>
        <filter val="33,33"/>
        <filter val="330,00"/>
        <filter val="34"/>
        <filter val="34,34"/>
        <filter val="35,00"/>
        <filter val="350,00"/>
        <filter val="36,00"/>
        <filter val="360,00"/>
        <filter val="378,00"/>
        <filter val="39,20"/>
        <filter val="4 415,00"/>
        <filter val="4,17"/>
        <filter val="405,00"/>
        <filter val="412,50"/>
        <filter val="416,21"/>
        <filter val="42,03"/>
        <filter val="450,00"/>
        <filter val="460,00"/>
        <filter val="466,67"/>
        <filter val="48,15"/>
        <filter val="480,00"/>
        <filter val="5,00"/>
        <filter val="5,50"/>
        <filter val="50,00"/>
        <filter val="52,50"/>
        <filter val="524,00"/>
        <filter val="56,00"/>
        <filter val="6,00"/>
        <filter val="6,41"/>
        <filter val="6,67"/>
        <filter val="60,00"/>
        <filter val="605,00"/>
        <filter val="630,00"/>
        <filter val="66,67"/>
        <filter val="70,00"/>
        <filter val="705,00"/>
        <filter val="72,00"/>
        <filter val="720,00"/>
        <filter val="76,00"/>
        <filter val="76,90"/>
        <filter val="78,48"/>
        <filter val="8,33"/>
        <filter val="80,00"/>
        <filter val="800,00"/>
        <filter val="82,50"/>
        <filter val="85,74"/>
        <filter val="88,89"/>
        <filter val="88,93"/>
        <filter val="9,00"/>
        <filter val="95,00"/>
        <filter val="96,00"/>
        <filter val="980,00"/>
      </filters>
    </filterColumn>
  </autoFilter>
  <mergeCells count="1084">
    <mergeCell ref="AD612:AE612"/>
    <mergeCell ref="D589:E589"/>
    <mergeCell ref="D110:E110"/>
    <mergeCell ref="D408:E408"/>
    <mergeCell ref="P387:V387"/>
    <mergeCell ref="B613:B614"/>
    <mergeCell ref="A477:O478"/>
    <mergeCell ref="P151:T151"/>
    <mergeCell ref="D395:E395"/>
    <mergeCell ref="A197:O198"/>
    <mergeCell ref="P449:T449"/>
    <mergeCell ref="A268:O269"/>
    <mergeCell ref="A426:Z426"/>
    <mergeCell ref="A10:C10"/>
    <mergeCell ref="P126:T126"/>
    <mergeCell ref="A364:Z364"/>
    <mergeCell ref="P361:V361"/>
    <mergeCell ref="D553:E553"/>
    <mergeCell ref="A484:Z484"/>
    <mergeCell ref="P218:T218"/>
    <mergeCell ref="A21:Z21"/>
    <mergeCell ref="D184:E184"/>
    <mergeCell ref="P425:V425"/>
    <mergeCell ref="A499:Z499"/>
    <mergeCell ref="A355:O356"/>
    <mergeCell ref="A415:Z415"/>
    <mergeCell ref="A129:Z129"/>
    <mergeCell ref="A194:Z194"/>
    <mergeCell ref="P356:V356"/>
    <mergeCell ref="A181:Z181"/>
    <mergeCell ref="P527:V527"/>
    <mergeCell ref="P534:T534"/>
    <mergeCell ref="D17:E18"/>
    <mergeCell ref="A479:Z479"/>
    <mergeCell ref="A213:O214"/>
    <mergeCell ref="D471:E471"/>
    <mergeCell ref="D515:E515"/>
    <mergeCell ref="P60:T60"/>
    <mergeCell ref="D552:E552"/>
    <mergeCell ref="D239:E239"/>
    <mergeCell ref="D95:E95"/>
    <mergeCell ref="D266:E266"/>
    <mergeCell ref="A339:Z339"/>
    <mergeCell ref="U17:V17"/>
    <mergeCell ref="Y17:Y18"/>
    <mergeCell ref="P385:T385"/>
    <mergeCell ref="P410:T410"/>
    <mergeCell ref="A8:C8"/>
    <mergeCell ref="P124:T124"/>
    <mergeCell ref="P447:T447"/>
    <mergeCell ref="P137:V137"/>
    <mergeCell ref="D218:E218"/>
    <mergeCell ref="P197:V197"/>
    <mergeCell ref="A249:Z249"/>
    <mergeCell ref="P351:V351"/>
    <mergeCell ref="P434:T434"/>
    <mergeCell ref="D171:E171"/>
    <mergeCell ref="D342:E342"/>
    <mergeCell ref="P293:T293"/>
    <mergeCell ref="D336:E336"/>
    <mergeCell ref="A9:C9"/>
    <mergeCell ref="P125:T125"/>
    <mergeCell ref="P321:T321"/>
    <mergeCell ref="D373:E373"/>
    <mergeCell ref="A564:O565"/>
    <mergeCell ref="D293:E293"/>
    <mergeCell ref="P608:V608"/>
    <mergeCell ref="P360:T360"/>
    <mergeCell ref="D32:E32"/>
    <mergeCell ref="P595:V595"/>
    <mergeCell ref="P71:T71"/>
    <mergeCell ref="P313:T313"/>
    <mergeCell ref="X17:X18"/>
    <mergeCell ref="P373:T373"/>
    <mergeCell ref="P444:T444"/>
    <mergeCell ref="Q6:R6"/>
    <mergeCell ref="P200:T200"/>
    <mergeCell ref="P134:T134"/>
    <mergeCell ref="P243:T243"/>
    <mergeCell ref="P436:T436"/>
    <mergeCell ref="D102:E102"/>
    <mergeCell ref="P433:T433"/>
    <mergeCell ref="A549:Z549"/>
    <mergeCell ref="D170:E170"/>
    <mergeCell ref="D341:E341"/>
    <mergeCell ref="D531:E531"/>
    <mergeCell ref="P456:V456"/>
    <mergeCell ref="P196:T196"/>
    <mergeCell ref="D177:E177"/>
    <mergeCell ref="D33:E33"/>
    <mergeCell ref="P281:V281"/>
    <mergeCell ref="A106:Z106"/>
    <mergeCell ref="P183:T183"/>
    <mergeCell ref="D226:E226"/>
    <mergeCell ref="P354:T354"/>
    <mergeCell ref="P414:V414"/>
    <mergeCell ref="S613:S614"/>
    <mergeCell ref="U613:U614"/>
    <mergeCell ref="A204:Z20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T613:T614"/>
    <mergeCell ref="P289:V289"/>
    <mergeCell ref="A114:Z114"/>
    <mergeCell ref="V613:V614"/>
    <mergeCell ref="A64:Z64"/>
    <mergeCell ref="P439:T439"/>
    <mergeCell ref="Y612:AB612"/>
    <mergeCell ref="D577:E577"/>
    <mergeCell ref="N17:N18"/>
    <mergeCell ref="Q5:R5"/>
    <mergeCell ref="F17:F18"/>
    <mergeCell ref="D120:E120"/>
    <mergeCell ref="D242:E242"/>
    <mergeCell ref="P290:V290"/>
    <mergeCell ref="P370:T370"/>
    <mergeCell ref="P435:T435"/>
    <mergeCell ref="D107:E107"/>
    <mergeCell ref="D163:E163"/>
    <mergeCell ref="D278:E278"/>
    <mergeCell ref="D234:E234"/>
    <mergeCell ref="P288:T288"/>
    <mergeCell ref="P568:T568"/>
    <mergeCell ref="D576:E576"/>
    <mergeCell ref="P589:T589"/>
    <mergeCell ref="P70:T70"/>
    <mergeCell ref="P263:T263"/>
    <mergeCell ref="P305:V305"/>
    <mergeCell ref="D244:E244"/>
    <mergeCell ref="M17:M18"/>
    <mergeCell ref="O17:O18"/>
    <mergeCell ref="P336:T336"/>
    <mergeCell ref="A469:Z469"/>
    <mergeCell ref="W612:X612"/>
    <mergeCell ref="P430:T430"/>
    <mergeCell ref="P350:V350"/>
    <mergeCell ref="A297:Z297"/>
    <mergeCell ref="P102:T102"/>
    <mergeCell ref="P417:T417"/>
    <mergeCell ref="K613:K614"/>
    <mergeCell ref="P78:V78"/>
    <mergeCell ref="D397:E397"/>
    <mergeCell ref="A344:O345"/>
    <mergeCell ref="P376:V376"/>
    <mergeCell ref="D310:E310"/>
    <mergeCell ref="AD17:AF18"/>
    <mergeCell ref="P599:V599"/>
    <mergeCell ref="D101:E101"/>
    <mergeCell ref="P142:V142"/>
    <mergeCell ref="A337:O338"/>
    <mergeCell ref="D570:E570"/>
    <mergeCell ref="P574:V574"/>
    <mergeCell ref="D76:E76"/>
    <mergeCell ref="F5:G5"/>
    <mergeCell ref="A488:Z488"/>
    <mergeCell ref="A25:Z25"/>
    <mergeCell ref="P467:V467"/>
    <mergeCell ref="P67:T67"/>
    <mergeCell ref="D430:E430"/>
    <mergeCell ref="D455:E455"/>
    <mergeCell ref="D175:E175"/>
    <mergeCell ref="P186:T186"/>
    <mergeCell ref="P82:T82"/>
    <mergeCell ref="D221:E221"/>
    <mergeCell ref="V11:W11"/>
    <mergeCell ref="P253:T253"/>
    <mergeCell ref="A394:Z394"/>
    <mergeCell ref="A465:Z465"/>
    <mergeCell ref="A613:A614"/>
    <mergeCell ref="A497:O498"/>
    <mergeCell ref="P367:T367"/>
    <mergeCell ref="D550:E550"/>
    <mergeCell ref="P110:T110"/>
    <mergeCell ref="P408:T408"/>
    <mergeCell ref="P2:W3"/>
    <mergeCell ref="P133:T133"/>
    <mergeCell ref="P498:V498"/>
    <mergeCell ref="D560:E560"/>
    <mergeCell ref="A57:O58"/>
    <mergeCell ref="P298:T298"/>
    <mergeCell ref="D241:E241"/>
    <mergeCell ref="P369:T369"/>
    <mergeCell ref="P54:T54"/>
    <mergeCell ref="P347:T347"/>
    <mergeCell ref="D437:E437"/>
    <mergeCell ref="D539:E539"/>
    <mergeCell ref="P412:T412"/>
    <mergeCell ref="P583:T583"/>
    <mergeCell ref="D404:E404"/>
    <mergeCell ref="D10:E10"/>
    <mergeCell ref="A23:O24"/>
    <mergeCell ref="F10:G10"/>
    <mergeCell ref="A121:O122"/>
    <mergeCell ref="P135:T135"/>
    <mergeCell ref="D562:E562"/>
    <mergeCell ref="D243:E243"/>
    <mergeCell ref="D544:E544"/>
    <mergeCell ref="P349:T349"/>
    <mergeCell ref="D475:E475"/>
    <mergeCell ref="P75:T75"/>
    <mergeCell ref="P342:T342"/>
    <mergeCell ref="P146:T146"/>
    <mergeCell ref="P406:V406"/>
    <mergeCell ref="G17:G18"/>
    <mergeCell ref="P57:V57"/>
    <mergeCell ref="P27:T27"/>
    <mergeCell ref="D206:E206"/>
    <mergeCell ref="P585:V585"/>
    <mergeCell ref="A597:Z597"/>
    <mergeCell ref="P610:V610"/>
    <mergeCell ref="D450:E450"/>
    <mergeCell ref="D29:E29"/>
    <mergeCell ref="P592:V592"/>
    <mergeCell ref="D216:E216"/>
    <mergeCell ref="D265:E265"/>
    <mergeCell ref="P515:T515"/>
    <mergeCell ref="A20:Z20"/>
    <mergeCell ref="P300:V300"/>
    <mergeCell ref="P341:T341"/>
    <mergeCell ref="D384:E384"/>
    <mergeCell ref="D151:E151"/>
    <mergeCell ref="P192:V192"/>
    <mergeCell ref="A191:O192"/>
    <mergeCell ref="D449:E449"/>
    <mergeCell ref="P577:T577"/>
    <mergeCell ref="P107:T107"/>
    <mergeCell ref="D150:E150"/>
    <mergeCell ref="P278:T278"/>
    <mergeCell ref="P63:V63"/>
    <mergeCell ref="P101:T101"/>
    <mergeCell ref="D321:E321"/>
    <mergeCell ref="P576:T576"/>
    <mergeCell ref="A595:O596"/>
    <mergeCell ref="D513:E513"/>
    <mergeCell ref="A317:Z317"/>
    <mergeCell ref="P61:T61"/>
    <mergeCell ref="D200:E200"/>
    <mergeCell ref="D75:E75"/>
    <mergeCell ref="P325:T325"/>
    <mergeCell ref="A413:O414"/>
    <mergeCell ref="P348:T348"/>
    <mergeCell ref="P273:V273"/>
    <mergeCell ref="D231:E231"/>
    <mergeCell ref="P39:V39"/>
    <mergeCell ref="D358:E358"/>
    <mergeCell ref="D529:E529"/>
    <mergeCell ref="P337:V337"/>
    <mergeCell ref="P508:V508"/>
    <mergeCell ref="D594:E594"/>
    <mergeCell ref="P573:V573"/>
    <mergeCell ref="Q13:R13"/>
    <mergeCell ref="P97:V97"/>
    <mergeCell ref="A93:Z93"/>
    <mergeCell ref="P268:V268"/>
    <mergeCell ref="P201:T201"/>
    <mergeCell ref="D318:E318"/>
    <mergeCell ref="P139:T139"/>
    <mergeCell ref="D389:E389"/>
    <mergeCell ref="P47:V47"/>
    <mergeCell ref="P176:T176"/>
    <mergeCell ref="P560:T560"/>
    <mergeCell ref="P241:T241"/>
    <mergeCell ref="P41:T41"/>
    <mergeCell ref="D84:E84"/>
    <mergeCell ref="D22:E22"/>
    <mergeCell ref="D155:E155"/>
    <mergeCell ref="A62:O63"/>
    <mergeCell ref="D602:E602"/>
    <mergeCell ref="D540:E540"/>
    <mergeCell ref="D83:E83"/>
    <mergeCell ref="P162:T162"/>
    <mergeCell ref="P331:V331"/>
    <mergeCell ref="A86:O87"/>
    <mergeCell ref="P460:T460"/>
    <mergeCell ref="D319:E319"/>
    <mergeCell ref="P398:T398"/>
    <mergeCell ref="D441:E441"/>
    <mergeCell ref="D512:E512"/>
    <mergeCell ref="D368:E368"/>
    <mergeCell ref="D506:E506"/>
    <mergeCell ref="P525:T525"/>
    <mergeCell ref="P569:T569"/>
    <mergeCell ref="P177:T177"/>
    <mergeCell ref="C612:H612"/>
    <mergeCell ref="A152:O153"/>
    <mergeCell ref="D314:E314"/>
    <mergeCell ref="A143:Z143"/>
    <mergeCell ref="P413:V413"/>
    <mergeCell ref="A289:O290"/>
    <mergeCell ref="P121:V121"/>
    <mergeCell ref="P188:T188"/>
    <mergeCell ref="A182:Z182"/>
    <mergeCell ref="A505:Z505"/>
    <mergeCell ref="P551:T551"/>
    <mergeCell ref="A541:O542"/>
    <mergeCell ref="A296:Z296"/>
    <mergeCell ref="D288:E288"/>
    <mergeCell ref="P148:V148"/>
    <mergeCell ref="D459:E459"/>
    <mergeCell ref="A580:Z580"/>
    <mergeCell ref="P314:T314"/>
    <mergeCell ref="D428:E428"/>
    <mergeCell ref="P236:V236"/>
    <mergeCell ref="P92:V92"/>
    <mergeCell ref="A88:Z88"/>
    <mergeCell ref="P257:T257"/>
    <mergeCell ref="P521:V521"/>
    <mergeCell ref="A346:Z346"/>
    <mergeCell ref="P80:T80"/>
    <mergeCell ref="Z17:Z18"/>
    <mergeCell ref="P173:V173"/>
    <mergeCell ref="A172:O173"/>
    <mergeCell ref="A283:Z283"/>
    <mergeCell ref="A388:Z388"/>
    <mergeCell ref="D446:E446"/>
    <mergeCell ref="H5:M5"/>
    <mergeCell ref="P158:V158"/>
    <mergeCell ref="A154:Z154"/>
    <mergeCell ref="P522:V522"/>
    <mergeCell ref="D212:E212"/>
    <mergeCell ref="P567:T567"/>
    <mergeCell ref="D146:E146"/>
    <mergeCell ref="P225:T225"/>
    <mergeCell ref="P396:T396"/>
    <mergeCell ref="D6:M6"/>
    <mergeCell ref="D439:E439"/>
    <mergeCell ref="P461:T461"/>
    <mergeCell ref="A306:Z306"/>
    <mergeCell ref="A526:O527"/>
    <mergeCell ref="P565:V565"/>
    <mergeCell ref="P175:T175"/>
    <mergeCell ref="P33:T33"/>
    <mergeCell ref="P475:T475"/>
    <mergeCell ref="P226:T226"/>
    <mergeCell ref="A294:O295"/>
    <mergeCell ref="V6:W9"/>
    <mergeCell ref="A112:O113"/>
    <mergeCell ref="P256:T256"/>
    <mergeCell ref="P554:T554"/>
    <mergeCell ref="P109:T109"/>
    <mergeCell ref="A59:Z59"/>
    <mergeCell ref="A299:O300"/>
    <mergeCell ref="D186:E186"/>
    <mergeCell ref="D435:E435"/>
    <mergeCell ref="D217:E217"/>
    <mergeCell ref="P84:T84"/>
    <mergeCell ref="P222:T222"/>
    <mergeCell ref="P22:T22"/>
    <mergeCell ref="A391:O392"/>
    <mergeCell ref="A462:O463"/>
    <mergeCell ref="P320:T320"/>
    <mergeCell ref="D80:E80"/>
    <mergeCell ref="P42:V42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519:T519"/>
    <mergeCell ref="A543:Z543"/>
    <mergeCell ref="P581:T581"/>
    <mergeCell ref="P497:V497"/>
    <mergeCell ref="H10:M10"/>
    <mergeCell ref="AA17:AA18"/>
    <mergeCell ref="P212:T212"/>
    <mergeCell ref="AC17:AC18"/>
    <mergeCell ref="A377:Z377"/>
    <mergeCell ref="P485:T485"/>
    <mergeCell ref="D613:D614"/>
    <mergeCell ref="P108:T108"/>
    <mergeCell ref="P279:T279"/>
    <mergeCell ref="D89:E89"/>
    <mergeCell ref="A420:Z420"/>
    <mergeCell ref="P472:T472"/>
    <mergeCell ref="P147:V147"/>
    <mergeCell ref="P254:T254"/>
    <mergeCell ref="A199:Z199"/>
    <mergeCell ref="P251:T251"/>
    <mergeCell ref="A104:O105"/>
    <mergeCell ref="P45:T45"/>
    <mergeCell ref="A235:O236"/>
    <mergeCell ref="P512:T512"/>
    <mergeCell ref="P343:T343"/>
    <mergeCell ref="P530:T530"/>
    <mergeCell ref="P318:T318"/>
    <mergeCell ref="A599:O600"/>
    <mergeCell ref="AB17:AB18"/>
    <mergeCell ref="A575:Z575"/>
    <mergeCell ref="D367:E367"/>
    <mergeCell ref="M613:M614"/>
    <mergeCell ref="BD17:BD18"/>
    <mergeCell ref="P232:T232"/>
    <mergeCell ref="P152:V152"/>
    <mergeCell ref="P330:T330"/>
    <mergeCell ref="AE613:AE614"/>
    <mergeCell ref="D140:E140"/>
    <mergeCell ref="A275:Z275"/>
    <mergeCell ref="W613:W614"/>
    <mergeCell ref="D267:E267"/>
    <mergeCell ref="P395:T395"/>
    <mergeCell ref="D438:E438"/>
    <mergeCell ref="A511:Z511"/>
    <mergeCell ref="P517:T517"/>
    <mergeCell ref="Y613:Y614"/>
    <mergeCell ref="D359:E359"/>
    <mergeCell ref="P96:T96"/>
    <mergeCell ref="H17:H18"/>
    <mergeCell ref="P90:T90"/>
    <mergeCell ref="P532:T532"/>
    <mergeCell ref="P161:T161"/>
    <mergeCell ref="P217:T217"/>
    <mergeCell ref="P452:V452"/>
    <mergeCell ref="P459:T459"/>
    <mergeCell ref="D440:E440"/>
    <mergeCell ref="P104:V104"/>
    <mergeCell ref="D489:E489"/>
    <mergeCell ref="D427:E427"/>
    <mergeCell ref="P247:V247"/>
    <mergeCell ref="P390:T390"/>
    <mergeCell ref="P561:T561"/>
    <mergeCell ref="P483:V483"/>
    <mergeCell ref="A507:O508"/>
    <mergeCell ref="J9:M9"/>
    <mergeCell ref="P440:T440"/>
    <mergeCell ref="D554:E554"/>
    <mergeCell ref="P538:T538"/>
    <mergeCell ref="D581:E581"/>
    <mergeCell ref="D348:E348"/>
    <mergeCell ref="D519:E519"/>
    <mergeCell ref="X613:X614"/>
    <mergeCell ref="Z613:Z614"/>
    <mergeCell ref="D56:E56"/>
    <mergeCell ref="P206:T206"/>
    <mergeCell ref="P233:T233"/>
    <mergeCell ref="P37:T37"/>
    <mergeCell ref="D176:E176"/>
    <mergeCell ref="D347:E347"/>
    <mergeCell ref="D285:E285"/>
    <mergeCell ref="P448:T448"/>
    <mergeCell ref="P602:T602"/>
    <mergeCell ref="D412:E412"/>
    <mergeCell ref="P540:T540"/>
    <mergeCell ref="P391:V391"/>
    <mergeCell ref="D583:E583"/>
    <mergeCell ref="A273:O274"/>
    <mergeCell ref="P441:T441"/>
    <mergeCell ref="D51:E51"/>
    <mergeCell ref="P506:T506"/>
    <mergeCell ref="P86:V86"/>
    <mergeCell ref="D349:E349"/>
    <mergeCell ref="P157:V157"/>
    <mergeCell ref="P213:V213"/>
    <mergeCell ref="D476:E476"/>
    <mergeCell ref="P533:T533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A521:O522"/>
    <mergeCell ref="P207:T207"/>
    <mergeCell ref="A573:O574"/>
    <mergeCell ref="P172:V172"/>
    <mergeCell ref="P392:V392"/>
    <mergeCell ref="P386:V386"/>
    <mergeCell ref="A40:Z40"/>
    <mergeCell ref="P457:V457"/>
    <mergeCell ref="D374:E374"/>
    <mergeCell ref="A509:Z509"/>
    <mergeCell ref="P165:V165"/>
    <mergeCell ref="D298:E298"/>
    <mergeCell ref="A578:O579"/>
    <mergeCell ref="P156:T156"/>
    <mergeCell ref="P327:T327"/>
    <mergeCell ref="A587:Z587"/>
    <mergeCell ref="P105:V105"/>
    <mergeCell ref="P468:V468"/>
    <mergeCell ref="A160:Z160"/>
    <mergeCell ref="A464:Z464"/>
    <mergeCell ref="D525:E525"/>
    <mergeCell ref="D320:E320"/>
    <mergeCell ref="P470:T470"/>
    <mergeCell ref="D447:E447"/>
    <mergeCell ref="P51:T51"/>
    <mergeCell ref="P26:T26"/>
    <mergeCell ref="A72:O73"/>
    <mergeCell ref="C613:C614"/>
    <mergeCell ref="E613:E614"/>
    <mergeCell ref="A261:Z261"/>
    <mergeCell ref="P507:V507"/>
    <mergeCell ref="D555:E555"/>
    <mergeCell ref="A559:Z559"/>
    <mergeCell ref="P338:V338"/>
    <mergeCell ref="P227:V227"/>
    <mergeCell ref="A138:Z138"/>
    <mergeCell ref="P202:V202"/>
    <mergeCell ref="P58:V58"/>
    <mergeCell ref="P316:V316"/>
    <mergeCell ref="D85:E85"/>
    <mergeCell ref="D207:E207"/>
    <mergeCell ref="D256:E256"/>
    <mergeCell ref="P335:T335"/>
    <mergeCell ref="D383:E383"/>
    <mergeCell ref="D481:E481"/>
    <mergeCell ref="A386:O387"/>
    <mergeCell ref="D370:E370"/>
    <mergeCell ref="P405:V405"/>
    <mergeCell ref="A401:Z401"/>
    <mergeCell ref="D222:E222"/>
    <mergeCell ref="P555:T555"/>
    <mergeCell ref="P359:T359"/>
    <mergeCell ref="D41:E41"/>
    <mergeCell ref="A315:O316"/>
    <mergeCell ref="D277:E277"/>
    <mergeCell ref="A486:O487"/>
    <mergeCell ref="P598:T598"/>
    <mergeCell ref="D371:E371"/>
    <mergeCell ref="A493:Z493"/>
    <mergeCell ref="D485:E485"/>
    <mergeCell ref="P216:T216"/>
    <mergeCell ref="P514:T514"/>
    <mergeCell ref="P489:T489"/>
    <mergeCell ref="D130:E130"/>
    <mergeCell ref="D68:E68"/>
    <mergeCell ref="D201:E201"/>
    <mergeCell ref="D335:E335"/>
    <mergeCell ref="D372:E372"/>
    <mergeCell ref="P245:T245"/>
    <mergeCell ref="A375:O376"/>
    <mergeCell ref="D188:E188"/>
    <mergeCell ref="P516:T516"/>
    <mergeCell ref="D286:E286"/>
    <mergeCell ref="P224:T224"/>
    <mergeCell ref="A141:O142"/>
    <mergeCell ref="D132:E132"/>
    <mergeCell ref="P89:T89"/>
    <mergeCell ref="P211:T211"/>
    <mergeCell ref="P309:T309"/>
    <mergeCell ref="A157:O158"/>
    <mergeCell ref="A178:O179"/>
    <mergeCell ref="D436:E436"/>
    <mergeCell ref="D534:E534"/>
    <mergeCell ref="P582:T582"/>
    <mergeCell ref="P513:T513"/>
    <mergeCell ref="D52:E52"/>
    <mergeCell ref="P604:V604"/>
    <mergeCell ref="D27:E27"/>
    <mergeCell ref="T5:U5"/>
    <mergeCell ref="P76:T76"/>
    <mergeCell ref="D119:E119"/>
    <mergeCell ref="V5:W5"/>
    <mergeCell ref="D190:E190"/>
    <mergeCell ref="A48:Z48"/>
    <mergeCell ref="D246:E246"/>
    <mergeCell ref="P294:V294"/>
    <mergeCell ref="P374:T374"/>
    <mergeCell ref="P496:T496"/>
    <mergeCell ref="D111:E111"/>
    <mergeCell ref="D233:E233"/>
    <mergeCell ref="A34:O35"/>
    <mergeCell ref="D409:E409"/>
    <mergeCell ref="Q8:R8"/>
    <mergeCell ref="P69:T69"/>
    <mergeCell ref="P140:T140"/>
    <mergeCell ref="D183:E183"/>
    <mergeCell ref="P311:T311"/>
    <mergeCell ref="P267:T267"/>
    <mergeCell ref="P438:T438"/>
    <mergeCell ref="D444:E444"/>
    <mergeCell ref="D219:E219"/>
    <mergeCell ref="A79:Z79"/>
    <mergeCell ref="T6:U9"/>
    <mergeCell ref="D340:E340"/>
    <mergeCell ref="Q10:R10"/>
    <mergeCell ref="D185:E185"/>
    <mergeCell ref="O613:O614"/>
    <mergeCell ref="D31:E31"/>
    <mergeCell ref="A166:Z166"/>
    <mergeCell ref="A482:O483"/>
    <mergeCell ref="P285:T285"/>
    <mergeCell ref="D328:E328"/>
    <mergeCell ref="P136:V136"/>
    <mergeCell ref="P228:V228"/>
    <mergeCell ref="A12:M12"/>
    <mergeCell ref="D251:E251"/>
    <mergeCell ref="A324:Z324"/>
    <mergeCell ref="A180:Z180"/>
    <mergeCell ref="P355:V355"/>
    <mergeCell ref="P501:T501"/>
    <mergeCell ref="D343:E343"/>
    <mergeCell ref="P397:T397"/>
    <mergeCell ref="AA613:AA614"/>
    <mergeCell ref="A19:Z19"/>
    <mergeCell ref="P372:T372"/>
    <mergeCell ref="P310:T310"/>
    <mergeCell ref="A14:M14"/>
    <mergeCell ref="D109:E109"/>
    <mergeCell ref="P163:T163"/>
    <mergeCell ref="A353:Z353"/>
    <mergeCell ref="D480:E480"/>
    <mergeCell ref="D551:E551"/>
    <mergeCell ref="A280:O281"/>
    <mergeCell ref="D538:E538"/>
    <mergeCell ref="D533:E533"/>
    <mergeCell ref="D582:E582"/>
    <mergeCell ref="P590:T590"/>
    <mergeCell ref="A557:O558"/>
    <mergeCell ref="P613:P614"/>
    <mergeCell ref="R613:R614"/>
    <mergeCell ref="D532:E532"/>
    <mergeCell ref="P132:T132"/>
    <mergeCell ref="P303:T303"/>
    <mergeCell ref="A357:Z357"/>
    <mergeCell ref="P603:V603"/>
    <mergeCell ref="A44:Z44"/>
    <mergeCell ref="P486:V486"/>
    <mergeCell ref="D330:E330"/>
    <mergeCell ref="P578:V578"/>
    <mergeCell ref="P304:V304"/>
    <mergeCell ref="P596:V596"/>
    <mergeCell ref="A421:Z421"/>
    <mergeCell ref="A38:O39"/>
    <mergeCell ref="D96:E96"/>
    <mergeCell ref="P344:V344"/>
    <mergeCell ref="P579:V579"/>
    <mergeCell ref="D325:E325"/>
    <mergeCell ref="P208:T208"/>
    <mergeCell ref="D396:E396"/>
    <mergeCell ref="P450:T450"/>
    <mergeCell ref="D567:E567"/>
    <mergeCell ref="F613:F614"/>
    <mergeCell ref="D116:E116"/>
    <mergeCell ref="I612:V612"/>
    <mergeCell ref="P219:T219"/>
    <mergeCell ref="D162:E162"/>
    <mergeCell ref="P272:T272"/>
    <mergeCell ref="D156:E156"/>
    <mergeCell ref="P210:T210"/>
    <mergeCell ref="D327:E327"/>
    <mergeCell ref="A5:C5"/>
    <mergeCell ref="P418:V418"/>
    <mergeCell ref="P491:V491"/>
    <mergeCell ref="A492:Z492"/>
    <mergeCell ref="D561:E561"/>
    <mergeCell ref="A237:Z237"/>
    <mergeCell ref="Q613:Q614"/>
    <mergeCell ref="P340:T340"/>
    <mergeCell ref="P191:V191"/>
    <mergeCell ref="P362:V362"/>
    <mergeCell ref="A174:Z174"/>
    <mergeCell ref="P591:V591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P431:T431"/>
    <mergeCell ref="D103:E103"/>
    <mergeCell ref="D37:E37"/>
    <mergeCell ref="A238:Z238"/>
    <mergeCell ref="D230:E230"/>
    <mergeCell ref="P358:T358"/>
    <mergeCell ref="D168:E168"/>
    <mergeCell ref="P380:V380"/>
    <mergeCell ref="P529:T529"/>
    <mergeCell ref="D466:E466"/>
    <mergeCell ref="P66:T66"/>
    <mergeCell ref="D9:E9"/>
    <mergeCell ref="A6:C6"/>
    <mergeCell ref="D309:E309"/>
    <mergeCell ref="A322:O323"/>
    <mergeCell ref="P118:T118"/>
    <mergeCell ref="P416:T416"/>
    <mergeCell ref="P167:T167"/>
    <mergeCell ref="D26:E26"/>
    <mergeCell ref="P403:T403"/>
    <mergeCell ref="A259:O260"/>
    <mergeCell ref="P378:T378"/>
    <mergeCell ref="D517:E517"/>
    <mergeCell ref="P117:T117"/>
    <mergeCell ref="P55:T55"/>
    <mergeCell ref="D311:E311"/>
    <mergeCell ref="P480:T480"/>
    <mergeCell ref="Q12:R12"/>
    <mergeCell ref="D90:E90"/>
    <mergeCell ref="P169:T169"/>
    <mergeCell ref="P411:T411"/>
    <mergeCell ref="P442:T442"/>
    <mergeCell ref="D448:E448"/>
    <mergeCell ref="F9:G9"/>
    <mergeCell ref="P53:T53"/>
    <mergeCell ref="P495:T495"/>
    <mergeCell ref="D167:E167"/>
    <mergeCell ref="D161:E161"/>
    <mergeCell ref="D232:E232"/>
    <mergeCell ref="D403:E403"/>
    <mergeCell ref="P264:T264"/>
    <mergeCell ref="P68:T68"/>
    <mergeCell ref="P239:T239"/>
    <mergeCell ref="A247:O248"/>
    <mergeCell ref="AG17:AG18"/>
    <mergeCell ref="P423:T423"/>
    <mergeCell ref="P223:T223"/>
    <mergeCell ref="P556:T556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P572:T572"/>
    <mergeCell ref="P168:T168"/>
    <mergeCell ref="D211:E211"/>
    <mergeCell ref="P557:V557"/>
    <mergeCell ref="P463:V463"/>
    <mergeCell ref="A393:Z393"/>
    <mergeCell ref="P312:T312"/>
    <mergeCell ref="D255:E255"/>
    <mergeCell ref="P478:V478"/>
    <mergeCell ref="A159:Z159"/>
    <mergeCell ref="P205:T205"/>
    <mergeCell ref="A588:Z588"/>
    <mergeCell ref="D530:E530"/>
    <mergeCell ref="A418:O419"/>
    <mergeCell ref="D169:E169"/>
    <mergeCell ref="P524:T524"/>
    <mergeCell ref="P17:T18"/>
    <mergeCell ref="A229:Z229"/>
    <mergeCell ref="P116:T116"/>
    <mergeCell ref="D224:E224"/>
    <mergeCell ref="P103:T103"/>
    <mergeCell ref="P474:T474"/>
    <mergeCell ref="A227:O228"/>
    <mergeCell ref="D8:M8"/>
    <mergeCell ref="D379:E379"/>
    <mergeCell ref="D60:E60"/>
    <mergeCell ref="P244:T244"/>
    <mergeCell ref="P286:T286"/>
    <mergeCell ref="D329:E329"/>
    <mergeCell ref="P584:T584"/>
    <mergeCell ref="P131:T131"/>
    <mergeCell ref="D108:E108"/>
    <mergeCell ref="P187:T187"/>
    <mergeCell ref="P258:T258"/>
    <mergeCell ref="P429:T429"/>
    <mergeCell ref="D369:E369"/>
    <mergeCell ref="A304:O305"/>
    <mergeCell ref="P52:T52"/>
    <mergeCell ref="P494:T494"/>
    <mergeCell ref="Q9:R9"/>
    <mergeCell ref="Q11:R11"/>
    <mergeCell ref="P15:T16"/>
    <mergeCell ref="D398:E398"/>
    <mergeCell ref="D454:E454"/>
    <mergeCell ref="P308:T308"/>
    <mergeCell ref="D460:E460"/>
    <mergeCell ref="D569:E569"/>
    <mergeCell ref="P185:T185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D272:E272"/>
    <mergeCell ref="D443:E443"/>
    <mergeCell ref="D210:E210"/>
    <mergeCell ref="D514:E514"/>
    <mergeCell ref="P571:T571"/>
    <mergeCell ref="D308:E308"/>
    <mergeCell ref="A605:O610"/>
    <mergeCell ref="D209:E209"/>
    <mergeCell ref="A282:Z282"/>
    <mergeCell ref="A453:Z453"/>
    <mergeCell ref="P402:T402"/>
    <mergeCell ref="D245:E245"/>
    <mergeCell ref="D445:E445"/>
    <mergeCell ref="D516:E516"/>
    <mergeCell ref="P466:T466"/>
    <mergeCell ref="P46:V46"/>
    <mergeCell ref="A456:O457"/>
    <mergeCell ref="A307:Z307"/>
    <mergeCell ref="A164:O165"/>
    <mergeCell ref="D82:E82"/>
    <mergeCell ref="A91:O92"/>
    <mergeCell ref="G613:G614"/>
    <mergeCell ref="D28:E28"/>
    <mergeCell ref="D495:E495"/>
    <mergeCell ref="A535:O536"/>
    <mergeCell ref="D326:E326"/>
    <mergeCell ref="P605:V605"/>
    <mergeCell ref="P476:T476"/>
    <mergeCell ref="I613:I614"/>
    <mergeCell ref="D313:E313"/>
    <mergeCell ref="D584:E584"/>
    <mergeCell ref="P184:T184"/>
    <mergeCell ref="D432:E432"/>
    <mergeCell ref="D117:E117"/>
    <mergeCell ref="P171:T171"/>
    <mergeCell ref="D55:E55"/>
    <mergeCell ref="D30:E30"/>
    <mergeCell ref="P242:T242"/>
    <mergeCell ref="D524:E524"/>
    <mergeCell ref="P607:V607"/>
    <mergeCell ref="D67:E67"/>
    <mergeCell ref="D303:E303"/>
    <mergeCell ref="P553:T553"/>
    <mergeCell ref="D496:E496"/>
    <mergeCell ref="D94:E94"/>
    <mergeCell ref="A545:O546"/>
    <mergeCell ref="P323:V323"/>
    <mergeCell ref="P34:V34"/>
    <mergeCell ref="A301:Z301"/>
    <mergeCell ref="P214:V214"/>
    <mergeCell ref="D590:E590"/>
    <mergeCell ref="A603:O604"/>
    <mergeCell ref="D240:E240"/>
    <mergeCell ref="H1:Q1"/>
    <mergeCell ref="P38:V38"/>
    <mergeCell ref="P280:V280"/>
    <mergeCell ref="P274:V274"/>
    <mergeCell ref="A99:Z99"/>
    <mergeCell ref="P345:V345"/>
    <mergeCell ref="A292:Z292"/>
    <mergeCell ref="P541:V541"/>
    <mergeCell ref="D5:E5"/>
    <mergeCell ref="P98:V98"/>
    <mergeCell ref="D417:E417"/>
    <mergeCell ref="P471:T471"/>
    <mergeCell ref="D69:E69"/>
    <mergeCell ref="P240:T240"/>
    <mergeCell ref="D354:E354"/>
    <mergeCell ref="P32:T32"/>
    <mergeCell ref="P230:T230"/>
    <mergeCell ref="D473:E473"/>
    <mergeCell ref="A510:Z510"/>
    <mergeCell ref="D284:E284"/>
    <mergeCell ref="A528:Z528"/>
    <mergeCell ref="A74:Z74"/>
    <mergeCell ref="P539:T539"/>
    <mergeCell ref="D520:E520"/>
    <mergeCell ref="P120:T120"/>
    <mergeCell ref="D501:E501"/>
    <mergeCell ref="D1:F1"/>
    <mergeCell ref="J17:J18"/>
    <mergeCell ref="L17:L18"/>
    <mergeCell ref="P255:T255"/>
    <mergeCell ref="A100:Z100"/>
    <mergeCell ref="P490:V490"/>
    <mergeCell ref="AC613:AC614"/>
    <mergeCell ref="D66:E66"/>
    <mergeCell ref="P113:V113"/>
    <mergeCell ref="D126:E126"/>
    <mergeCell ref="P145:T145"/>
    <mergeCell ref="P443:T443"/>
    <mergeCell ref="D253:E253"/>
    <mergeCell ref="D53:E53"/>
    <mergeCell ref="P552:T552"/>
    <mergeCell ref="D411:E411"/>
    <mergeCell ref="A149:Z149"/>
    <mergeCell ref="P209:T209"/>
    <mergeCell ref="P445:T445"/>
    <mergeCell ref="W17:W18"/>
    <mergeCell ref="A50:Z50"/>
    <mergeCell ref="P332:V332"/>
    <mergeCell ref="P503:V503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D442:E442"/>
    <mergeCell ref="A451:O452"/>
    <mergeCell ref="D502:E502"/>
    <mergeCell ref="D302:E302"/>
    <mergeCell ref="H613:H614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P235:V235"/>
    <mergeCell ref="D258:E258"/>
    <mergeCell ref="P477:V477"/>
    <mergeCell ref="D556:E556"/>
    <mergeCell ref="D494:E494"/>
    <mergeCell ref="P404:T404"/>
    <mergeCell ref="D518:E518"/>
    <mergeCell ref="P81:T81"/>
    <mergeCell ref="P56:T56"/>
    <mergeCell ref="D124:E124"/>
    <mergeCell ref="D195:E195"/>
    <mergeCell ref="D189:E189"/>
    <mergeCell ref="P252:T252"/>
    <mergeCell ref="P299:V299"/>
    <mergeCell ref="D360:E360"/>
    <mergeCell ref="D287:E287"/>
    <mergeCell ref="P170:T170"/>
    <mergeCell ref="P366:T366"/>
    <mergeCell ref="P379:T379"/>
    <mergeCell ref="A422:Z422"/>
    <mergeCell ref="D431:E431"/>
    <mergeCell ref="D474:E474"/>
    <mergeCell ref="R1:T1"/>
    <mergeCell ref="P28:T28"/>
    <mergeCell ref="D71:E71"/>
    <mergeCell ref="P150:T150"/>
    <mergeCell ref="P221:T221"/>
    <mergeCell ref="P326:T326"/>
    <mergeCell ref="P586:V586"/>
    <mergeCell ref="A503:O504"/>
    <mergeCell ref="A46:O47"/>
    <mergeCell ref="P432:T432"/>
    <mergeCell ref="P400:V400"/>
    <mergeCell ref="P30:T30"/>
    <mergeCell ref="P77:V77"/>
    <mergeCell ref="P375:V375"/>
    <mergeCell ref="A147:O148"/>
    <mergeCell ref="P179:V179"/>
    <mergeCell ref="V10:W10"/>
    <mergeCell ref="P564:V564"/>
    <mergeCell ref="D7:M7"/>
    <mergeCell ref="P570:T570"/>
    <mergeCell ref="P563:T563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95:T95"/>
    <mergeCell ref="P266:T266"/>
    <mergeCell ref="P502:T502"/>
    <mergeCell ref="P562:T562"/>
    <mergeCell ref="D429:E429"/>
    <mergeCell ref="P29:T29"/>
    <mergeCell ref="A97:O98"/>
    <mergeCell ref="P535:V535"/>
    <mergeCell ref="D81:E81"/>
    <mergeCell ref="P94:T94"/>
    <mergeCell ref="P609:V609"/>
    <mergeCell ref="P328:T328"/>
    <mergeCell ref="D134:E134"/>
    <mergeCell ref="P384:T384"/>
    <mergeCell ref="D205:E205"/>
    <mergeCell ref="P455:T455"/>
    <mergeCell ref="D572:E572"/>
    <mergeCell ref="A585:O586"/>
    <mergeCell ref="P520:T520"/>
    <mergeCell ref="A365:Z365"/>
    <mergeCell ref="P542:V542"/>
    <mergeCell ref="D563:E563"/>
    <mergeCell ref="D470:E470"/>
    <mergeCell ref="A566:Z566"/>
    <mergeCell ref="D334:E334"/>
    <mergeCell ref="A407:Z407"/>
    <mergeCell ref="A115:Z115"/>
    <mergeCell ref="A382:Z382"/>
    <mergeCell ref="P112:V112"/>
    <mergeCell ref="P428:T428"/>
    <mergeCell ref="P284:T284"/>
    <mergeCell ref="A601:Z601"/>
    <mergeCell ref="D416:E416"/>
    <mergeCell ref="P427:T427"/>
    <mergeCell ref="P544:T544"/>
    <mergeCell ref="P451:V451"/>
    <mergeCell ref="D472:E472"/>
    <mergeCell ref="A270:Z270"/>
    <mergeCell ref="P265:T265"/>
    <mergeCell ref="D208:E208"/>
    <mergeCell ref="P119:T119"/>
    <mergeCell ref="P246:T246"/>
    <mergeCell ref="P594:T594"/>
    <mergeCell ref="H9:I9"/>
    <mergeCell ref="D45:E45"/>
    <mergeCell ref="P24:V24"/>
    <mergeCell ref="A49:Z49"/>
    <mergeCell ref="A490:O491"/>
    <mergeCell ref="P322:V322"/>
    <mergeCell ref="P260:V260"/>
    <mergeCell ref="A36:Z36"/>
    <mergeCell ref="P389:T389"/>
    <mergeCell ref="P558:V558"/>
    <mergeCell ref="P454:T454"/>
    <mergeCell ref="P545:V545"/>
    <mergeCell ref="D568:E568"/>
    <mergeCell ref="P259:V259"/>
    <mergeCell ref="P155:T155"/>
    <mergeCell ref="P153:V153"/>
    <mergeCell ref="D70:E70"/>
    <mergeCell ref="A350:O351"/>
    <mergeCell ref="P220:T220"/>
    <mergeCell ref="A65:Z65"/>
    <mergeCell ref="D263:E263"/>
    <mergeCell ref="D312:E312"/>
    <mergeCell ref="A363:Z363"/>
    <mergeCell ref="P518:T518"/>
    <mergeCell ref="P62:V62"/>
    <mergeCell ref="P127:V127"/>
    <mergeCell ref="A123:Z123"/>
    <mergeCell ref="P198:V198"/>
    <mergeCell ref="D390:E390"/>
    <mergeCell ref="A250:Z250"/>
    <mergeCell ref="D118:E118"/>
    <mergeCell ref="D220:E220"/>
    <mergeCell ref="A127:O128"/>
    <mergeCell ref="D385:E385"/>
    <mergeCell ref="D257:E257"/>
    <mergeCell ref="D187:E187"/>
    <mergeCell ref="P437:T437"/>
    <mergeCell ref="A361:O362"/>
    <mergeCell ref="P231:T231"/>
    <mergeCell ref="D423:E423"/>
    <mergeCell ref="P302:T302"/>
    <mergeCell ref="P87:V87"/>
    <mergeCell ref="A352:Z352"/>
    <mergeCell ref="D410:E410"/>
    <mergeCell ref="A276:Z276"/>
    <mergeCell ref="D264:E264"/>
    <mergeCell ref="P277:T277"/>
    <mergeCell ref="P72:V72"/>
    <mergeCell ref="D252:E252"/>
    <mergeCell ref="A136:O137"/>
    <mergeCell ref="D223:E223"/>
    <mergeCell ref="D279:E27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805</v>
      </c>
      <c r="H1" s="52"/>
    </row>
    <row r="3" spans="2:8" x14ac:dyDescent="0.2">
      <c r="B3" s="47" t="s">
        <v>806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807</v>
      </c>
      <c r="D6" s="47" t="s">
        <v>808</v>
      </c>
      <c r="E6" s="47"/>
    </row>
    <row r="8" spans="2:8" x14ac:dyDescent="0.2">
      <c r="B8" s="47" t="s">
        <v>19</v>
      </c>
      <c r="C8" s="47" t="s">
        <v>807</v>
      </c>
      <c r="D8" s="47"/>
      <c r="E8" s="47"/>
    </row>
    <row r="10" spans="2:8" x14ac:dyDescent="0.2">
      <c r="B10" s="47" t="s">
        <v>809</v>
      </c>
      <c r="C10" s="47"/>
      <c r="D10" s="47"/>
      <c r="E10" s="47"/>
    </row>
    <row r="11" spans="2:8" x14ac:dyDescent="0.2">
      <c r="B11" s="47" t="s">
        <v>810</v>
      </c>
      <c r="C11" s="47"/>
      <c r="D11" s="47"/>
      <c r="E11" s="47"/>
    </row>
    <row r="12" spans="2:8" x14ac:dyDescent="0.2">
      <c r="B12" s="47" t="s">
        <v>811</v>
      </c>
      <c r="C12" s="47"/>
      <c r="D12" s="47"/>
      <c r="E12" s="47"/>
    </row>
    <row r="13" spans="2:8" x14ac:dyDescent="0.2">
      <c r="B13" s="47" t="s">
        <v>812</v>
      </c>
      <c r="C13" s="47"/>
      <c r="D13" s="47"/>
      <c r="E13" s="47"/>
    </row>
    <row r="14" spans="2:8" x14ac:dyDescent="0.2">
      <c r="B14" s="47" t="s">
        <v>813</v>
      </c>
      <c r="C14" s="47"/>
      <c r="D14" s="47"/>
      <c r="E14" s="47"/>
    </row>
    <row r="15" spans="2:8" x14ac:dyDescent="0.2">
      <c r="B15" s="47" t="s">
        <v>814</v>
      </c>
      <c r="C15" s="47"/>
      <c r="D15" s="47"/>
      <c r="E15" s="47"/>
    </row>
    <row r="16" spans="2:8" x14ac:dyDescent="0.2">
      <c r="B16" s="47" t="s">
        <v>815</v>
      </c>
      <c r="C16" s="47"/>
      <c r="D16" s="47"/>
      <c r="E16" s="47"/>
    </row>
    <row r="17" spans="2:5" x14ac:dyDescent="0.2">
      <c r="B17" s="47" t="s">
        <v>816</v>
      </c>
      <c r="C17" s="47"/>
      <c r="D17" s="47"/>
      <c r="E17" s="47"/>
    </row>
    <row r="18" spans="2:5" x14ac:dyDescent="0.2">
      <c r="B18" s="47" t="s">
        <v>817</v>
      </c>
      <c r="C18" s="47"/>
      <c r="D18" s="47"/>
      <c r="E18" s="47"/>
    </row>
    <row r="19" spans="2:5" x14ac:dyDescent="0.2">
      <c r="B19" s="47" t="s">
        <v>818</v>
      </c>
      <c r="C19" s="47"/>
      <c r="D19" s="47"/>
      <c r="E19" s="47"/>
    </row>
    <row r="20" spans="2:5" x14ac:dyDescent="0.2">
      <c r="B20" s="47" t="s">
        <v>819</v>
      </c>
      <c r="C20" s="47"/>
      <c r="D20" s="47"/>
      <c r="E20" s="47"/>
    </row>
  </sheetData>
  <sheetProtection algorithmName="SHA-512" hashValue="LjwroLztrQWxJhHjzanTKAJanlAKdiKGQZsgc5Q93YAsPMmAQGRYREZhQNU7RyU1AaLARP+YiIrVUTDmENPE/w==" saltValue="qJBj+X6lx8WtUm+G0ZeQ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2024-08-09T10:52:05Z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