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24F8E52-7847-4856-BA94-4518F19931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Z269" i="1" s="1"/>
  <c r="Y250" i="1"/>
  <c r="Y270" i="1" s="1"/>
  <c r="X248" i="1"/>
  <c r="X247" i="1"/>
  <c r="BO246" i="1"/>
  <c r="BM246" i="1"/>
  <c r="Z246" i="1"/>
  <c r="Y246" i="1"/>
  <c r="BP246" i="1" s="1"/>
  <c r="P246" i="1"/>
  <c r="BO245" i="1"/>
  <c r="BM245" i="1"/>
  <c r="Z245" i="1"/>
  <c r="Y245" i="1"/>
  <c r="BO244" i="1"/>
  <c r="BM244" i="1"/>
  <c r="Z244" i="1"/>
  <c r="Y244" i="1"/>
  <c r="P244" i="1"/>
  <c r="BO243" i="1"/>
  <c r="BM243" i="1"/>
  <c r="Z243" i="1"/>
  <c r="Y243" i="1"/>
  <c r="Y248" i="1" s="1"/>
  <c r="X241" i="1"/>
  <c r="X240" i="1"/>
  <c r="BO239" i="1"/>
  <c r="BM239" i="1"/>
  <c r="Z239" i="1"/>
  <c r="Y239" i="1"/>
  <c r="BO238" i="1"/>
  <c r="BM238" i="1"/>
  <c r="Z238" i="1"/>
  <c r="Z240" i="1" s="1"/>
  <c r="Y238" i="1"/>
  <c r="X236" i="1"/>
  <c r="X235" i="1"/>
  <c r="BO234" i="1"/>
  <c r="BM234" i="1"/>
  <c r="Z234" i="1"/>
  <c r="Z235" i="1" s="1"/>
  <c r="Y234" i="1"/>
  <c r="Y236" i="1" s="1"/>
  <c r="X232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Z231" i="1" s="1"/>
  <c r="Y228" i="1"/>
  <c r="Y232" i="1" s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X216" i="1"/>
  <c r="BO215" i="1"/>
  <c r="BM215" i="1"/>
  <c r="Z215" i="1"/>
  <c r="Z216" i="1" s="1"/>
  <c r="Y215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BP190" i="1" s="1"/>
  <c r="P190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BP183" i="1" s="1"/>
  <c r="P183" i="1"/>
  <c r="X179" i="1"/>
  <c r="X178" i="1"/>
  <c r="BO177" i="1"/>
  <c r="BM177" i="1"/>
  <c r="Z177" i="1"/>
  <c r="Z178" i="1" s="1"/>
  <c r="Y177" i="1"/>
  <c r="Y179" i="1" s="1"/>
  <c r="P177" i="1"/>
  <c r="X174" i="1"/>
  <c r="X173" i="1"/>
  <c r="BO172" i="1"/>
  <c r="BM172" i="1"/>
  <c r="Z172" i="1"/>
  <c r="Z173" i="1" s="1"/>
  <c r="Y172" i="1"/>
  <c r="Y174" i="1" s="1"/>
  <c r="P172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BP167" i="1" s="1"/>
  <c r="P167" i="1"/>
  <c r="BO166" i="1"/>
  <c r="BM166" i="1"/>
  <c r="Z166" i="1"/>
  <c r="Y166" i="1"/>
  <c r="P166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P159" i="1"/>
  <c r="X157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Z156" i="1" s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X137" i="1"/>
  <c r="BO136" i="1"/>
  <c r="BM136" i="1"/>
  <c r="Z136" i="1"/>
  <c r="Z137" i="1" s="1"/>
  <c r="Y136" i="1"/>
  <c r="Y137" i="1" s="1"/>
  <c r="P136" i="1"/>
  <c r="X133" i="1"/>
  <c r="X132" i="1"/>
  <c r="BO131" i="1"/>
  <c r="BM131" i="1"/>
  <c r="Z131" i="1"/>
  <c r="Y131" i="1"/>
  <c r="BP131" i="1" s="1"/>
  <c r="BO130" i="1"/>
  <c r="BM130" i="1"/>
  <c r="Z130" i="1"/>
  <c r="Z132" i="1" s="1"/>
  <c r="Y130" i="1"/>
  <c r="Y132" i="1" s="1"/>
  <c r="P130" i="1"/>
  <c r="X127" i="1"/>
  <c r="X126" i="1"/>
  <c r="BO125" i="1"/>
  <c r="BM125" i="1"/>
  <c r="Z125" i="1"/>
  <c r="Z126" i="1" s="1"/>
  <c r="Y125" i="1"/>
  <c r="Y126" i="1" s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P114" i="1"/>
  <c r="BO113" i="1"/>
  <c r="BM113" i="1"/>
  <c r="Z113" i="1"/>
  <c r="Y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P100" i="1"/>
  <c r="BO99" i="1"/>
  <c r="BM99" i="1"/>
  <c r="Z99" i="1"/>
  <c r="Y99" i="1"/>
  <c r="BP99" i="1" s="1"/>
  <c r="P99" i="1"/>
  <c r="BO98" i="1"/>
  <c r="BM98" i="1"/>
  <c r="Z98" i="1"/>
  <c r="Y98" i="1"/>
  <c r="P98" i="1"/>
  <c r="BO97" i="1"/>
  <c r="BM97" i="1"/>
  <c r="Z97" i="1"/>
  <c r="Y97" i="1"/>
  <c r="BP97" i="1" s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Y65" i="1" s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Z59" i="1" s="1"/>
  <c r="Y52" i="1"/>
  <c r="P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9" i="1" s="1"/>
  <c r="P43" i="1"/>
  <c r="X40" i="1"/>
  <c r="X39" i="1"/>
  <c r="BO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Y28" i="1"/>
  <c r="Y32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72" i="1" l="1"/>
  <c r="X275" i="1"/>
  <c r="Y76" i="1"/>
  <c r="Y87" i="1"/>
  <c r="BN81" i="1"/>
  <c r="BN85" i="1"/>
  <c r="Y94" i="1"/>
  <c r="Z103" i="1"/>
  <c r="BN97" i="1"/>
  <c r="BN99" i="1"/>
  <c r="BN101" i="1"/>
  <c r="Z109" i="1"/>
  <c r="Y116" i="1"/>
  <c r="BN114" i="1"/>
  <c r="Y121" i="1"/>
  <c r="Y162" i="1"/>
  <c r="BN160" i="1"/>
  <c r="Y170" i="1"/>
  <c r="BN172" i="1"/>
  <c r="BP172" i="1"/>
  <c r="Y173" i="1"/>
  <c r="BN177" i="1"/>
  <c r="BP177" i="1"/>
  <c r="Y178" i="1"/>
  <c r="Z186" i="1"/>
  <c r="BN183" i="1"/>
  <c r="BN185" i="1"/>
  <c r="BN201" i="1"/>
  <c r="BN203" i="1"/>
  <c r="X273" i="1"/>
  <c r="X274" i="1" s="1"/>
  <c r="Z32" i="1"/>
  <c r="Z39" i="1"/>
  <c r="BN36" i="1"/>
  <c r="BP36" i="1"/>
  <c r="BN37" i="1"/>
  <c r="Y40" i="1"/>
  <c r="Y60" i="1"/>
  <c r="BN53" i="1"/>
  <c r="BN55" i="1"/>
  <c r="BN57" i="1"/>
  <c r="Z65" i="1"/>
  <c r="BN69" i="1"/>
  <c r="BP69" i="1"/>
  <c r="Y70" i="1"/>
  <c r="Z76" i="1"/>
  <c r="BN74" i="1"/>
  <c r="BP74" i="1"/>
  <c r="Y77" i="1"/>
  <c r="Z93" i="1"/>
  <c r="BN90" i="1"/>
  <c r="BP90" i="1"/>
  <c r="BN92" i="1"/>
  <c r="Y103" i="1"/>
  <c r="Y110" i="1"/>
  <c r="BN108" i="1"/>
  <c r="Z115" i="1"/>
  <c r="Z121" i="1"/>
  <c r="BN119" i="1"/>
  <c r="BP119" i="1"/>
  <c r="Z161" i="1"/>
  <c r="Z169" i="1"/>
  <c r="BN166" i="1"/>
  <c r="BP166" i="1"/>
  <c r="BN168" i="1"/>
  <c r="Y187" i="1"/>
  <c r="Z196" i="1"/>
  <c r="BN190" i="1"/>
  <c r="BN192" i="1"/>
  <c r="BN194" i="1"/>
  <c r="BN209" i="1"/>
  <c r="BN234" i="1"/>
  <c r="BP234" i="1"/>
  <c r="Y235" i="1"/>
  <c r="Z247" i="1"/>
  <c r="BN243" i="1"/>
  <c r="BP243" i="1"/>
  <c r="BN246" i="1"/>
  <c r="F9" i="1"/>
  <c r="J9" i="1"/>
  <c r="F10" i="1"/>
  <c r="BN22" i="1"/>
  <c r="BP22" i="1"/>
  <c r="Y23" i="1"/>
  <c r="X271" i="1"/>
  <c r="BN28" i="1"/>
  <c r="BP28" i="1"/>
  <c r="BN30" i="1"/>
  <c r="Y33" i="1"/>
  <c r="BN38" i="1"/>
  <c r="BP38" i="1"/>
  <c r="BN43" i="1"/>
  <c r="BP43" i="1"/>
  <c r="BN45" i="1"/>
  <c r="BN47" i="1"/>
  <c r="Y48" i="1"/>
  <c r="BN52" i="1"/>
  <c r="BP52" i="1"/>
  <c r="BN54" i="1"/>
  <c r="BN56" i="1"/>
  <c r="BN58" i="1"/>
  <c r="Y59" i="1"/>
  <c r="BN63" i="1"/>
  <c r="BP63" i="1"/>
  <c r="Y66" i="1"/>
  <c r="BN75" i="1"/>
  <c r="BP75" i="1"/>
  <c r="Z86" i="1"/>
  <c r="BN80" i="1"/>
  <c r="BP80" i="1"/>
  <c r="BN82" i="1"/>
  <c r="BN84" i="1"/>
  <c r="Y86" i="1"/>
  <c r="BP91" i="1"/>
  <c r="BN91" i="1"/>
  <c r="Y93" i="1"/>
  <c r="BP98" i="1"/>
  <c r="BN98" i="1"/>
  <c r="Y104" i="1"/>
  <c r="BP100" i="1"/>
  <c r="BN100" i="1"/>
  <c r="H9" i="1"/>
  <c r="BN83" i="1"/>
  <c r="Y109" i="1"/>
  <c r="Y115" i="1"/>
  <c r="Y122" i="1"/>
  <c r="Y127" i="1"/>
  <c r="Y133" i="1"/>
  <c r="Y138" i="1"/>
  <c r="Y157" i="1"/>
  <c r="Y161" i="1"/>
  <c r="Y169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BN102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Y271" i="1" l="1"/>
  <c r="Z276" i="1"/>
  <c r="A284" i="1"/>
  <c r="Y273" i="1"/>
  <c r="Y275" i="1"/>
  <c r="Y272" i="1"/>
  <c r="Y274" i="1" s="1"/>
  <c r="B284" i="1" l="1"/>
  <c r="C284" i="1"/>
</calcChain>
</file>

<file path=xl/sharedStrings.xml><?xml version="1.0" encoding="utf-8"?>
<sst xmlns="http://schemas.openxmlformats.org/spreadsheetml/2006/main" count="1290" uniqueCount="424">
  <si>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</si>
  <si>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</si>
  <si>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</si>
  <si>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</si>
  <si>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</si>
  <si>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07.08.2024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</si>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</sst>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9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73" fillId="0" borderId="41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3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5" fillId="0" borderId="41" xfId="0" applyFont="1" applyBorder="1" applyAlignment="1">
      <alignment horizontal="left" vertical="center" wrapText="1"/>
    </xf>
    <xf numFmtId="0" fontId="63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7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3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49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69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5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1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91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65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81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255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5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245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9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3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3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1" xfId="0" applyFont="1" applyBorder="1" applyAlignment="1">
      <alignment horizontal="left" vertical="center" wrapText="1"/>
    </xf>
    <xf numFmtId="0" fontId="123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187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115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3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9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117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1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4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2" customWidth="1"/>
    <col min="19" max="19" width="6.140625" style="1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2" customWidth="1"/>
    <col min="25" max="25" width="11" style="182" customWidth="1"/>
    <col min="26" max="26" width="10" style="182" customWidth="1"/>
    <col min="27" max="27" width="11.5703125" style="182" customWidth="1"/>
    <col min="28" max="28" width="10.42578125" style="182" customWidth="1"/>
    <col min="29" max="29" width="30" style="1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2" customWidth="1"/>
    <col min="34" max="34" width="9.140625" style="182" customWidth="1"/>
    <col min="35" max="16384" width="9.140625" style="182"/>
  </cols>
  <sheetData>
    <row r="1" spans="1:32" s="187" customFormat="1" ht="45" customHeight="1" x14ac:dyDescent="0.2">
      <c r="A1" s="41"/>
      <c r="B1" s="41"/>
      <c r="C1" s="41"/>
      <c r="D1" s="256" t="s">
        <v>0</v>
      </c>
      <c r="E1" s="215"/>
      <c r="F1" s="215"/>
      <c r="G1" s="12" t="s">
        <v>1</v>
      </c>
      <c r="H1" s="256" t="s">
        <v>2</v>
      </c>
      <c r="I1" s="215"/>
      <c r="J1" s="215"/>
      <c r="K1" s="215"/>
      <c r="L1" s="215"/>
      <c r="M1" s="215"/>
      <c r="N1" s="215"/>
      <c r="O1" s="215"/>
      <c r="P1" s="215"/>
      <c r="Q1" s="215"/>
      <c r="R1" s="214" t="s">
        <v>3</v>
      </c>
      <c r="S1" s="215"/>
      <c r="T1" s="2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1"/>
      <c r="R2" s="201"/>
      <c r="S2" s="201"/>
      <c r="T2" s="201"/>
      <c r="U2" s="201"/>
      <c r="V2" s="201"/>
      <c r="W2" s="201"/>
      <c r="X2" s="16"/>
      <c r="Y2" s="16"/>
      <c r="Z2" s="16"/>
      <c r="AA2" s="16"/>
      <c r="AB2" s="51"/>
      <c r="AC2" s="51"/>
      <c r="AD2" s="51"/>
      <c r="AE2" s="51"/>
    </row>
    <row r="3" spans="1:32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1"/>
      <c r="Q3" s="201"/>
      <c r="R3" s="201"/>
      <c r="S3" s="201"/>
      <c r="T3" s="201"/>
      <c r="U3" s="201"/>
      <c r="V3" s="201"/>
      <c r="W3" s="201"/>
      <c r="X3" s="16"/>
      <c r="Y3" s="16"/>
      <c r="Z3" s="16"/>
      <c r="AA3" s="16"/>
      <c r="AB3" s="51"/>
      <c r="AC3" s="51"/>
      <c r="AD3" s="51"/>
      <c r="AE3" s="51"/>
    </row>
    <row r="4" spans="1:32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7" customFormat="1" ht="23.45" customHeight="1" x14ac:dyDescent="0.2">
      <c r="A5" s="267" t="s">
        <v>8</v>
      </c>
      <c r="B5" s="247"/>
      <c r="C5" s="248"/>
      <c r="D5" s="268"/>
      <c r="E5" s="269"/>
      <c r="F5" s="364" t="s">
        <v>9</v>
      </c>
      <c r="G5" s="248"/>
      <c r="H5" s="268" t="s">
        <v>423</v>
      </c>
      <c r="I5" s="365"/>
      <c r="J5" s="365"/>
      <c r="K5" s="365"/>
      <c r="L5" s="365"/>
      <c r="M5" s="269"/>
      <c r="N5" s="61"/>
      <c r="P5" s="24" t="s">
        <v>10</v>
      </c>
      <c r="Q5" s="380">
        <v>45516</v>
      </c>
      <c r="R5" s="288"/>
      <c r="T5" s="310" t="s">
        <v>11</v>
      </c>
      <c r="U5" s="221"/>
      <c r="V5" s="311" t="s">
        <v>12</v>
      </c>
      <c r="W5" s="288"/>
      <c r="AB5" s="51"/>
      <c r="AC5" s="51"/>
      <c r="AD5" s="51"/>
      <c r="AE5" s="51"/>
    </row>
    <row r="6" spans="1:32" s="187" customFormat="1" ht="24" customHeight="1" x14ac:dyDescent="0.2">
      <c r="A6" s="267" t="s">
        <v>13</v>
      </c>
      <c r="B6" s="247"/>
      <c r="C6" s="248"/>
      <c r="D6" s="366" t="s">
        <v>14</v>
      </c>
      <c r="E6" s="367"/>
      <c r="F6" s="367"/>
      <c r="G6" s="367"/>
      <c r="H6" s="367"/>
      <c r="I6" s="367"/>
      <c r="J6" s="367"/>
      <c r="K6" s="367"/>
      <c r="L6" s="367"/>
      <c r="M6" s="288"/>
      <c r="N6" s="62"/>
      <c r="P6" s="24" t="s">
        <v>15</v>
      </c>
      <c r="Q6" s="384" t="str">
        <f>IF(Q5=0," ",CHOOSE(WEEKDAY(Q5,2),"Понедельник","Вторник","Среда","Четверг","Пятница","Суббота","Воскресенье"))</f>
        <v>Понедельник</v>
      </c>
      <c r="R6" s="205"/>
      <c r="T6" s="314" t="s">
        <v>16</v>
      </c>
      <c r="U6" s="221"/>
      <c r="V6" s="358" t="s">
        <v>17</v>
      </c>
      <c r="W6" s="229"/>
      <c r="AB6" s="51"/>
      <c r="AC6" s="51"/>
      <c r="AD6" s="51"/>
      <c r="AE6" s="51"/>
    </row>
    <row r="7" spans="1:32" s="187" customFormat="1" ht="21.75" hidden="1" customHeight="1" x14ac:dyDescent="0.2">
      <c r="A7" s="55"/>
      <c r="B7" s="55"/>
      <c r="C7" s="55"/>
      <c r="D7" s="270" t="str">
        <f>IFERROR(VLOOKUP(DeliveryAddress,Table,3,0),1)</f>
        <v>3</v>
      </c>
      <c r="E7" s="271"/>
      <c r="F7" s="271"/>
      <c r="G7" s="271"/>
      <c r="H7" s="271"/>
      <c r="I7" s="271"/>
      <c r="J7" s="271"/>
      <c r="K7" s="271"/>
      <c r="L7" s="271"/>
      <c r="M7" s="272"/>
      <c r="N7" s="63"/>
      <c r="P7" s="24"/>
      <c r="Q7" s="42"/>
      <c r="R7" s="42"/>
      <c r="T7" s="201"/>
      <c r="U7" s="221"/>
      <c r="V7" s="359"/>
      <c r="W7" s="360"/>
      <c r="AB7" s="51"/>
      <c r="AC7" s="51"/>
      <c r="AD7" s="51"/>
      <c r="AE7" s="51"/>
    </row>
    <row r="8" spans="1:32" s="187" customFormat="1" ht="25.5" customHeight="1" x14ac:dyDescent="0.2">
      <c r="A8" s="394" t="s">
        <v>18</v>
      </c>
      <c r="B8" s="198"/>
      <c r="C8" s="199"/>
      <c r="D8" s="237"/>
      <c r="E8" s="238"/>
      <c r="F8" s="238"/>
      <c r="G8" s="238"/>
      <c r="H8" s="238"/>
      <c r="I8" s="238"/>
      <c r="J8" s="238"/>
      <c r="K8" s="238"/>
      <c r="L8" s="238"/>
      <c r="M8" s="239"/>
      <c r="N8" s="64"/>
      <c r="P8" s="24" t="s">
        <v>19</v>
      </c>
      <c r="Q8" s="292">
        <v>0.54166666666666663</v>
      </c>
      <c r="R8" s="272"/>
      <c r="T8" s="201"/>
      <c r="U8" s="221"/>
      <c r="V8" s="359"/>
      <c r="W8" s="360"/>
      <c r="AB8" s="51"/>
      <c r="AC8" s="51"/>
      <c r="AD8" s="51"/>
      <c r="AE8" s="51"/>
    </row>
    <row r="9" spans="1:32" s="187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294"/>
      <c r="E9" s="203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203"/>
      <c r="N9" s="188"/>
      <c r="P9" s="26" t="s">
        <v>20</v>
      </c>
      <c r="Q9" s="285"/>
      <c r="R9" s="286"/>
      <c r="T9" s="201"/>
      <c r="U9" s="221"/>
      <c r="V9" s="361"/>
      <c r="W9" s="362"/>
      <c r="X9" s="43"/>
      <c r="Y9" s="43"/>
      <c r="Z9" s="43"/>
      <c r="AA9" s="43"/>
      <c r="AB9" s="51"/>
      <c r="AC9" s="51"/>
      <c r="AD9" s="51"/>
      <c r="AE9" s="51"/>
    </row>
    <row r="10" spans="1:32" s="187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294"/>
      <c r="E10" s="203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57" t="str">
        <f>IFERROR(VLOOKUP($D$10,Proxy,2,FALSE),"")</f>
        <v/>
      </c>
      <c r="I10" s="201"/>
      <c r="J10" s="201"/>
      <c r="K10" s="201"/>
      <c r="L10" s="201"/>
      <c r="M10" s="201"/>
      <c r="N10" s="186"/>
      <c r="P10" s="26" t="s">
        <v>21</v>
      </c>
      <c r="Q10" s="315"/>
      <c r="R10" s="316"/>
      <c r="U10" s="24" t="s">
        <v>22</v>
      </c>
      <c r="V10" s="228" t="s">
        <v>23</v>
      </c>
      <c r="W10" s="229"/>
      <c r="X10" s="44"/>
      <c r="Y10" s="44"/>
      <c r="Z10" s="44"/>
      <c r="AA10" s="44"/>
      <c r="AB10" s="51"/>
      <c r="AC10" s="51"/>
      <c r="AD10" s="51"/>
      <c r="AE10" s="51"/>
    </row>
    <row r="11" spans="1:32" s="18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7"/>
      <c r="R11" s="288"/>
      <c r="U11" s="24" t="s">
        <v>26</v>
      </c>
      <c r="V11" s="344" t="s">
        <v>27</v>
      </c>
      <c r="W11" s="286"/>
      <c r="X11" s="45"/>
      <c r="Y11" s="45"/>
      <c r="Z11" s="45"/>
      <c r="AA11" s="45"/>
      <c r="AB11" s="51"/>
      <c r="AC11" s="51"/>
      <c r="AD11" s="51"/>
      <c r="AE11" s="51"/>
    </row>
    <row r="12" spans="1:32" s="187" customFormat="1" ht="18.600000000000001" customHeight="1" x14ac:dyDescent="0.2">
      <c r="A12" s="299" t="s">
        <v>28</v>
      </c>
      <c r="B12" s="247"/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8"/>
      <c r="N12" s="65"/>
      <c r="P12" s="24" t="s">
        <v>29</v>
      </c>
      <c r="Q12" s="292"/>
      <c r="R12" s="272"/>
      <c r="S12" s="23"/>
      <c r="U12" s="24"/>
      <c r="V12" s="215"/>
      <c r="W12" s="201"/>
      <c r="AB12" s="51"/>
      <c r="AC12" s="51"/>
      <c r="AD12" s="51"/>
      <c r="AE12" s="51"/>
    </row>
    <row r="13" spans="1:32" s="187" customFormat="1" ht="23.25" customHeight="1" x14ac:dyDescent="0.2">
      <c r="A13" s="299" t="s">
        <v>30</v>
      </c>
      <c r="B13" s="247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8"/>
      <c r="N13" s="65"/>
      <c r="O13" s="26"/>
      <c r="P13" s="26" t="s">
        <v>31</v>
      </c>
      <c r="Q13" s="344"/>
      <c r="R13" s="2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7" customFormat="1" ht="18.600000000000001" customHeight="1" x14ac:dyDescent="0.2">
      <c r="A14" s="299" t="s">
        <v>32</v>
      </c>
      <c r="B14" s="247"/>
      <c r="C14" s="247"/>
      <c r="D14" s="247"/>
      <c r="E14" s="247"/>
      <c r="F14" s="247"/>
      <c r="G14" s="247"/>
      <c r="H14" s="247"/>
      <c r="I14" s="247"/>
      <c r="J14" s="247"/>
      <c r="K14" s="247"/>
      <c r="L14" s="247"/>
      <c r="M14" s="24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7" customFormat="1" ht="22.5" customHeight="1" x14ac:dyDescent="0.2">
      <c r="A15" s="317" t="s">
        <v>33</v>
      </c>
      <c r="B15" s="247"/>
      <c r="C15" s="247"/>
      <c r="D15" s="247"/>
      <c r="E15" s="247"/>
      <c r="F15" s="247"/>
      <c r="G15" s="247"/>
      <c r="H15" s="247"/>
      <c r="I15" s="247"/>
      <c r="J15" s="247"/>
      <c r="K15" s="247"/>
      <c r="L15" s="247"/>
      <c r="M15" s="248"/>
      <c r="N15" s="66"/>
      <c r="P15" s="303" t="s">
        <v>34</v>
      </c>
      <c r="Q15" s="215"/>
      <c r="R15" s="215"/>
      <c r="S15" s="215"/>
      <c r="T15" s="2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4"/>
      <c r="Q16" s="304"/>
      <c r="R16" s="304"/>
      <c r="S16" s="304"/>
      <c r="T16" s="3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4" t="s">
        <v>35</v>
      </c>
      <c r="B17" s="224" t="s">
        <v>36</v>
      </c>
      <c r="C17" s="232" t="s">
        <v>37</v>
      </c>
      <c r="D17" s="224" t="s">
        <v>38</v>
      </c>
      <c r="E17" s="263"/>
      <c r="F17" s="224" t="s">
        <v>39</v>
      </c>
      <c r="G17" s="224" t="s">
        <v>40</v>
      </c>
      <c r="H17" s="224" t="s">
        <v>41</v>
      </c>
      <c r="I17" s="224" t="s">
        <v>42</v>
      </c>
      <c r="J17" s="224" t="s">
        <v>43</v>
      </c>
      <c r="K17" s="224" t="s">
        <v>44</v>
      </c>
      <c r="L17" s="224" t="s">
        <v>45</v>
      </c>
      <c r="M17" s="224" t="s">
        <v>46</v>
      </c>
      <c r="N17" s="224" t="s">
        <v>47</v>
      </c>
      <c r="O17" s="224" t="s">
        <v>48</v>
      </c>
      <c r="P17" s="224" t="s">
        <v>49</v>
      </c>
      <c r="Q17" s="262"/>
      <c r="R17" s="262"/>
      <c r="S17" s="262"/>
      <c r="T17" s="263"/>
      <c r="U17" s="368" t="s">
        <v>50</v>
      </c>
      <c r="V17" s="248"/>
      <c r="W17" s="224" t="s">
        <v>51</v>
      </c>
      <c r="X17" s="224" t="s">
        <v>52</v>
      </c>
      <c r="Y17" s="369" t="s">
        <v>53</v>
      </c>
      <c r="Z17" s="224" t="s">
        <v>54</v>
      </c>
      <c r="AA17" s="338" t="s">
        <v>55</v>
      </c>
      <c r="AB17" s="338" t="s">
        <v>56</v>
      </c>
      <c r="AC17" s="338" t="s">
        <v>57</v>
      </c>
      <c r="AD17" s="338" t="s">
        <v>58</v>
      </c>
      <c r="AE17" s="375"/>
      <c r="AF17" s="376"/>
      <c r="AG17" s="283"/>
      <c r="BD17" s="332" t="s">
        <v>59</v>
      </c>
    </row>
    <row r="18" spans="1:68" ht="14.25" customHeight="1" x14ac:dyDescent="0.2">
      <c r="A18" s="225"/>
      <c r="B18" s="225"/>
      <c r="C18" s="225"/>
      <c r="D18" s="264"/>
      <c r="E18" s="266"/>
      <c r="F18" s="225"/>
      <c r="G18" s="225"/>
      <c r="H18" s="225"/>
      <c r="I18" s="225"/>
      <c r="J18" s="225"/>
      <c r="K18" s="225"/>
      <c r="L18" s="225"/>
      <c r="M18" s="225"/>
      <c r="N18" s="225"/>
      <c r="O18" s="225"/>
      <c r="P18" s="264"/>
      <c r="Q18" s="265"/>
      <c r="R18" s="265"/>
      <c r="S18" s="265"/>
      <c r="T18" s="266"/>
      <c r="U18" s="185" t="s">
        <v>60</v>
      </c>
      <c r="V18" s="185" t="s">
        <v>61</v>
      </c>
      <c r="W18" s="225"/>
      <c r="X18" s="225"/>
      <c r="Y18" s="370"/>
      <c r="Z18" s="225"/>
      <c r="AA18" s="339"/>
      <c r="AB18" s="339"/>
      <c r="AC18" s="339"/>
      <c r="AD18" s="377"/>
      <c r="AE18" s="378"/>
      <c r="AF18" s="379"/>
      <c r="AG18" s="284"/>
      <c r="BD18" s="201"/>
    </row>
    <row r="19" spans="1:68" ht="27.75" hidden="1" customHeight="1" x14ac:dyDescent="0.2">
      <c r="A19" s="234" t="s">
        <v>62</v>
      </c>
      <c r="B19" s="235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48"/>
      <c r="AB19" s="48"/>
      <c r="AC19" s="48"/>
    </row>
    <row r="20" spans="1:68" ht="16.5" hidden="1" customHeight="1" x14ac:dyDescent="0.25">
      <c r="A20" s="200" t="s">
        <v>62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184"/>
      <c r="AB20" s="184"/>
      <c r="AC20" s="184"/>
    </row>
    <row r="21" spans="1:68" ht="14.25" hidden="1" customHeight="1" x14ac:dyDescent="0.25">
      <c r="A21" s="211" t="s">
        <v>63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183"/>
      <c r="AB21" s="183"/>
      <c r="AC21" s="183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04">
        <v>4607111035752</v>
      </c>
      <c r="E22" s="205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2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5"/>
      <c r="R22" s="195"/>
      <c r="S22" s="195"/>
      <c r="T22" s="196"/>
      <c r="U22" s="34"/>
      <c r="V22" s="34"/>
      <c r="W22" s="35" t="s">
        <v>69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0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10"/>
      <c r="P23" s="197" t="s">
        <v>71</v>
      </c>
      <c r="Q23" s="198"/>
      <c r="R23" s="198"/>
      <c r="S23" s="198"/>
      <c r="T23" s="198"/>
      <c r="U23" s="198"/>
      <c r="V23" s="199"/>
      <c r="W23" s="37" t="s">
        <v>69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hidden="1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10"/>
      <c r="P24" s="197" t="s">
        <v>71</v>
      </c>
      <c r="Q24" s="198"/>
      <c r="R24" s="198"/>
      <c r="S24" s="198"/>
      <c r="T24" s="198"/>
      <c r="U24" s="198"/>
      <c r="V24" s="199"/>
      <c r="W24" s="37" t="s">
        <v>72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hidden="1" customHeight="1" x14ac:dyDescent="0.2">
      <c r="A25" s="234" t="s">
        <v>73</v>
      </c>
      <c r="B25" s="235"/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48"/>
      <c r="AB25" s="48"/>
      <c r="AC25" s="48"/>
    </row>
    <row r="26" spans="1:68" ht="16.5" hidden="1" customHeight="1" x14ac:dyDescent="0.25">
      <c r="A26" s="200" t="s">
        <v>74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184"/>
      <c r="AB26" s="184"/>
      <c r="AC26" s="184"/>
    </row>
    <row r="27" spans="1:68" ht="14.25" hidden="1" customHeight="1" x14ac:dyDescent="0.25">
      <c r="A27" s="211" t="s">
        <v>75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183"/>
      <c r="AB27" s="183"/>
      <c r="AC27" s="183"/>
    </row>
    <row r="28" spans="1:68" ht="27" hidden="1" customHeight="1" x14ac:dyDescent="0.25">
      <c r="A28" s="54" t="s">
        <v>76</v>
      </c>
      <c r="B28" s="54" t="s">
        <v>77</v>
      </c>
      <c r="C28" s="31">
        <v>4301132095</v>
      </c>
      <c r="D28" s="204">
        <v>4607111036605</v>
      </c>
      <c r="E28" s="205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1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5"/>
      <c r="R28" s="195"/>
      <c r="S28" s="195"/>
      <c r="T28" s="196"/>
      <c r="U28" s="34"/>
      <c r="V28" s="34"/>
      <c r="W28" s="35" t="s">
        <v>69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204">
        <v>4607111036520</v>
      </c>
      <c r="E29" s="205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5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5"/>
      <c r="R29" s="195"/>
      <c r="S29" s="195"/>
      <c r="T29" s="196"/>
      <c r="U29" s="34"/>
      <c r="V29" s="34"/>
      <c r="W29" s="35" t="s">
        <v>69</v>
      </c>
      <c r="X29" s="190">
        <v>70</v>
      </c>
      <c r="Y29" s="191">
        <f>IFERROR(IF(X29="","",X29),"")</f>
        <v>70</v>
      </c>
      <c r="Z29" s="36">
        <f>IFERROR(IF(X29="","",X29*0.00936),"")</f>
        <v>0.6552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134.52600000000001</v>
      </c>
      <c r="BN29" s="67">
        <f>IFERROR(Y29*I29,"0")</f>
        <v>134.52600000000001</v>
      </c>
      <c r="BO29" s="67">
        <f>IFERROR(X29/J29,"0")</f>
        <v>0.55555555555555558</v>
      </c>
      <c r="BP29" s="67">
        <f>IFERROR(Y29/J29,"0")</f>
        <v>0.55555555555555558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204">
        <v>4607111036537</v>
      </c>
      <c r="E30" s="205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2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5"/>
      <c r="R30" s="195"/>
      <c r="S30" s="195"/>
      <c r="T30" s="196"/>
      <c r="U30" s="34"/>
      <c r="V30" s="34"/>
      <c r="W30" s="35" t="s">
        <v>69</v>
      </c>
      <c r="X30" s="190">
        <v>70</v>
      </c>
      <c r="Y30" s="191">
        <f>IFERROR(IF(X30="","",X30),"")</f>
        <v>70</v>
      </c>
      <c r="Z30" s="36">
        <f>IFERROR(IF(X30="","",X30*0.00936),"")</f>
        <v>0.6552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134.52600000000001</v>
      </c>
      <c r="BN30" s="67">
        <f>IFERROR(Y30*I30,"0")</f>
        <v>134.52600000000001</v>
      </c>
      <c r="BO30" s="67">
        <f>IFERROR(X30/J30,"0")</f>
        <v>0.55555555555555558</v>
      </c>
      <c r="BP30" s="67">
        <f>IFERROR(Y30/J30,"0")</f>
        <v>0.55555555555555558</v>
      </c>
    </row>
    <row r="31" spans="1:68" ht="27" hidden="1" customHeight="1" x14ac:dyDescent="0.25">
      <c r="A31" s="54" t="s">
        <v>84</v>
      </c>
      <c r="B31" s="54" t="s">
        <v>85</v>
      </c>
      <c r="C31" s="31">
        <v>4301132065</v>
      </c>
      <c r="D31" s="204">
        <v>4607111036599</v>
      </c>
      <c r="E31" s="205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4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5"/>
      <c r="R31" s="195"/>
      <c r="S31" s="195"/>
      <c r="T31" s="196"/>
      <c r="U31" s="34"/>
      <c r="V31" s="34"/>
      <c r="W31" s="35" t="s">
        <v>69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09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10"/>
      <c r="P32" s="197" t="s">
        <v>71</v>
      </c>
      <c r="Q32" s="198"/>
      <c r="R32" s="198"/>
      <c r="S32" s="198"/>
      <c r="T32" s="198"/>
      <c r="U32" s="198"/>
      <c r="V32" s="199"/>
      <c r="W32" s="37" t="s">
        <v>69</v>
      </c>
      <c r="X32" s="192">
        <f>IFERROR(SUM(X28:X31),"0")</f>
        <v>140</v>
      </c>
      <c r="Y32" s="192">
        <f>IFERROR(SUM(Y28:Y31),"0")</f>
        <v>140</v>
      </c>
      <c r="Z32" s="192">
        <f>IFERROR(IF(Z28="",0,Z28),"0")+IFERROR(IF(Z29="",0,Z29),"0")+IFERROR(IF(Z30="",0,Z30),"0")+IFERROR(IF(Z31="",0,Z31),"0")</f>
        <v>1.3104</v>
      </c>
      <c r="AA32" s="193"/>
      <c r="AB32" s="193"/>
      <c r="AC32" s="193"/>
    </row>
    <row r="33" spans="1:68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10"/>
      <c r="P33" s="197" t="s">
        <v>71</v>
      </c>
      <c r="Q33" s="198"/>
      <c r="R33" s="198"/>
      <c r="S33" s="198"/>
      <c r="T33" s="198"/>
      <c r="U33" s="198"/>
      <c r="V33" s="199"/>
      <c r="W33" s="37" t="s">
        <v>72</v>
      </c>
      <c r="X33" s="192">
        <f>IFERROR(SUMPRODUCT(X28:X31*H28:H31),"0")</f>
        <v>210</v>
      </c>
      <c r="Y33" s="192">
        <f>IFERROR(SUMPRODUCT(Y28:Y31*H28:H31),"0")</f>
        <v>210</v>
      </c>
      <c r="Z33" s="37"/>
      <c r="AA33" s="193"/>
      <c r="AB33" s="193"/>
      <c r="AC33" s="193"/>
    </row>
    <row r="34" spans="1:68" ht="16.5" hidden="1" customHeight="1" x14ac:dyDescent="0.25">
      <c r="A34" s="200" t="s">
        <v>86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184"/>
      <c r="AB34" s="184"/>
      <c r="AC34" s="184"/>
    </row>
    <row r="35" spans="1:68" ht="14.25" hidden="1" customHeight="1" x14ac:dyDescent="0.25">
      <c r="A35" s="211" t="s">
        <v>63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183"/>
      <c r="AB35" s="183"/>
      <c r="AC35" s="183"/>
    </row>
    <row r="36" spans="1:68" ht="27" hidden="1" customHeight="1" x14ac:dyDescent="0.25">
      <c r="A36" s="54" t="s">
        <v>87</v>
      </c>
      <c r="B36" s="54" t="s">
        <v>88</v>
      </c>
      <c r="C36" s="31">
        <v>4301070865</v>
      </c>
      <c r="D36" s="204">
        <v>4607111036285</v>
      </c>
      <c r="E36" s="205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4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5"/>
      <c r="R36" s="195"/>
      <c r="S36" s="195"/>
      <c r="T36" s="196"/>
      <c r="U36" s="34"/>
      <c r="V36" s="34"/>
      <c r="W36" s="35" t="s">
        <v>69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89</v>
      </c>
      <c r="B37" s="54" t="s">
        <v>90</v>
      </c>
      <c r="C37" s="31">
        <v>4301070861</v>
      </c>
      <c r="D37" s="204">
        <v>4607111036308</v>
      </c>
      <c r="E37" s="205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26" t="s">
        <v>91</v>
      </c>
      <c r="Q37" s="195"/>
      <c r="R37" s="195"/>
      <c r="S37" s="195"/>
      <c r="T37" s="196"/>
      <c r="U37" s="34"/>
      <c r="V37" s="34"/>
      <c r="W37" s="35" t="s">
        <v>69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92</v>
      </c>
      <c r="B38" s="54" t="s">
        <v>93</v>
      </c>
      <c r="C38" s="31">
        <v>4301070864</v>
      </c>
      <c r="D38" s="204">
        <v>4607111036292</v>
      </c>
      <c r="E38" s="205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5"/>
      <c r="R38" s="195"/>
      <c r="S38" s="195"/>
      <c r="T38" s="196"/>
      <c r="U38" s="34"/>
      <c r="V38" s="34"/>
      <c r="W38" s="35" t="s">
        <v>69</v>
      </c>
      <c r="X38" s="190">
        <v>0</v>
      </c>
      <c r="Y38" s="19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09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10"/>
      <c r="P39" s="197" t="s">
        <v>71</v>
      </c>
      <c r="Q39" s="198"/>
      <c r="R39" s="198"/>
      <c r="S39" s="198"/>
      <c r="T39" s="198"/>
      <c r="U39" s="198"/>
      <c r="V39" s="199"/>
      <c r="W39" s="37" t="s">
        <v>69</v>
      </c>
      <c r="X39" s="192">
        <f>IFERROR(SUM(X36:X38),"0")</f>
        <v>0</v>
      </c>
      <c r="Y39" s="192">
        <f>IFERROR(SUM(Y36:Y38),"0")</f>
        <v>0</v>
      </c>
      <c r="Z39" s="192">
        <f>IFERROR(IF(Z36="",0,Z36),"0")+IFERROR(IF(Z37="",0,Z37),"0")+IFERROR(IF(Z38="",0,Z38),"0")</f>
        <v>0</v>
      </c>
      <c r="AA39" s="193"/>
      <c r="AB39" s="193"/>
      <c r="AC39" s="193"/>
    </row>
    <row r="40" spans="1:68" hidden="1" x14ac:dyDescent="0.2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10"/>
      <c r="P40" s="197" t="s">
        <v>71</v>
      </c>
      <c r="Q40" s="198"/>
      <c r="R40" s="198"/>
      <c r="S40" s="198"/>
      <c r="T40" s="198"/>
      <c r="U40" s="198"/>
      <c r="V40" s="199"/>
      <c r="W40" s="37" t="s">
        <v>72</v>
      </c>
      <c r="X40" s="192">
        <f>IFERROR(SUMPRODUCT(X36:X38*H36:H38),"0")</f>
        <v>0</v>
      </c>
      <c r="Y40" s="192">
        <f>IFERROR(SUMPRODUCT(Y36:Y38*H36:H38),"0")</f>
        <v>0</v>
      </c>
      <c r="Z40" s="37"/>
      <c r="AA40" s="193"/>
      <c r="AB40" s="193"/>
      <c r="AC40" s="193"/>
    </row>
    <row r="41" spans="1:68" ht="16.5" hidden="1" customHeight="1" x14ac:dyDescent="0.25">
      <c r="A41" s="200" t="s">
        <v>94</v>
      </c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184"/>
      <c r="AB41" s="184"/>
      <c r="AC41" s="184"/>
    </row>
    <row r="42" spans="1:68" ht="14.25" hidden="1" customHeight="1" x14ac:dyDescent="0.25">
      <c r="A42" s="211" t="s">
        <v>95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183"/>
      <c r="AB42" s="183"/>
      <c r="AC42" s="183"/>
    </row>
    <row r="43" spans="1:68" ht="16.5" hidden="1" customHeight="1" x14ac:dyDescent="0.25">
      <c r="A43" s="54" t="s">
        <v>96</v>
      </c>
      <c r="B43" s="54" t="s">
        <v>97</v>
      </c>
      <c r="C43" s="31">
        <v>4301190046</v>
      </c>
      <c r="D43" s="204">
        <v>4607111038951</v>
      </c>
      <c r="E43" s="205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30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5"/>
      <c r="R43" s="195"/>
      <c r="S43" s="195"/>
      <c r="T43" s="196"/>
      <c r="U43" s="34"/>
      <c r="V43" s="34"/>
      <c r="W43" s="35" t="s">
        <v>69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99</v>
      </c>
      <c r="B44" s="54" t="s">
        <v>100</v>
      </c>
      <c r="C44" s="31">
        <v>4301190010</v>
      </c>
      <c r="D44" s="204">
        <v>4607111037596</v>
      </c>
      <c r="E44" s="205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4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5"/>
      <c r="R44" s="195"/>
      <c r="S44" s="195"/>
      <c r="T44" s="196"/>
      <c r="U44" s="34"/>
      <c r="V44" s="34"/>
      <c r="W44" s="35" t="s">
        <v>69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204">
        <v>4607111037053</v>
      </c>
      <c r="E45" s="205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2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5"/>
      <c r="R45" s="195"/>
      <c r="S45" s="195"/>
      <c r="T45" s="196"/>
      <c r="U45" s="34"/>
      <c r="V45" s="34"/>
      <c r="W45" s="35" t="s">
        <v>69</v>
      </c>
      <c r="X45" s="190">
        <v>20</v>
      </c>
      <c r="Y45" s="191">
        <f>IFERROR(IF(X45="","",X45),"")</f>
        <v>20</v>
      </c>
      <c r="Z45" s="36">
        <f>IFERROR(IF(X45="","",X45*0.0095),"")</f>
        <v>0.19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31.836000000000002</v>
      </c>
      <c r="BN45" s="67">
        <f>IFERROR(Y45*I45,"0")</f>
        <v>31.836000000000002</v>
      </c>
      <c r="BO45" s="67">
        <f>IFERROR(X45/J45,"0")</f>
        <v>0.15384615384615385</v>
      </c>
      <c r="BP45" s="67">
        <f>IFERROR(Y45/J45,"0")</f>
        <v>0.15384615384615385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204">
        <v>4607111037060</v>
      </c>
      <c r="E46" s="205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5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5"/>
      <c r="R46" s="195"/>
      <c r="S46" s="195"/>
      <c r="T46" s="196"/>
      <c r="U46" s="34"/>
      <c r="V46" s="34"/>
      <c r="W46" s="35" t="s">
        <v>69</v>
      </c>
      <c r="X46" s="190">
        <v>30</v>
      </c>
      <c r="Y46" s="191">
        <f>IFERROR(IF(X46="","",X46),"")</f>
        <v>30</v>
      </c>
      <c r="Z46" s="36">
        <f>IFERROR(IF(X46="","",X46*0.0095),"")</f>
        <v>0.28499999999999998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47.754000000000005</v>
      </c>
      <c r="BN46" s="67">
        <f>IFERROR(Y46*I46,"0")</f>
        <v>47.754000000000005</v>
      </c>
      <c r="BO46" s="67">
        <f>IFERROR(X46/J46,"0")</f>
        <v>0.23076923076923078</v>
      </c>
      <c r="BP46" s="67">
        <f>IFERROR(Y46/J46,"0")</f>
        <v>0.23076923076923078</v>
      </c>
    </row>
    <row r="47" spans="1:68" ht="27" hidden="1" customHeight="1" x14ac:dyDescent="0.25">
      <c r="A47" s="54" t="s">
        <v>105</v>
      </c>
      <c r="B47" s="54" t="s">
        <v>106</v>
      </c>
      <c r="C47" s="31">
        <v>4301190049</v>
      </c>
      <c r="D47" s="204">
        <v>4607111038968</v>
      </c>
      <c r="E47" s="205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98</v>
      </c>
      <c r="L47" s="32" t="s">
        <v>67</v>
      </c>
      <c r="M47" s="33" t="s">
        <v>68</v>
      </c>
      <c r="N47" s="33"/>
      <c r="O47" s="32">
        <v>365</v>
      </c>
      <c r="P47" s="258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5"/>
      <c r="R47" s="195"/>
      <c r="S47" s="195"/>
      <c r="T47" s="196"/>
      <c r="U47" s="34"/>
      <c r="V47" s="34"/>
      <c r="W47" s="35" t="s">
        <v>69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70</v>
      </c>
      <c r="AK47" s="69">
        <v>1</v>
      </c>
      <c r="BB47" s="82" t="s">
        <v>79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9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10"/>
      <c r="P48" s="197" t="s">
        <v>71</v>
      </c>
      <c r="Q48" s="198"/>
      <c r="R48" s="198"/>
      <c r="S48" s="198"/>
      <c r="T48" s="198"/>
      <c r="U48" s="198"/>
      <c r="V48" s="199"/>
      <c r="W48" s="37" t="s">
        <v>69</v>
      </c>
      <c r="X48" s="192">
        <f>IFERROR(SUM(X43:X47),"0")</f>
        <v>50</v>
      </c>
      <c r="Y48" s="192">
        <f>IFERROR(SUM(Y43:Y47),"0")</f>
        <v>50</v>
      </c>
      <c r="Z48" s="192">
        <f>IFERROR(IF(Z43="",0,Z43),"0")+IFERROR(IF(Z44="",0,Z44),"0")+IFERROR(IF(Z45="",0,Z45),"0")+IFERROR(IF(Z46="",0,Z46),"0")+IFERROR(IF(Z47="",0,Z47),"0")</f>
        <v>0.47499999999999998</v>
      </c>
      <c r="AA48" s="193"/>
      <c r="AB48" s="193"/>
      <c r="AC48" s="193"/>
    </row>
    <row r="49" spans="1:68" x14ac:dyDescent="0.2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10"/>
      <c r="P49" s="197" t="s">
        <v>71</v>
      </c>
      <c r="Q49" s="198"/>
      <c r="R49" s="198"/>
      <c r="S49" s="198"/>
      <c r="T49" s="198"/>
      <c r="U49" s="198"/>
      <c r="V49" s="199"/>
      <c r="W49" s="37" t="s">
        <v>72</v>
      </c>
      <c r="X49" s="192">
        <f>IFERROR(SUMPRODUCT(X43:X47*H43:H47),"0")</f>
        <v>60</v>
      </c>
      <c r="Y49" s="192">
        <f>IFERROR(SUMPRODUCT(Y43:Y47*H43:H47),"0")</f>
        <v>60</v>
      </c>
      <c r="Z49" s="37"/>
      <c r="AA49" s="193"/>
      <c r="AB49" s="193"/>
      <c r="AC49" s="193"/>
    </row>
    <row r="50" spans="1:68" ht="16.5" hidden="1" customHeight="1" x14ac:dyDescent="0.25">
      <c r="A50" s="200" t="s">
        <v>107</v>
      </c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184"/>
      <c r="AB50" s="184"/>
      <c r="AC50" s="184"/>
    </row>
    <row r="51" spans="1:68" ht="14.25" hidden="1" customHeight="1" x14ac:dyDescent="0.25">
      <c r="A51" s="211" t="s">
        <v>63</v>
      </c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183"/>
      <c r="AB51" s="183"/>
      <c r="AC51" s="183"/>
    </row>
    <row r="52" spans="1:68" ht="27" hidden="1" customHeight="1" x14ac:dyDescent="0.25">
      <c r="A52" s="54" t="s">
        <v>108</v>
      </c>
      <c r="B52" s="54" t="s">
        <v>109</v>
      </c>
      <c r="C52" s="31">
        <v>4301070989</v>
      </c>
      <c r="D52" s="204">
        <v>4607111037190</v>
      </c>
      <c r="E52" s="205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27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5"/>
      <c r="R52" s="195"/>
      <c r="S52" s="195"/>
      <c r="T52" s="196"/>
      <c r="U52" s="34"/>
      <c r="V52" s="34"/>
      <c r="W52" s="35" t="s">
        <v>69</v>
      </c>
      <c r="X52" s="190">
        <v>0</v>
      </c>
      <c r="Y52" s="191">
        <f t="shared" ref="Y52:Y58" si="0">IFERROR(IF(X52="","",X52),"")</f>
        <v>0</v>
      </c>
      <c r="Z52" s="36">
        <f t="shared" ref="Z52:Z58" si="1">IFERROR(IF(X52="","",X52*0.0155),"")</f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ref="BM52:BM58" si="2">IFERROR(X52*I52,"0")</f>
        <v>0</v>
      </c>
      <c r="BN52" s="67">
        <f t="shared" ref="BN52:BN58" si="3">IFERROR(Y52*I52,"0")</f>
        <v>0</v>
      </c>
      <c r="BO52" s="67">
        <f t="shared" ref="BO52:BO58" si="4">IFERROR(X52/J52,"0")</f>
        <v>0</v>
      </c>
      <c r="BP52" s="67">
        <f t="shared" ref="BP52:BP58" si="5">IFERROR(Y52/J52,"0")</f>
        <v>0</v>
      </c>
    </row>
    <row r="53" spans="1:68" ht="27" hidden="1" customHeight="1" x14ac:dyDescent="0.25">
      <c r="A53" s="54" t="s">
        <v>110</v>
      </c>
      <c r="B53" s="54" t="s">
        <v>111</v>
      </c>
      <c r="C53" s="31">
        <v>4301070972</v>
      </c>
      <c r="D53" s="204">
        <v>4607111037183</v>
      </c>
      <c r="E53" s="205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5"/>
      <c r="R53" s="195"/>
      <c r="S53" s="195"/>
      <c r="T53" s="196"/>
      <c r="U53" s="34"/>
      <c r="V53" s="34"/>
      <c r="W53" s="35" t="s">
        <v>69</v>
      </c>
      <c r="X53" s="190">
        <v>0</v>
      </c>
      <c r="Y53" s="19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112</v>
      </c>
      <c r="B54" s="54" t="s">
        <v>113</v>
      </c>
      <c r="C54" s="31">
        <v>4301070970</v>
      </c>
      <c r="D54" s="204">
        <v>4607111037091</v>
      </c>
      <c r="E54" s="205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7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5"/>
      <c r="R54" s="195"/>
      <c r="S54" s="195"/>
      <c r="T54" s="196"/>
      <c r="U54" s="34"/>
      <c r="V54" s="34"/>
      <c r="W54" s="35" t="s">
        <v>69</v>
      </c>
      <c r="X54" s="190">
        <v>0</v>
      </c>
      <c r="Y54" s="191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114</v>
      </c>
      <c r="B55" s="54" t="s">
        <v>115</v>
      </c>
      <c r="C55" s="31">
        <v>4301070971</v>
      </c>
      <c r="D55" s="204">
        <v>4607111036902</v>
      </c>
      <c r="E55" s="205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9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5"/>
      <c r="R55" s="195"/>
      <c r="S55" s="195"/>
      <c r="T55" s="196"/>
      <c r="U55" s="34"/>
      <c r="V55" s="34"/>
      <c r="W55" s="35" t="s">
        <v>69</v>
      </c>
      <c r="X55" s="190">
        <v>0</v>
      </c>
      <c r="Y55" s="19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116</v>
      </c>
      <c r="B56" s="54" t="s">
        <v>117</v>
      </c>
      <c r="C56" s="31">
        <v>4301071015</v>
      </c>
      <c r="D56" s="204">
        <v>4607111036858</v>
      </c>
      <c r="E56" s="205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27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195"/>
      <c r="R56" s="195"/>
      <c r="S56" s="195"/>
      <c r="T56" s="196"/>
      <c r="U56" s="34"/>
      <c r="V56" s="34"/>
      <c r="W56" s="35" t="s">
        <v>69</v>
      </c>
      <c r="X56" s="190">
        <v>48</v>
      </c>
      <c r="Y56" s="191">
        <f t="shared" si="0"/>
        <v>48</v>
      </c>
      <c r="Z56" s="36">
        <f t="shared" si="1"/>
        <v>0.74399999999999999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345.58080000000001</v>
      </c>
      <c r="BN56" s="67">
        <f t="shared" si="3"/>
        <v>345.58080000000001</v>
      </c>
      <c r="BO56" s="67">
        <f t="shared" si="4"/>
        <v>0.5714285714285714</v>
      </c>
      <c r="BP56" s="67">
        <f t="shared" si="5"/>
        <v>0.5714285714285714</v>
      </c>
    </row>
    <row r="57" spans="1:68" ht="27" customHeight="1" x14ac:dyDescent="0.25">
      <c r="A57" s="54" t="s">
        <v>118</v>
      </c>
      <c r="B57" s="54" t="s">
        <v>119</v>
      </c>
      <c r="C57" s="31">
        <v>4301070968</v>
      </c>
      <c r="D57" s="204">
        <v>4607111036889</v>
      </c>
      <c r="E57" s="205"/>
      <c r="F57" s="189">
        <v>0.9</v>
      </c>
      <c r="G57" s="32">
        <v>8</v>
      </c>
      <c r="H57" s="189">
        <v>7.2</v>
      </c>
      <c r="I57" s="189">
        <v>7.4859999999999998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8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5"/>
      <c r="R57" s="195"/>
      <c r="S57" s="195"/>
      <c r="T57" s="196"/>
      <c r="U57" s="34"/>
      <c r="V57" s="34"/>
      <c r="W57" s="35" t="s">
        <v>69</v>
      </c>
      <c r="X57" s="190">
        <v>60</v>
      </c>
      <c r="Y57" s="191">
        <f t="shared" si="0"/>
        <v>60</v>
      </c>
      <c r="Z57" s="36">
        <f t="shared" si="1"/>
        <v>0.92999999999999994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449.15999999999997</v>
      </c>
      <c r="BN57" s="67">
        <f t="shared" si="3"/>
        <v>449.15999999999997</v>
      </c>
      <c r="BO57" s="67">
        <f t="shared" si="4"/>
        <v>0.7142857142857143</v>
      </c>
      <c r="BP57" s="67">
        <f t="shared" si="5"/>
        <v>0.7142857142857143</v>
      </c>
    </row>
    <row r="58" spans="1:68" ht="27" hidden="1" customHeight="1" x14ac:dyDescent="0.25">
      <c r="A58" s="54" t="s">
        <v>120</v>
      </c>
      <c r="B58" s="54" t="s">
        <v>121</v>
      </c>
      <c r="C58" s="31">
        <v>4301070947</v>
      </c>
      <c r="D58" s="204">
        <v>4607111037510</v>
      </c>
      <c r="E58" s="205"/>
      <c r="F58" s="189">
        <v>0.8</v>
      </c>
      <c r="G58" s="32">
        <v>8</v>
      </c>
      <c r="H58" s="189">
        <v>6.4</v>
      </c>
      <c r="I58" s="189">
        <v>6.6859999999999999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150</v>
      </c>
      <c r="P58" s="396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8" s="195"/>
      <c r="R58" s="195"/>
      <c r="S58" s="195"/>
      <c r="T58" s="196"/>
      <c r="U58" s="34"/>
      <c r="V58" s="34"/>
      <c r="W58" s="35" t="s">
        <v>69</v>
      </c>
      <c r="X58" s="190">
        <v>0</v>
      </c>
      <c r="Y58" s="19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209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10"/>
      <c r="P59" s="197" t="s">
        <v>71</v>
      </c>
      <c r="Q59" s="198"/>
      <c r="R59" s="198"/>
      <c r="S59" s="198"/>
      <c r="T59" s="198"/>
      <c r="U59" s="198"/>
      <c r="V59" s="199"/>
      <c r="W59" s="37" t="s">
        <v>69</v>
      </c>
      <c r="X59" s="192">
        <f>IFERROR(SUM(X52:X58),"0")</f>
        <v>108</v>
      </c>
      <c r="Y59" s="192">
        <f>IFERROR(SUM(Y52:Y58),"0")</f>
        <v>108</v>
      </c>
      <c r="Z59" s="192">
        <f>IFERROR(IF(Z52="",0,Z52),"0")+IFERROR(IF(Z53="",0,Z53),"0")+IFERROR(IF(Z54="",0,Z54),"0")+IFERROR(IF(Z55="",0,Z55),"0")+IFERROR(IF(Z56="",0,Z56),"0")+IFERROR(IF(Z57="",0,Z57),"0")+IFERROR(IF(Z58="",0,Z58),"0")</f>
        <v>1.6739999999999999</v>
      </c>
      <c r="AA59" s="193"/>
      <c r="AB59" s="193"/>
      <c r="AC59" s="193"/>
    </row>
    <row r="60" spans="1:68" x14ac:dyDescent="0.2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10"/>
      <c r="P60" s="197" t="s">
        <v>71</v>
      </c>
      <c r="Q60" s="198"/>
      <c r="R60" s="198"/>
      <c r="S60" s="198"/>
      <c r="T60" s="198"/>
      <c r="U60" s="198"/>
      <c r="V60" s="199"/>
      <c r="W60" s="37" t="s">
        <v>72</v>
      </c>
      <c r="X60" s="192">
        <f>IFERROR(SUMPRODUCT(X52:X58*H52:H58),"0")</f>
        <v>762.24</v>
      </c>
      <c r="Y60" s="192">
        <f>IFERROR(SUMPRODUCT(Y52:Y58*H52:H58),"0")</f>
        <v>762.24</v>
      </c>
      <c r="Z60" s="37"/>
      <c r="AA60" s="193"/>
      <c r="AB60" s="193"/>
      <c r="AC60" s="193"/>
    </row>
    <row r="61" spans="1:68" ht="16.5" hidden="1" customHeight="1" x14ac:dyDescent="0.25">
      <c r="A61" s="200" t="s">
        <v>122</v>
      </c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184"/>
      <c r="AB61" s="184"/>
      <c r="AC61" s="184"/>
    </row>
    <row r="62" spans="1:68" ht="14.25" hidden="1" customHeight="1" x14ac:dyDescent="0.25">
      <c r="A62" s="211" t="s">
        <v>63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183"/>
      <c r="AB62" s="183"/>
      <c r="AC62" s="183"/>
    </row>
    <row r="63" spans="1:68" ht="27" hidden="1" customHeight="1" x14ac:dyDescent="0.25">
      <c r="A63" s="54" t="s">
        <v>123</v>
      </c>
      <c r="B63" s="54" t="s">
        <v>124</v>
      </c>
      <c r="C63" s="31">
        <v>4301070977</v>
      </c>
      <c r="D63" s="204">
        <v>4607111037411</v>
      </c>
      <c r="E63" s="205"/>
      <c r="F63" s="189">
        <v>2.7</v>
      </c>
      <c r="G63" s="32">
        <v>1</v>
      </c>
      <c r="H63" s="189">
        <v>2.7</v>
      </c>
      <c r="I63" s="189">
        <v>2.8132000000000001</v>
      </c>
      <c r="J63" s="32">
        <v>234</v>
      </c>
      <c r="K63" s="32" t="s">
        <v>125</v>
      </c>
      <c r="L63" s="32" t="s">
        <v>67</v>
      </c>
      <c r="M63" s="33" t="s">
        <v>68</v>
      </c>
      <c r="N63" s="33"/>
      <c r="O63" s="32">
        <v>180</v>
      </c>
      <c r="P63" s="27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195"/>
      <c r="R63" s="195"/>
      <c r="S63" s="195"/>
      <c r="T63" s="196"/>
      <c r="U63" s="34"/>
      <c r="V63" s="34"/>
      <c r="W63" s="35" t="s">
        <v>69</v>
      </c>
      <c r="X63" s="190">
        <v>0</v>
      </c>
      <c r="Y63" s="191">
        <f>IFERROR(IF(X63="","",X63),"")</f>
        <v>0</v>
      </c>
      <c r="Z63" s="36">
        <f>IFERROR(IF(X63="","",X63*0.00502),"")</f>
        <v>0</v>
      </c>
      <c r="AA63" s="56"/>
      <c r="AB63" s="57"/>
      <c r="AC63" s="68"/>
      <c r="AG63" s="67"/>
      <c r="AJ63" s="69" t="s">
        <v>70</v>
      </c>
      <c r="AK63" s="69">
        <v>1</v>
      </c>
      <c r="BB63" s="90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126</v>
      </c>
      <c r="B64" s="54" t="s">
        <v>127</v>
      </c>
      <c r="C64" s="31">
        <v>4301070981</v>
      </c>
      <c r="D64" s="204">
        <v>4607111036728</v>
      </c>
      <c r="E64" s="205"/>
      <c r="F64" s="189">
        <v>5</v>
      </c>
      <c r="G64" s="32">
        <v>1</v>
      </c>
      <c r="H64" s="189">
        <v>5</v>
      </c>
      <c r="I64" s="189">
        <v>5.2131999999999996</v>
      </c>
      <c r="J64" s="32">
        <v>144</v>
      </c>
      <c r="K64" s="32" t="s">
        <v>66</v>
      </c>
      <c r="L64" s="32" t="s">
        <v>67</v>
      </c>
      <c r="M64" s="33" t="s">
        <v>68</v>
      </c>
      <c r="N64" s="33"/>
      <c r="O64" s="32">
        <v>180</v>
      </c>
      <c r="P64" s="37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195"/>
      <c r="R64" s="195"/>
      <c r="S64" s="195"/>
      <c r="T64" s="196"/>
      <c r="U64" s="34"/>
      <c r="V64" s="34"/>
      <c r="W64" s="35" t="s">
        <v>69</v>
      </c>
      <c r="X64" s="190">
        <v>12</v>
      </c>
      <c r="Y64" s="191">
        <f>IFERROR(IF(X64="","",X64),"")</f>
        <v>12</v>
      </c>
      <c r="Z64" s="36">
        <f>IFERROR(IF(X64="","",X64*0.00866),"")</f>
        <v>0.10391999999999998</v>
      </c>
      <c r="AA64" s="56"/>
      <c r="AB64" s="57"/>
      <c r="AC64" s="68"/>
      <c r="AG64" s="67"/>
      <c r="AJ64" s="69" t="s">
        <v>70</v>
      </c>
      <c r="AK64" s="69">
        <v>1</v>
      </c>
      <c r="BB64" s="91" t="s">
        <v>1</v>
      </c>
      <c r="BM64" s="67">
        <f>IFERROR(X64*I64,"0")</f>
        <v>62.558399999999992</v>
      </c>
      <c r="BN64" s="67">
        <f>IFERROR(Y64*I64,"0")</f>
        <v>62.558399999999992</v>
      </c>
      <c r="BO64" s="67">
        <f>IFERROR(X64/J64,"0")</f>
        <v>8.3333333333333329E-2</v>
      </c>
      <c r="BP64" s="67">
        <f>IFERROR(Y64/J64,"0")</f>
        <v>8.3333333333333329E-2</v>
      </c>
    </row>
    <row r="65" spans="1:68" x14ac:dyDescent="0.2">
      <c r="A65" s="209"/>
      <c r="B65" s="201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10"/>
      <c r="P65" s="197" t="s">
        <v>71</v>
      </c>
      <c r="Q65" s="198"/>
      <c r="R65" s="198"/>
      <c r="S65" s="198"/>
      <c r="T65" s="198"/>
      <c r="U65" s="198"/>
      <c r="V65" s="199"/>
      <c r="W65" s="37" t="s">
        <v>69</v>
      </c>
      <c r="X65" s="192">
        <f>IFERROR(SUM(X63:X64),"0")</f>
        <v>12</v>
      </c>
      <c r="Y65" s="192">
        <f>IFERROR(SUM(Y63:Y64),"0")</f>
        <v>12</v>
      </c>
      <c r="Z65" s="192">
        <f>IFERROR(IF(Z63="",0,Z63),"0")+IFERROR(IF(Z64="",0,Z64),"0")</f>
        <v>0.10391999999999998</v>
      </c>
      <c r="AA65" s="193"/>
      <c r="AB65" s="193"/>
      <c r="AC65" s="193"/>
    </row>
    <row r="66" spans="1:68" x14ac:dyDescent="0.2">
      <c r="A66" s="201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10"/>
      <c r="P66" s="197" t="s">
        <v>71</v>
      </c>
      <c r="Q66" s="198"/>
      <c r="R66" s="198"/>
      <c r="S66" s="198"/>
      <c r="T66" s="198"/>
      <c r="U66" s="198"/>
      <c r="V66" s="199"/>
      <c r="W66" s="37" t="s">
        <v>72</v>
      </c>
      <c r="X66" s="192">
        <f>IFERROR(SUMPRODUCT(X63:X64*H63:H64),"0")</f>
        <v>60</v>
      </c>
      <c r="Y66" s="192">
        <f>IFERROR(SUMPRODUCT(Y63:Y64*H63:H64),"0")</f>
        <v>60</v>
      </c>
      <c r="Z66" s="37"/>
      <c r="AA66" s="193"/>
      <c r="AB66" s="193"/>
      <c r="AC66" s="193"/>
    </row>
    <row r="67" spans="1:68" ht="16.5" hidden="1" customHeight="1" x14ac:dyDescent="0.25">
      <c r="A67" s="200" t="s">
        <v>128</v>
      </c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184"/>
      <c r="AB67" s="184"/>
      <c r="AC67" s="184"/>
    </row>
    <row r="68" spans="1:68" ht="14.25" hidden="1" customHeight="1" x14ac:dyDescent="0.25">
      <c r="A68" s="211" t="s">
        <v>129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183"/>
      <c r="AB68" s="183"/>
      <c r="AC68" s="183"/>
    </row>
    <row r="69" spans="1:68" ht="27" customHeight="1" x14ac:dyDescent="0.25">
      <c r="A69" s="54" t="s">
        <v>130</v>
      </c>
      <c r="B69" s="54" t="s">
        <v>131</v>
      </c>
      <c r="C69" s="31">
        <v>4301135271</v>
      </c>
      <c r="D69" s="204">
        <v>4607111033659</v>
      </c>
      <c r="E69" s="205"/>
      <c r="F69" s="189">
        <v>0.3</v>
      </c>
      <c r="G69" s="32">
        <v>12</v>
      </c>
      <c r="H69" s="189">
        <v>3.6</v>
      </c>
      <c r="I69" s="189">
        <v>4.3036000000000003</v>
      </c>
      <c r="J69" s="32">
        <v>70</v>
      </c>
      <c r="K69" s="32" t="s">
        <v>78</v>
      </c>
      <c r="L69" s="32" t="s">
        <v>67</v>
      </c>
      <c r="M69" s="33" t="s">
        <v>68</v>
      </c>
      <c r="N69" s="33"/>
      <c r="O69" s="32">
        <v>180</v>
      </c>
      <c r="P69" s="31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195"/>
      <c r="R69" s="195"/>
      <c r="S69" s="195"/>
      <c r="T69" s="196"/>
      <c r="U69" s="34"/>
      <c r="V69" s="34"/>
      <c r="W69" s="35" t="s">
        <v>69</v>
      </c>
      <c r="X69" s="190">
        <v>70</v>
      </c>
      <c r="Y69" s="191">
        <f>IFERROR(IF(X69="","",X69),"")</f>
        <v>70</v>
      </c>
      <c r="Z69" s="36">
        <f>IFERROR(IF(X69="","",X69*0.01788),"")</f>
        <v>1.2516</v>
      </c>
      <c r="AA69" s="56"/>
      <c r="AB69" s="57"/>
      <c r="AC69" s="68"/>
      <c r="AG69" s="67"/>
      <c r="AJ69" s="69" t="s">
        <v>70</v>
      </c>
      <c r="AK69" s="69">
        <v>1</v>
      </c>
      <c r="BB69" s="92" t="s">
        <v>79</v>
      </c>
      <c r="BM69" s="67">
        <f>IFERROR(X69*I69,"0")</f>
        <v>301.25200000000001</v>
      </c>
      <c r="BN69" s="67">
        <f>IFERROR(Y69*I69,"0")</f>
        <v>301.25200000000001</v>
      </c>
      <c r="BO69" s="67">
        <f>IFERROR(X69/J69,"0")</f>
        <v>1</v>
      </c>
      <c r="BP69" s="67">
        <f>IFERROR(Y69/J69,"0")</f>
        <v>1</v>
      </c>
    </row>
    <row r="70" spans="1:68" x14ac:dyDescent="0.2">
      <c r="A70" s="209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10"/>
      <c r="P70" s="197" t="s">
        <v>71</v>
      </c>
      <c r="Q70" s="198"/>
      <c r="R70" s="198"/>
      <c r="S70" s="198"/>
      <c r="T70" s="198"/>
      <c r="U70" s="198"/>
      <c r="V70" s="199"/>
      <c r="W70" s="37" t="s">
        <v>69</v>
      </c>
      <c r="X70" s="192">
        <f>IFERROR(SUM(X69:X69),"0")</f>
        <v>70</v>
      </c>
      <c r="Y70" s="192">
        <f>IFERROR(SUM(Y69:Y69),"0")</f>
        <v>70</v>
      </c>
      <c r="Z70" s="192">
        <f>IFERROR(IF(Z69="",0,Z69),"0")</f>
        <v>1.2516</v>
      </c>
      <c r="AA70" s="193"/>
      <c r="AB70" s="193"/>
      <c r="AC70" s="193"/>
    </row>
    <row r="71" spans="1:68" x14ac:dyDescent="0.2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10"/>
      <c r="P71" s="197" t="s">
        <v>71</v>
      </c>
      <c r="Q71" s="198"/>
      <c r="R71" s="198"/>
      <c r="S71" s="198"/>
      <c r="T71" s="198"/>
      <c r="U71" s="198"/>
      <c r="V71" s="199"/>
      <c r="W71" s="37" t="s">
        <v>72</v>
      </c>
      <c r="X71" s="192">
        <f>IFERROR(SUMPRODUCT(X69:X69*H69:H69),"0")</f>
        <v>252</v>
      </c>
      <c r="Y71" s="192">
        <f>IFERROR(SUMPRODUCT(Y69:Y69*H69:H69),"0")</f>
        <v>252</v>
      </c>
      <c r="Z71" s="37"/>
      <c r="AA71" s="193"/>
      <c r="AB71" s="193"/>
      <c r="AC71" s="193"/>
    </row>
    <row r="72" spans="1:68" ht="16.5" hidden="1" customHeight="1" x14ac:dyDescent="0.25">
      <c r="A72" s="200" t="s">
        <v>132</v>
      </c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  <c r="AA72" s="184"/>
      <c r="AB72" s="184"/>
      <c r="AC72" s="184"/>
    </row>
    <row r="73" spans="1:68" ht="14.25" hidden="1" customHeight="1" x14ac:dyDescent="0.25">
      <c r="A73" s="211" t="s">
        <v>133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83"/>
      <c r="AB73" s="183"/>
      <c r="AC73" s="183"/>
    </row>
    <row r="74" spans="1:68" ht="27" customHeight="1" x14ac:dyDescent="0.25">
      <c r="A74" s="54" t="s">
        <v>134</v>
      </c>
      <c r="B74" s="54" t="s">
        <v>135</v>
      </c>
      <c r="C74" s="31">
        <v>4301131021</v>
      </c>
      <c r="D74" s="204">
        <v>4607111034137</v>
      </c>
      <c r="E74" s="205"/>
      <c r="F74" s="189">
        <v>0.3</v>
      </c>
      <c r="G74" s="32">
        <v>12</v>
      </c>
      <c r="H74" s="189">
        <v>3.6</v>
      </c>
      <c r="I74" s="189">
        <v>4.3036000000000003</v>
      </c>
      <c r="J74" s="32">
        <v>70</v>
      </c>
      <c r="K74" s="32" t="s">
        <v>78</v>
      </c>
      <c r="L74" s="32" t="s">
        <v>67</v>
      </c>
      <c r="M74" s="33" t="s">
        <v>68</v>
      </c>
      <c r="N74" s="33"/>
      <c r="O74" s="32">
        <v>180</v>
      </c>
      <c r="P74" s="30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195"/>
      <c r="R74" s="195"/>
      <c r="S74" s="195"/>
      <c r="T74" s="196"/>
      <c r="U74" s="34"/>
      <c r="V74" s="34"/>
      <c r="W74" s="35" t="s">
        <v>69</v>
      </c>
      <c r="X74" s="190">
        <v>42</v>
      </c>
      <c r="Y74" s="191">
        <f>IFERROR(IF(X74="","",X74),"")</f>
        <v>42</v>
      </c>
      <c r="Z74" s="36">
        <f>IFERROR(IF(X74="","",X74*0.01788),"")</f>
        <v>0.75095999999999996</v>
      </c>
      <c r="AA74" s="56"/>
      <c r="AB74" s="57"/>
      <c r="AC74" s="68"/>
      <c r="AG74" s="67"/>
      <c r="AJ74" s="69" t="s">
        <v>70</v>
      </c>
      <c r="AK74" s="69">
        <v>1</v>
      </c>
      <c r="BB74" s="93" t="s">
        <v>79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ht="27" customHeight="1" x14ac:dyDescent="0.25">
      <c r="A75" s="54" t="s">
        <v>136</v>
      </c>
      <c r="B75" s="54" t="s">
        <v>137</v>
      </c>
      <c r="C75" s="31">
        <v>4301131022</v>
      </c>
      <c r="D75" s="204">
        <v>4607111034120</v>
      </c>
      <c r="E75" s="205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78</v>
      </c>
      <c r="L75" s="32" t="s">
        <v>67</v>
      </c>
      <c r="M75" s="33" t="s">
        <v>68</v>
      </c>
      <c r="N75" s="33"/>
      <c r="O75" s="32">
        <v>180</v>
      </c>
      <c r="P75" s="38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195"/>
      <c r="R75" s="195"/>
      <c r="S75" s="195"/>
      <c r="T75" s="196"/>
      <c r="U75" s="34"/>
      <c r="V75" s="34"/>
      <c r="W75" s="35" t="s">
        <v>69</v>
      </c>
      <c r="X75" s="190">
        <v>70</v>
      </c>
      <c r="Y75" s="191">
        <f>IFERROR(IF(X75="","",X75),"")</f>
        <v>70</v>
      </c>
      <c r="Z75" s="36">
        <f>IFERROR(IF(X75="","",X75*0.01788),"")</f>
        <v>1.2516</v>
      </c>
      <c r="AA75" s="56"/>
      <c r="AB75" s="57"/>
      <c r="AC75" s="68"/>
      <c r="AG75" s="67"/>
      <c r="AJ75" s="69" t="s">
        <v>70</v>
      </c>
      <c r="AK75" s="69">
        <v>1</v>
      </c>
      <c r="BB75" s="94" t="s">
        <v>79</v>
      </c>
      <c r="BM75" s="67">
        <f>IFERROR(X75*I75,"0")</f>
        <v>301.25200000000001</v>
      </c>
      <c r="BN75" s="67">
        <f>IFERROR(Y75*I75,"0")</f>
        <v>301.25200000000001</v>
      </c>
      <c r="BO75" s="67">
        <f>IFERROR(X75/J75,"0")</f>
        <v>1</v>
      </c>
      <c r="BP75" s="67">
        <f>IFERROR(Y75/J75,"0")</f>
        <v>1</v>
      </c>
    </row>
    <row r="76" spans="1:68" x14ac:dyDescent="0.2">
      <c r="A76" s="209"/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10"/>
      <c r="P76" s="197" t="s">
        <v>71</v>
      </c>
      <c r="Q76" s="198"/>
      <c r="R76" s="198"/>
      <c r="S76" s="198"/>
      <c r="T76" s="198"/>
      <c r="U76" s="198"/>
      <c r="V76" s="199"/>
      <c r="W76" s="37" t="s">
        <v>69</v>
      </c>
      <c r="X76" s="192">
        <f>IFERROR(SUM(X74:X75),"0")</f>
        <v>112</v>
      </c>
      <c r="Y76" s="192">
        <f>IFERROR(SUM(Y74:Y75),"0")</f>
        <v>112</v>
      </c>
      <c r="Z76" s="192">
        <f>IFERROR(IF(Z74="",0,Z74),"0")+IFERROR(IF(Z75="",0,Z75),"0")</f>
        <v>2.0025599999999999</v>
      </c>
      <c r="AA76" s="193"/>
      <c r="AB76" s="193"/>
      <c r="AC76" s="193"/>
    </row>
    <row r="77" spans="1:68" x14ac:dyDescent="0.2">
      <c r="A77" s="201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10"/>
      <c r="P77" s="197" t="s">
        <v>71</v>
      </c>
      <c r="Q77" s="198"/>
      <c r="R77" s="198"/>
      <c r="S77" s="198"/>
      <c r="T77" s="198"/>
      <c r="U77" s="198"/>
      <c r="V77" s="199"/>
      <c r="W77" s="37" t="s">
        <v>72</v>
      </c>
      <c r="X77" s="192">
        <f>IFERROR(SUMPRODUCT(X74:X75*H74:H75),"0")</f>
        <v>403.20000000000005</v>
      </c>
      <c r="Y77" s="192">
        <f>IFERROR(SUMPRODUCT(Y74:Y75*H74:H75),"0")</f>
        <v>403.20000000000005</v>
      </c>
      <c r="Z77" s="37"/>
      <c r="AA77" s="193"/>
      <c r="AB77" s="193"/>
      <c r="AC77" s="193"/>
    </row>
    <row r="78" spans="1:68" ht="16.5" hidden="1" customHeight="1" x14ac:dyDescent="0.25">
      <c r="A78" s="200" t="s">
        <v>138</v>
      </c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184"/>
      <c r="AB78" s="184"/>
      <c r="AC78" s="184"/>
    </row>
    <row r="79" spans="1:68" ht="14.25" hidden="1" customHeight="1" x14ac:dyDescent="0.25">
      <c r="A79" s="211" t="s">
        <v>129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183"/>
      <c r="AB79" s="183"/>
      <c r="AC79" s="183"/>
    </row>
    <row r="80" spans="1:68" ht="27" hidden="1" customHeight="1" x14ac:dyDescent="0.25">
      <c r="A80" s="54" t="s">
        <v>139</v>
      </c>
      <c r="B80" s="54" t="s">
        <v>140</v>
      </c>
      <c r="C80" s="31">
        <v>4301135285</v>
      </c>
      <c r="D80" s="204">
        <v>4607111036407</v>
      </c>
      <c r="E80" s="205"/>
      <c r="F80" s="189">
        <v>0.3</v>
      </c>
      <c r="G80" s="32">
        <v>14</v>
      </c>
      <c r="H80" s="189">
        <v>4.2</v>
      </c>
      <c r="I80" s="189">
        <v>4.5292000000000003</v>
      </c>
      <c r="J80" s="32">
        <v>70</v>
      </c>
      <c r="K80" s="32" t="s">
        <v>78</v>
      </c>
      <c r="L80" s="32" t="s">
        <v>67</v>
      </c>
      <c r="M80" s="33" t="s">
        <v>68</v>
      </c>
      <c r="N80" s="33"/>
      <c r="O80" s="32">
        <v>180</v>
      </c>
      <c r="P80" s="3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195"/>
      <c r="R80" s="195"/>
      <c r="S80" s="195"/>
      <c r="T80" s="196"/>
      <c r="U80" s="34"/>
      <c r="V80" s="34"/>
      <c r="W80" s="35" t="s">
        <v>69</v>
      </c>
      <c r="X80" s="190">
        <v>0</v>
      </c>
      <c r="Y80" s="19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68"/>
      <c r="AG80" s="67"/>
      <c r="AJ80" s="69" t="s">
        <v>70</v>
      </c>
      <c r="AK80" s="69">
        <v>1</v>
      </c>
      <c r="BB80" s="95" t="s">
        <v>79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141</v>
      </c>
      <c r="B81" s="54" t="s">
        <v>142</v>
      </c>
      <c r="C81" s="31">
        <v>4301135286</v>
      </c>
      <c r="D81" s="204">
        <v>4607111033628</v>
      </c>
      <c r="E81" s="205"/>
      <c r="F81" s="189">
        <v>0.3</v>
      </c>
      <c r="G81" s="32">
        <v>12</v>
      </c>
      <c r="H81" s="189">
        <v>3.6</v>
      </c>
      <c r="I81" s="189">
        <v>4.3036000000000003</v>
      </c>
      <c r="J81" s="32">
        <v>70</v>
      </c>
      <c r="K81" s="32" t="s">
        <v>78</v>
      </c>
      <c r="L81" s="32" t="s">
        <v>67</v>
      </c>
      <c r="M81" s="33" t="s">
        <v>68</v>
      </c>
      <c r="N81" s="33"/>
      <c r="O81" s="32">
        <v>180</v>
      </c>
      <c r="P81" s="22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195"/>
      <c r="R81" s="195"/>
      <c r="S81" s="195"/>
      <c r="T81" s="196"/>
      <c r="U81" s="34"/>
      <c r="V81" s="34"/>
      <c r="W81" s="35" t="s">
        <v>69</v>
      </c>
      <c r="X81" s="190">
        <v>56</v>
      </c>
      <c r="Y81" s="191">
        <f t="shared" si="6"/>
        <v>56</v>
      </c>
      <c r="Z81" s="36">
        <f t="shared" si="7"/>
        <v>1.0012799999999999</v>
      </c>
      <c r="AA81" s="56"/>
      <c r="AB81" s="57"/>
      <c r="AC81" s="68"/>
      <c r="AG81" s="67"/>
      <c r="AJ81" s="69" t="s">
        <v>70</v>
      </c>
      <c r="AK81" s="69">
        <v>1</v>
      </c>
      <c r="BB81" s="96" t="s">
        <v>79</v>
      </c>
      <c r="BM81" s="67">
        <f t="shared" si="8"/>
        <v>241.00160000000002</v>
      </c>
      <c r="BN81" s="67">
        <f t="shared" si="9"/>
        <v>241.00160000000002</v>
      </c>
      <c r="BO81" s="67">
        <f t="shared" si="10"/>
        <v>0.8</v>
      </c>
      <c r="BP81" s="67">
        <f t="shared" si="11"/>
        <v>0.8</v>
      </c>
    </row>
    <row r="82" spans="1:68" ht="27" customHeight="1" x14ac:dyDescent="0.25">
      <c r="A82" s="54" t="s">
        <v>143</v>
      </c>
      <c r="B82" s="54" t="s">
        <v>144</v>
      </c>
      <c r="C82" s="31">
        <v>4301135292</v>
      </c>
      <c r="D82" s="204">
        <v>4607111033451</v>
      </c>
      <c r="E82" s="205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78</v>
      </c>
      <c r="L82" s="32" t="s">
        <v>67</v>
      </c>
      <c r="M82" s="33" t="s">
        <v>68</v>
      </c>
      <c r="N82" s="33"/>
      <c r="O82" s="32">
        <v>180</v>
      </c>
      <c r="P82" s="35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2" s="195"/>
      <c r="R82" s="195"/>
      <c r="S82" s="195"/>
      <c r="T82" s="196"/>
      <c r="U82" s="34"/>
      <c r="V82" s="34"/>
      <c r="W82" s="35" t="s">
        <v>69</v>
      </c>
      <c r="X82" s="190">
        <v>56</v>
      </c>
      <c r="Y82" s="191">
        <f t="shared" si="6"/>
        <v>56</v>
      </c>
      <c r="Z82" s="36">
        <f t="shared" si="7"/>
        <v>1.0012799999999999</v>
      </c>
      <c r="AA82" s="56"/>
      <c r="AB82" s="57"/>
      <c r="AC82" s="68"/>
      <c r="AG82" s="67"/>
      <c r="AJ82" s="69" t="s">
        <v>70</v>
      </c>
      <c r="AK82" s="69">
        <v>1</v>
      </c>
      <c r="BB82" s="97" t="s">
        <v>79</v>
      </c>
      <c r="BM82" s="67">
        <f t="shared" si="8"/>
        <v>241.00160000000002</v>
      </c>
      <c r="BN82" s="67">
        <f t="shared" si="9"/>
        <v>241.00160000000002</v>
      </c>
      <c r="BO82" s="67">
        <f t="shared" si="10"/>
        <v>0.8</v>
      </c>
      <c r="BP82" s="67">
        <f t="shared" si="11"/>
        <v>0.8</v>
      </c>
    </row>
    <row r="83" spans="1:68" ht="27" customHeight="1" x14ac:dyDescent="0.25">
      <c r="A83" s="54" t="s">
        <v>145</v>
      </c>
      <c r="B83" s="54" t="s">
        <v>146</v>
      </c>
      <c r="C83" s="31">
        <v>4301135295</v>
      </c>
      <c r="D83" s="204">
        <v>4607111035141</v>
      </c>
      <c r="E83" s="205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78</v>
      </c>
      <c r="L83" s="32" t="s">
        <v>67</v>
      </c>
      <c r="M83" s="33" t="s">
        <v>68</v>
      </c>
      <c r="N83" s="33"/>
      <c r="O83" s="32">
        <v>180</v>
      </c>
      <c r="P83" s="39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195"/>
      <c r="R83" s="195"/>
      <c r="S83" s="195"/>
      <c r="T83" s="196"/>
      <c r="U83" s="34"/>
      <c r="V83" s="34"/>
      <c r="W83" s="35" t="s">
        <v>69</v>
      </c>
      <c r="X83" s="190">
        <v>28</v>
      </c>
      <c r="Y83" s="191">
        <f t="shared" si="6"/>
        <v>28</v>
      </c>
      <c r="Z83" s="36">
        <f t="shared" si="7"/>
        <v>0.50063999999999997</v>
      </c>
      <c r="AA83" s="56"/>
      <c r="AB83" s="57"/>
      <c r="AC83" s="68"/>
      <c r="AG83" s="67"/>
      <c r="AJ83" s="69" t="s">
        <v>70</v>
      </c>
      <c r="AK83" s="69">
        <v>1</v>
      </c>
      <c r="BB83" s="98" t="s">
        <v>79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147</v>
      </c>
      <c r="B84" s="54" t="s">
        <v>148</v>
      </c>
      <c r="C84" s="31">
        <v>4301135296</v>
      </c>
      <c r="D84" s="204">
        <v>4607111033444</v>
      </c>
      <c r="E84" s="205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2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4" s="195"/>
      <c r="R84" s="195"/>
      <c r="S84" s="195"/>
      <c r="T84" s="196"/>
      <c r="U84" s="34"/>
      <c r="V84" s="34"/>
      <c r="W84" s="35" t="s">
        <v>69</v>
      </c>
      <c r="X84" s="190">
        <v>70</v>
      </c>
      <c r="Y84" s="191">
        <f t="shared" si="6"/>
        <v>70</v>
      </c>
      <c r="Z84" s="36">
        <f t="shared" si="7"/>
        <v>1.2516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si="8"/>
        <v>301.25200000000001</v>
      </c>
      <c r="BN84" s="67">
        <f t="shared" si="9"/>
        <v>301.25200000000001</v>
      </c>
      <c r="BO84" s="67">
        <f t="shared" si="10"/>
        <v>1</v>
      </c>
      <c r="BP84" s="67">
        <f t="shared" si="11"/>
        <v>1</v>
      </c>
    </row>
    <row r="85" spans="1:68" ht="27" hidden="1" customHeight="1" x14ac:dyDescent="0.25">
      <c r="A85" s="54" t="s">
        <v>149</v>
      </c>
      <c r="B85" s="54" t="s">
        <v>150</v>
      </c>
      <c r="C85" s="31">
        <v>4301135290</v>
      </c>
      <c r="D85" s="204">
        <v>4607111035028</v>
      </c>
      <c r="E85" s="205"/>
      <c r="F85" s="189">
        <v>0.48</v>
      </c>
      <c r="G85" s="32">
        <v>8</v>
      </c>
      <c r="H85" s="189">
        <v>3.84</v>
      </c>
      <c r="I85" s="189">
        <v>4.4488000000000003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39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195"/>
      <c r="R85" s="195"/>
      <c r="S85" s="195"/>
      <c r="T85" s="196"/>
      <c r="U85" s="34"/>
      <c r="V85" s="34"/>
      <c r="W85" s="35" t="s">
        <v>69</v>
      </c>
      <c r="X85" s="190">
        <v>0</v>
      </c>
      <c r="Y85" s="191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209"/>
      <c r="B86" s="201"/>
      <c r="C86" s="201"/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10"/>
      <c r="P86" s="197" t="s">
        <v>71</v>
      </c>
      <c r="Q86" s="198"/>
      <c r="R86" s="198"/>
      <c r="S86" s="198"/>
      <c r="T86" s="198"/>
      <c r="U86" s="198"/>
      <c r="V86" s="199"/>
      <c r="W86" s="37" t="s">
        <v>69</v>
      </c>
      <c r="X86" s="192">
        <f>IFERROR(SUM(X80:X85),"0")</f>
        <v>210</v>
      </c>
      <c r="Y86" s="192">
        <f>IFERROR(SUM(Y80:Y85),"0")</f>
        <v>210</v>
      </c>
      <c r="Z86" s="192">
        <f>IFERROR(IF(Z80="",0,Z80),"0")+IFERROR(IF(Z81="",0,Z81),"0")+IFERROR(IF(Z82="",0,Z82),"0")+IFERROR(IF(Z83="",0,Z83),"0")+IFERROR(IF(Z84="",0,Z84),"0")+IFERROR(IF(Z85="",0,Z85),"0")</f>
        <v>3.7547999999999995</v>
      </c>
      <c r="AA86" s="193"/>
      <c r="AB86" s="193"/>
      <c r="AC86" s="193"/>
    </row>
    <row r="87" spans="1:68" x14ac:dyDescent="0.2">
      <c r="A87" s="201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10"/>
      <c r="P87" s="197" t="s">
        <v>71</v>
      </c>
      <c r="Q87" s="198"/>
      <c r="R87" s="198"/>
      <c r="S87" s="198"/>
      <c r="T87" s="198"/>
      <c r="U87" s="198"/>
      <c r="V87" s="199"/>
      <c r="W87" s="37" t="s">
        <v>72</v>
      </c>
      <c r="X87" s="192">
        <f>IFERROR(SUMPRODUCT(X80:X85*H80:H85),"0")</f>
        <v>756</v>
      </c>
      <c r="Y87" s="192">
        <f>IFERROR(SUMPRODUCT(Y80:Y85*H80:H85),"0")</f>
        <v>756</v>
      </c>
      <c r="Z87" s="37"/>
      <c r="AA87" s="193"/>
      <c r="AB87" s="193"/>
      <c r="AC87" s="193"/>
    </row>
    <row r="88" spans="1:68" ht="16.5" hidden="1" customHeight="1" x14ac:dyDescent="0.25">
      <c r="A88" s="200" t="s">
        <v>151</v>
      </c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01"/>
      <c r="P88" s="201"/>
      <c r="Q88" s="201"/>
      <c r="R88" s="201"/>
      <c r="S88" s="201"/>
      <c r="T88" s="201"/>
      <c r="U88" s="201"/>
      <c r="V88" s="201"/>
      <c r="W88" s="201"/>
      <c r="X88" s="201"/>
      <c r="Y88" s="201"/>
      <c r="Z88" s="201"/>
      <c r="AA88" s="184"/>
      <c r="AB88" s="184"/>
      <c r="AC88" s="184"/>
    </row>
    <row r="89" spans="1:68" ht="14.25" hidden="1" customHeight="1" x14ac:dyDescent="0.25">
      <c r="A89" s="211" t="s">
        <v>152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183"/>
      <c r="AB89" s="183"/>
      <c r="AC89" s="183"/>
    </row>
    <row r="90" spans="1:68" ht="27" hidden="1" customHeight="1" x14ac:dyDescent="0.25">
      <c r="A90" s="54" t="s">
        <v>153</v>
      </c>
      <c r="B90" s="54" t="s">
        <v>154</v>
      </c>
      <c r="C90" s="31">
        <v>4301136042</v>
      </c>
      <c r="D90" s="204">
        <v>4607025784012</v>
      </c>
      <c r="E90" s="205"/>
      <c r="F90" s="189">
        <v>0.09</v>
      </c>
      <c r="G90" s="32">
        <v>24</v>
      </c>
      <c r="H90" s="189">
        <v>2.16</v>
      </c>
      <c r="I90" s="189">
        <v>2.4912000000000001</v>
      </c>
      <c r="J90" s="32">
        <v>126</v>
      </c>
      <c r="K90" s="32" t="s">
        <v>78</v>
      </c>
      <c r="L90" s="32" t="s">
        <v>67</v>
      </c>
      <c r="M90" s="33" t="s">
        <v>68</v>
      </c>
      <c r="N90" s="33"/>
      <c r="O90" s="32">
        <v>180</v>
      </c>
      <c r="P90" s="33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195"/>
      <c r="R90" s="195"/>
      <c r="S90" s="195"/>
      <c r="T90" s="196"/>
      <c r="U90" s="34"/>
      <c r="V90" s="34"/>
      <c r="W90" s="35" t="s">
        <v>69</v>
      </c>
      <c r="X90" s="190">
        <v>0</v>
      </c>
      <c r="Y90" s="191">
        <f>IFERROR(IF(X90="","",X90),"")</f>
        <v>0</v>
      </c>
      <c r="Z90" s="36">
        <f>IFERROR(IF(X90="","",X90*0.00936),"")</f>
        <v>0</v>
      </c>
      <c r="AA90" s="56"/>
      <c r="AB90" s="57"/>
      <c r="AC90" s="68"/>
      <c r="AG90" s="67"/>
      <c r="AJ90" s="69" t="s">
        <v>70</v>
      </c>
      <c r="AK90" s="69">
        <v>1</v>
      </c>
      <c r="BB90" s="101" t="s">
        <v>79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155</v>
      </c>
      <c r="B91" s="54" t="s">
        <v>156</v>
      </c>
      <c r="C91" s="31">
        <v>4301136040</v>
      </c>
      <c r="D91" s="204">
        <v>4607025784319</v>
      </c>
      <c r="E91" s="205"/>
      <c r="F91" s="189">
        <v>0.36</v>
      </c>
      <c r="G91" s="32">
        <v>10</v>
      </c>
      <c r="H91" s="189">
        <v>3.6</v>
      </c>
      <c r="I91" s="189">
        <v>4.2439999999999998</v>
      </c>
      <c r="J91" s="32">
        <v>70</v>
      </c>
      <c r="K91" s="32" t="s">
        <v>78</v>
      </c>
      <c r="L91" s="32" t="s">
        <v>67</v>
      </c>
      <c r="M91" s="33" t="s">
        <v>68</v>
      </c>
      <c r="N91" s="33"/>
      <c r="O91" s="32">
        <v>180</v>
      </c>
      <c r="P91" s="33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195"/>
      <c r="R91" s="195"/>
      <c r="S91" s="195"/>
      <c r="T91" s="196"/>
      <c r="U91" s="34"/>
      <c r="V91" s="34"/>
      <c r="W91" s="35" t="s">
        <v>69</v>
      </c>
      <c r="X91" s="190">
        <v>28</v>
      </c>
      <c r="Y91" s="191">
        <f>IFERROR(IF(X91="","",X91),"")</f>
        <v>28</v>
      </c>
      <c r="Z91" s="36">
        <f>IFERROR(IF(X91="","",X91*0.01788),"")</f>
        <v>0.50063999999999997</v>
      </c>
      <c r="AA91" s="56"/>
      <c r="AB91" s="57"/>
      <c r="AC91" s="68"/>
      <c r="AG91" s="67"/>
      <c r="AJ91" s="69" t="s">
        <v>70</v>
      </c>
      <c r="AK91" s="69">
        <v>1</v>
      </c>
      <c r="BB91" s="102" t="s">
        <v>79</v>
      </c>
      <c r="BM91" s="67">
        <f>IFERROR(X91*I91,"0")</f>
        <v>118.83199999999999</v>
      </c>
      <c r="BN91" s="67">
        <f>IFERROR(Y91*I91,"0")</f>
        <v>118.83199999999999</v>
      </c>
      <c r="BO91" s="67">
        <f>IFERROR(X91/J91,"0")</f>
        <v>0.4</v>
      </c>
      <c r="BP91" s="67">
        <f>IFERROR(Y91/J91,"0")</f>
        <v>0.4</v>
      </c>
    </row>
    <row r="92" spans="1:68" ht="16.5" customHeight="1" x14ac:dyDescent="0.25">
      <c r="A92" s="54" t="s">
        <v>157</v>
      </c>
      <c r="B92" s="54" t="s">
        <v>158</v>
      </c>
      <c r="C92" s="31">
        <v>4301136039</v>
      </c>
      <c r="D92" s="204">
        <v>4607111035370</v>
      </c>
      <c r="E92" s="205"/>
      <c r="F92" s="189">
        <v>0.14000000000000001</v>
      </c>
      <c r="G92" s="32">
        <v>22</v>
      </c>
      <c r="H92" s="189">
        <v>3.08</v>
      </c>
      <c r="I92" s="189">
        <v>3.464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25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195"/>
      <c r="R92" s="195"/>
      <c r="S92" s="195"/>
      <c r="T92" s="196"/>
      <c r="U92" s="34"/>
      <c r="V92" s="34"/>
      <c r="W92" s="35" t="s">
        <v>69</v>
      </c>
      <c r="X92" s="190">
        <v>48</v>
      </c>
      <c r="Y92" s="191">
        <f>IFERROR(IF(X92="","",X92),"")</f>
        <v>48</v>
      </c>
      <c r="Z92" s="36">
        <f>IFERROR(IF(X92="","",X92*0.0155),"")</f>
        <v>0.74399999999999999</v>
      </c>
      <c r="AA92" s="56"/>
      <c r="AB92" s="57"/>
      <c r="AC92" s="68"/>
      <c r="AG92" s="67"/>
      <c r="AJ92" s="69" t="s">
        <v>70</v>
      </c>
      <c r="AK92" s="69">
        <v>1</v>
      </c>
      <c r="BB92" s="103" t="s">
        <v>79</v>
      </c>
      <c r="BM92" s="67">
        <f>IFERROR(X92*I92,"0")</f>
        <v>166.27199999999999</v>
      </c>
      <c r="BN92" s="67">
        <f>IFERROR(Y92*I92,"0")</f>
        <v>166.27199999999999</v>
      </c>
      <c r="BO92" s="67">
        <f>IFERROR(X92/J92,"0")</f>
        <v>0.5714285714285714</v>
      </c>
      <c r="BP92" s="67">
        <f>IFERROR(Y92/J92,"0")</f>
        <v>0.5714285714285714</v>
      </c>
    </row>
    <row r="93" spans="1:68" x14ac:dyDescent="0.2">
      <c r="A93" s="209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10"/>
      <c r="P93" s="197" t="s">
        <v>71</v>
      </c>
      <c r="Q93" s="198"/>
      <c r="R93" s="198"/>
      <c r="S93" s="198"/>
      <c r="T93" s="198"/>
      <c r="U93" s="198"/>
      <c r="V93" s="199"/>
      <c r="W93" s="37" t="s">
        <v>69</v>
      </c>
      <c r="X93" s="192">
        <f>IFERROR(SUM(X90:X92),"0")</f>
        <v>76</v>
      </c>
      <c r="Y93" s="192">
        <f>IFERROR(SUM(Y90:Y92),"0")</f>
        <v>76</v>
      </c>
      <c r="Z93" s="192">
        <f>IFERROR(IF(Z90="",0,Z90),"0")+IFERROR(IF(Z91="",0,Z91),"0")+IFERROR(IF(Z92="",0,Z92),"0")</f>
        <v>1.24464</v>
      </c>
      <c r="AA93" s="193"/>
      <c r="AB93" s="193"/>
      <c r="AC93" s="193"/>
    </row>
    <row r="94" spans="1:68" x14ac:dyDescent="0.2">
      <c r="A94" s="201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10"/>
      <c r="P94" s="197" t="s">
        <v>71</v>
      </c>
      <c r="Q94" s="198"/>
      <c r="R94" s="198"/>
      <c r="S94" s="198"/>
      <c r="T94" s="198"/>
      <c r="U94" s="198"/>
      <c r="V94" s="199"/>
      <c r="W94" s="37" t="s">
        <v>72</v>
      </c>
      <c r="X94" s="192">
        <f>IFERROR(SUMPRODUCT(X90:X92*H90:H92),"0")</f>
        <v>248.64</v>
      </c>
      <c r="Y94" s="192">
        <f>IFERROR(SUMPRODUCT(Y90:Y92*H90:H92),"0")</f>
        <v>248.64</v>
      </c>
      <c r="Z94" s="37"/>
      <c r="AA94" s="193"/>
      <c r="AB94" s="193"/>
      <c r="AC94" s="193"/>
    </row>
    <row r="95" spans="1:68" ht="16.5" hidden="1" customHeight="1" x14ac:dyDescent="0.25">
      <c r="A95" s="200" t="s">
        <v>159</v>
      </c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184"/>
      <c r="AB95" s="184"/>
      <c r="AC95" s="184"/>
    </row>
    <row r="96" spans="1:68" ht="14.25" hidden="1" customHeight="1" x14ac:dyDescent="0.25">
      <c r="A96" s="211" t="s">
        <v>63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183"/>
      <c r="AB96" s="183"/>
      <c r="AC96" s="183"/>
    </row>
    <row r="97" spans="1:68" ht="27" customHeight="1" x14ac:dyDescent="0.25">
      <c r="A97" s="54" t="s">
        <v>160</v>
      </c>
      <c r="B97" s="54" t="s">
        <v>161</v>
      </c>
      <c r="C97" s="31">
        <v>4301070975</v>
      </c>
      <c r="D97" s="204">
        <v>4607111033970</v>
      </c>
      <c r="E97" s="205"/>
      <c r="F97" s="189">
        <v>0.43</v>
      </c>
      <c r="G97" s="32">
        <v>16</v>
      </c>
      <c r="H97" s="189">
        <v>6.88</v>
      </c>
      <c r="I97" s="189">
        <v>7.1996000000000002</v>
      </c>
      <c r="J97" s="32">
        <v>84</v>
      </c>
      <c r="K97" s="32" t="s">
        <v>66</v>
      </c>
      <c r="L97" s="32" t="s">
        <v>67</v>
      </c>
      <c r="M97" s="33" t="s">
        <v>68</v>
      </c>
      <c r="N97" s="33"/>
      <c r="O97" s="32">
        <v>180</v>
      </c>
      <c r="P97" s="32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195"/>
      <c r="R97" s="195"/>
      <c r="S97" s="195"/>
      <c r="T97" s="196"/>
      <c r="U97" s="34"/>
      <c r="V97" s="34"/>
      <c r="W97" s="35" t="s">
        <v>69</v>
      </c>
      <c r="X97" s="190">
        <v>36</v>
      </c>
      <c r="Y97" s="191">
        <f t="shared" ref="Y97:Y102" si="12">IFERROR(IF(X97="","",X97),"")</f>
        <v>36</v>
      </c>
      <c r="Z97" s="36">
        <f t="shared" ref="Z97:Z102" si="13">IFERROR(IF(X97="","",X97*0.0155),"")</f>
        <v>0.55800000000000005</v>
      </c>
      <c r="AA97" s="56"/>
      <c r="AB97" s="57"/>
      <c r="AC97" s="68"/>
      <c r="AG97" s="67"/>
      <c r="AJ97" s="69" t="s">
        <v>70</v>
      </c>
      <c r="AK97" s="69">
        <v>1</v>
      </c>
      <c r="BB97" s="104" t="s">
        <v>1</v>
      </c>
      <c r="BM97" s="67">
        <f t="shared" ref="BM97:BM102" si="14">IFERROR(X97*I97,"0")</f>
        <v>259.18560000000002</v>
      </c>
      <c r="BN97" s="67">
        <f t="shared" ref="BN97:BN102" si="15">IFERROR(Y97*I97,"0")</f>
        <v>259.18560000000002</v>
      </c>
      <c r="BO97" s="67">
        <f t="shared" ref="BO97:BO102" si="16">IFERROR(X97/J97,"0")</f>
        <v>0.42857142857142855</v>
      </c>
      <c r="BP97" s="67">
        <f t="shared" ref="BP97:BP102" si="17">IFERROR(Y97/J97,"0")</f>
        <v>0.42857142857142855</v>
      </c>
    </row>
    <row r="98" spans="1:68" ht="27" customHeight="1" x14ac:dyDescent="0.25">
      <c r="A98" s="54" t="s">
        <v>162</v>
      </c>
      <c r="B98" s="54" t="s">
        <v>163</v>
      </c>
      <c r="C98" s="31">
        <v>4301070976</v>
      </c>
      <c r="D98" s="204">
        <v>4607111034144</v>
      </c>
      <c r="E98" s="205"/>
      <c r="F98" s="189">
        <v>0.9</v>
      </c>
      <c r="G98" s="32">
        <v>8</v>
      </c>
      <c r="H98" s="189">
        <v>7.2</v>
      </c>
      <c r="I98" s="189">
        <v>7.4859999999999998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34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195"/>
      <c r="R98" s="195"/>
      <c r="S98" s="195"/>
      <c r="T98" s="196"/>
      <c r="U98" s="34"/>
      <c r="V98" s="34"/>
      <c r="W98" s="35" t="s">
        <v>69</v>
      </c>
      <c r="X98" s="190">
        <v>72</v>
      </c>
      <c r="Y98" s="191">
        <f t="shared" si="12"/>
        <v>72</v>
      </c>
      <c r="Z98" s="36">
        <f t="shared" si="13"/>
        <v>1.1160000000000001</v>
      </c>
      <c r="AA98" s="56"/>
      <c r="AB98" s="57"/>
      <c r="AC98" s="68"/>
      <c r="AG98" s="67"/>
      <c r="AJ98" s="69" t="s">
        <v>70</v>
      </c>
      <c r="AK98" s="69">
        <v>1</v>
      </c>
      <c r="BB98" s="105" t="s">
        <v>1</v>
      </c>
      <c r="BM98" s="67">
        <f t="shared" si="14"/>
        <v>538.99199999999996</v>
      </c>
      <c r="BN98" s="67">
        <f t="shared" si="15"/>
        <v>538.99199999999996</v>
      </c>
      <c r="BO98" s="67">
        <f t="shared" si="16"/>
        <v>0.8571428571428571</v>
      </c>
      <c r="BP98" s="67">
        <f t="shared" si="17"/>
        <v>0.8571428571428571</v>
      </c>
    </row>
    <row r="99" spans="1:68" ht="27" customHeight="1" x14ac:dyDescent="0.25">
      <c r="A99" s="54" t="s">
        <v>164</v>
      </c>
      <c r="B99" s="54" t="s">
        <v>165</v>
      </c>
      <c r="C99" s="31">
        <v>4301070973</v>
      </c>
      <c r="D99" s="204">
        <v>4607111033987</v>
      </c>
      <c r="E99" s="205"/>
      <c r="F99" s="189">
        <v>0.43</v>
      </c>
      <c r="G99" s="32">
        <v>16</v>
      </c>
      <c r="H99" s="189">
        <v>6.88</v>
      </c>
      <c r="I99" s="189">
        <v>7.1996000000000002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21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99" s="195"/>
      <c r="R99" s="195"/>
      <c r="S99" s="195"/>
      <c r="T99" s="196"/>
      <c r="U99" s="34"/>
      <c r="V99" s="34"/>
      <c r="W99" s="35" t="s">
        <v>69</v>
      </c>
      <c r="X99" s="190">
        <v>36</v>
      </c>
      <c r="Y99" s="191">
        <f t="shared" si="12"/>
        <v>36</v>
      </c>
      <c r="Z99" s="36">
        <f t="shared" si="13"/>
        <v>0.55800000000000005</v>
      </c>
      <c r="AA99" s="56"/>
      <c r="AB99" s="57"/>
      <c r="AC99" s="68"/>
      <c r="AG99" s="67"/>
      <c r="AJ99" s="69" t="s">
        <v>70</v>
      </c>
      <c r="AK99" s="69">
        <v>1</v>
      </c>
      <c r="BB99" s="106" t="s">
        <v>1</v>
      </c>
      <c r="BM99" s="67">
        <f t="shared" si="14"/>
        <v>259.18560000000002</v>
      </c>
      <c r="BN99" s="67">
        <f t="shared" si="15"/>
        <v>259.18560000000002</v>
      </c>
      <c r="BO99" s="67">
        <f t="shared" si="16"/>
        <v>0.42857142857142855</v>
      </c>
      <c r="BP99" s="67">
        <f t="shared" si="17"/>
        <v>0.42857142857142855</v>
      </c>
    </row>
    <row r="100" spans="1:68" ht="27" customHeight="1" x14ac:dyDescent="0.25">
      <c r="A100" s="54" t="s">
        <v>166</v>
      </c>
      <c r="B100" s="54" t="s">
        <v>167</v>
      </c>
      <c r="C100" s="31">
        <v>4301070974</v>
      </c>
      <c r="D100" s="204">
        <v>4607111034151</v>
      </c>
      <c r="E100" s="205"/>
      <c r="F100" s="189">
        <v>0.9</v>
      </c>
      <c r="G100" s="32">
        <v>8</v>
      </c>
      <c r="H100" s="189">
        <v>7.2</v>
      </c>
      <c r="I100" s="189">
        <v>7.4859999999999998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27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0" s="195"/>
      <c r="R100" s="195"/>
      <c r="S100" s="195"/>
      <c r="T100" s="196"/>
      <c r="U100" s="34"/>
      <c r="V100" s="34"/>
      <c r="W100" s="35" t="s">
        <v>69</v>
      </c>
      <c r="X100" s="190">
        <v>72</v>
      </c>
      <c r="Y100" s="191">
        <f t="shared" si="12"/>
        <v>72</v>
      </c>
      <c r="Z100" s="36">
        <f t="shared" si="13"/>
        <v>1.1160000000000001</v>
      </c>
      <c r="AA100" s="56"/>
      <c r="AB100" s="57"/>
      <c r="AC100" s="68"/>
      <c r="AG100" s="67"/>
      <c r="AJ100" s="69" t="s">
        <v>70</v>
      </c>
      <c r="AK100" s="69">
        <v>1</v>
      </c>
      <c r="BB100" s="107" t="s">
        <v>1</v>
      </c>
      <c r="BM100" s="67">
        <f t="shared" si="14"/>
        <v>538.99199999999996</v>
      </c>
      <c r="BN100" s="67">
        <f t="shared" si="15"/>
        <v>538.99199999999996</v>
      </c>
      <c r="BO100" s="67">
        <f t="shared" si="16"/>
        <v>0.8571428571428571</v>
      </c>
      <c r="BP100" s="67">
        <f t="shared" si="17"/>
        <v>0.8571428571428571</v>
      </c>
    </row>
    <row r="101" spans="1:68" ht="27" hidden="1" customHeight="1" x14ac:dyDescent="0.25">
      <c r="A101" s="54" t="s">
        <v>168</v>
      </c>
      <c r="B101" s="54" t="s">
        <v>169</v>
      </c>
      <c r="C101" s="31">
        <v>4301070945</v>
      </c>
      <c r="D101" s="204">
        <v>4607111037435</v>
      </c>
      <c r="E101" s="205"/>
      <c r="F101" s="189">
        <v>0.8</v>
      </c>
      <c r="G101" s="32">
        <v>8</v>
      </c>
      <c r="H101" s="189">
        <v>6.4</v>
      </c>
      <c r="I101" s="189">
        <v>6.6859999999999999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150</v>
      </c>
      <c r="P101" s="349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1" s="195"/>
      <c r="R101" s="195"/>
      <c r="S101" s="195"/>
      <c r="T101" s="196"/>
      <c r="U101" s="34"/>
      <c r="V101" s="34"/>
      <c r="W101" s="35" t="s">
        <v>69</v>
      </c>
      <c r="X101" s="190">
        <v>0</v>
      </c>
      <c r="Y101" s="191">
        <f t="shared" si="12"/>
        <v>0</v>
      </c>
      <c r="Z101" s="36">
        <f t="shared" si="13"/>
        <v>0</v>
      </c>
      <c r="AA101" s="56"/>
      <c r="AB101" s="57"/>
      <c r="AC101" s="68"/>
      <c r="AG101" s="67"/>
      <c r="AJ101" s="69" t="s">
        <v>70</v>
      </c>
      <c r="AK101" s="69">
        <v>1</v>
      </c>
      <c r="BB101" s="108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170</v>
      </c>
      <c r="B102" s="54" t="s">
        <v>171</v>
      </c>
      <c r="C102" s="31">
        <v>4301070958</v>
      </c>
      <c r="D102" s="204">
        <v>4607111038098</v>
      </c>
      <c r="E102" s="205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35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195"/>
      <c r="R102" s="195"/>
      <c r="S102" s="195"/>
      <c r="T102" s="196"/>
      <c r="U102" s="34"/>
      <c r="V102" s="34"/>
      <c r="W102" s="35" t="s">
        <v>69</v>
      </c>
      <c r="X102" s="190">
        <v>0</v>
      </c>
      <c r="Y102" s="191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x14ac:dyDescent="0.2">
      <c r="A103" s="209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10"/>
      <c r="P103" s="197" t="s">
        <v>71</v>
      </c>
      <c r="Q103" s="198"/>
      <c r="R103" s="198"/>
      <c r="S103" s="198"/>
      <c r="T103" s="198"/>
      <c r="U103" s="198"/>
      <c r="V103" s="199"/>
      <c r="W103" s="37" t="s">
        <v>69</v>
      </c>
      <c r="X103" s="192">
        <f>IFERROR(SUM(X97:X102),"0")</f>
        <v>216</v>
      </c>
      <c r="Y103" s="192">
        <f>IFERROR(SUM(Y97:Y102),"0")</f>
        <v>216</v>
      </c>
      <c r="Z103" s="192">
        <f>IFERROR(IF(Z97="",0,Z97),"0")+IFERROR(IF(Z98="",0,Z98),"0")+IFERROR(IF(Z99="",0,Z99),"0")+IFERROR(IF(Z100="",0,Z100),"0")+IFERROR(IF(Z101="",0,Z101),"0")+IFERROR(IF(Z102="",0,Z102),"0")</f>
        <v>3.3480000000000003</v>
      </c>
      <c r="AA103" s="193"/>
      <c r="AB103" s="193"/>
      <c r="AC103" s="193"/>
    </row>
    <row r="104" spans="1:68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10"/>
      <c r="P104" s="197" t="s">
        <v>71</v>
      </c>
      <c r="Q104" s="198"/>
      <c r="R104" s="198"/>
      <c r="S104" s="198"/>
      <c r="T104" s="198"/>
      <c r="U104" s="198"/>
      <c r="V104" s="199"/>
      <c r="W104" s="37" t="s">
        <v>72</v>
      </c>
      <c r="X104" s="192">
        <f>IFERROR(SUMPRODUCT(X97:X102*H97:H102),"0")</f>
        <v>1532.1599999999999</v>
      </c>
      <c r="Y104" s="192">
        <f>IFERROR(SUMPRODUCT(Y97:Y102*H97:H102),"0")</f>
        <v>1532.1599999999999</v>
      </c>
      <c r="Z104" s="37"/>
      <c r="AA104" s="193"/>
      <c r="AB104" s="193"/>
      <c r="AC104" s="193"/>
    </row>
    <row r="105" spans="1:68" ht="16.5" hidden="1" customHeight="1" x14ac:dyDescent="0.25">
      <c r="A105" s="200" t="s">
        <v>172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184"/>
      <c r="AB105" s="184"/>
      <c r="AC105" s="184"/>
    </row>
    <row r="106" spans="1:68" ht="14.25" hidden="1" customHeight="1" x14ac:dyDescent="0.25">
      <c r="A106" s="211" t="s">
        <v>129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183"/>
      <c r="AB106" s="183"/>
      <c r="AC106" s="183"/>
    </row>
    <row r="107" spans="1:68" ht="27" customHeight="1" x14ac:dyDescent="0.25">
      <c r="A107" s="54" t="s">
        <v>173</v>
      </c>
      <c r="B107" s="54" t="s">
        <v>174</v>
      </c>
      <c r="C107" s="31">
        <v>4301135289</v>
      </c>
      <c r="D107" s="204">
        <v>4607111034014</v>
      </c>
      <c r="E107" s="205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78</v>
      </c>
      <c r="L107" s="32" t="s">
        <v>67</v>
      </c>
      <c r="M107" s="33" t="s">
        <v>68</v>
      </c>
      <c r="N107" s="33"/>
      <c r="O107" s="32">
        <v>180</v>
      </c>
      <c r="P107" s="34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5"/>
      <c r="R107" s="195"/>
      <c r="S107" s="195"/>
      <c r="T107" s="196"/>
      <c r="U107" s="34"/>
      <c r="V107" s="34"/>
      <c r="W107" s="35" t="s">
        <v>69</v>
      </c>
      <c r="X107" s="190">
        <v>42</v>
      </c>
      <c r="Y107" s="191">
        <f>IFERROR(IF(X107="","",X107),"")</f>
        <v>42</v>
      </c>
      <c r="Z107" s="36">
        <f>IFERROR(IF(X107="","",X107*0.01788),"")</f>
        <v>0.75095999999999996</v>
      </c>
      <c r="AA107" s="56"/>
      <c r="AB107" s="57"/>
      <c r="AC107" s="68"/>
      <c r="AG107" s="67"/>
      <c r="AJ107" s="69" t="s">
        <v>70</v>
      </c>
      <c r="AK107" s="69">
        <v>1</v>
      </c>
      <c r="BB107" s="110" t="s">
        <v>79</v>
      </c>
      <c r="BM107" s="67">
        <f>IFERROR(X107*I107,"0")</f>
        <v>155.55119999999999</v>
      </c>
      <c r="BN107" s="67">
        <f>IFERROR(Y107*I107,"0")</f>
        <v>155.55119999999999</v>
      </c>
      <c r="BO107" s="67">
        <f>IFERROR(X107/J107,"0")</f>
        <v>0.6</v>
      </c>
      <c r="BP107" s="67">
        <f>IFERROR(Y107/J107,"0")</f>
        <v>0.6</v>
      </c>
    </row>
    <row r="108" spans="1:68" ht="27" customHeight="1" x14ac:dyDescent="0.25">
      <c r="A108" s="54" t="s">
        <v>175</v>
      </c>
      <c r="B108" s="54" t="s">
        <v>176</v>
      </c>
      <c r="C108" s="31">
        <v>4301135299</v>
      </c>
      <c r="D108" s="204">
        <v>4607111033994</v>
      </c>
      <c r="E108" s="205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78</v>
      </c>
      <c r="L108" s="32" t="s">
        <v>67</v>
      </c>
      <c r="M108" s="33" t="s">
        <v>68</v>
      </c>
      <c r="N108" s="33"/>
      <c r="O108" s="32">
        <v>180</v>
      </c>
      <c r="P108" s="34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5"/>
      <c r="R108" s="195"/>
      <c r="S108" s="195"/>
      <c r="T108" s="196"/>
      <c r="U108" s="34"/>
      <c r="V108" s="34"/>
      <c r="W108" s="35" t="s">
        <v>69</v>
      </c>
      <c r="X108" s="190">
        <v>42</v>
      </c>
      <c r="Y108" s="191">
        <f>IFERROR(IF(X108="","",X108),"")</f>
        <v>42</v>
      </c>
      <c r="Z108" s="36">
        <f>IFERROR(IF(X108="","",X108*0.01788),"")</f>
        <v>0.75095999999999996</v>
      </c>
      <c r="AA108" s="56"/>
      <c r="AB108" s="57"/>
      <c r="AC108" s="68"/>
      <c r="AG108" s="67"/>
      <c r="AJ108" s="69" t="s">
        <v>70</v>
      </c>
      <c r="AK108" s="69">
        <v>1</v>
      </c>
      <c r="BB108" s="111" t="s">
        <v>79</v>
      </c>
      <c r="BM108" s="67">
        <f>IFERROR(X108*I108,"0")</f>
        <v>155.55119999999999</v>
      </c>
      <c r="BN108" s="67">
        <f>IFERROR(Y108*I108,"0")</f>
        <v>155.55119999999999</v>
      </c>
      <c r="BO108" s="67">
        <f>IFERROR(X108/J108,"0")</f>
        <v>0.6</v>
      </c>
      <c r="BP108" s="67">
        <f>IFERROR(Y108/J108,"0")</f>
        <v>0.6</v>
      </c>
    </row>
    <row r="109" spans="1:68" x14ac:dyDescent="0.2">
      <c r="A109" s="209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10"/>
      <c r="P109" s="197" t="s">
        <v>71</v>
      </c>
      <c r="Q109" s="198"/>
      <c r="R109" s="198"/>
      <c r="S109" s="198"/>
      <c r="T109" s="198"/>
      <c r="U109" s="198"/>
      <c r="V109" s="199"/>
      <c r="W109" s="37" t="s">
        <v>69</v>
      </c>
      <c r="X109" s="192">
        <f>IFERROR(SUM(X107:X108),"0")</f>
        <v>84</v>
      </c>
      <c r="Y109" s="192">
        <f>IFERROR(SUM(Y107:Y108),"0")</f>
        <v>84</v>
      </c>
      <c r="Z109" s="192">
        <f>IFERROR(IF(Z107="",0,Z107),"0")+IFERROR(IF(Z108="",0,Z108),"0")</f>
        <v>1.5019199999999999</v>
      </c>
      <c r="AA109" s="193"/>
      <c r="AB109" s="193"/>
      <c r="AC109" s="193"/>
    </row>
    <row r="110" spans="1:68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10"/>
      <c r="P110" s="197" t="s">
        <v>71</v>
      </c>
      <c r="Q110" s="198"/>
      <c r="R110" s="198"/>
      <c r="S110" s="198"/>
      <c r="T110" s="198"/>
      <c r="U110" s="198"/>
      <c r="V110" s="199"/>
      <c r="W110" s="37" t="s">
        <v>72</v>
      </c>
      <c r="X110" s="192">
        <f>IFERROR(SUMPRODUCT(X107:X108*H107:H108),"0")</f>
        <v>252</v>
      </c>
      <c r="Y110" s="192">
        <f>IFERROR(SUMPRODUCT(Y107:Y108*H107:H108),"0")</f>
        <v>252</v>
      </c>
      <c r="Z110" s="37"/>
      <c r="AA110" s="193"/>
      <c r="AB110" s="193"/>
      <c r="AC110" s="193"/>
    </row>
    <row r="111" spans="1:68" ht="16.5" hidden="1" customHeight="1" x14ac:dyDescent="0.25">
      <c r="A111" s="200" t="s">
        <v>177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184"/>
      <c r="AB111" s="184"/>
      <c r="AC111" s="184"/>
    </row>
    <row r="112" spans="1:68" ht="14.25" hidden="1" customHeight="1" x14ac:dyDescent="0.25">
      <c r="A112" s="211" t="s">
        <v>129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183"/>
      <c r="AB112" s="183"/>
      <c r="AC112" s="183"/>
    </row>
    <row r="113" spans="1:68" ht="27" hidden="1" customHeight="1" x14ac:dyDescent="0.25">
      <c r="A113" s="54" t="s">
        <v>178</v>
      </c>
      <c r="B113" s="54" t="s">
        <v>179</v>
      </c>
      <c r="C113" s="31">
        <v>4301135311</v>
      </c>
      <c r="D113" s="204">
        <v>4607111039095</v>
      </c>
      <c r="E113" s="205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61" t="s">
        <v>180</v>
      </c>
      <c r="Q113" s="195"/>
      <c r="R113" s="195"/>
      <c r="S113" s="195"/>
      <c r="T113" s="196"/>
      <c r="U113" s="34"/>
      <c r="V113" s="34"/>
      <c r="W113" s="35" t="s">
        <v>69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70</v>
      </c>
      <c r="AK113" s="69">
        <v>1</v>
      </c>
      <c r="BB113" s="112" t="s">
        <v>79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181</v>
      </c>
      <c r="B114" s="54" t="s">
        <v>182</v>
      </c>
      <c r="C114" s="31">
        <v>4301135282</v>
      </c>
      <c r="D114" s="204">
        <v>4607111034199</v>
      </c>
      <c r="E114" s="205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4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5"/>
      <c r="R114" s="195"/>
      <c r="S114" s="195"/>
      <c r="T114" s="196"/>
      <c r="U114" s="34"/>
      <c r="V114" s="34"/>
      <c r="W114" s="35" t="s">
        <v>69</v>
      </c>
      <c r="X114" s="190">
        <v>42</v>
      </c>
      <c r="Y114" s="191">
        <f>IFERROR(IF(X114="","",X114),"")</f>
        <v>42</v>
      </c>
      <c r="Z114" s="36">
        <f>IFERROR(IF(X114="","",X114*0.01788),"")</f>
        <v>0.75095999999999996</v>
      </c>
      <c r="AA114" s="56"/>
      <c r="AB114" s="57"/>
      <c r="AC114" s="68"/>
      <c r="AG114" s="67"/>
      <c r="AJ114" s="69" t="s">
        <v>70</v>
      </c>
      <c r="AK114" s="69">
        <v>1</v>
      </c>
      <c r="BB114" s="113" t="s">
        <v>79</v>
      </c>
      <c r="BM114" s="67">
        <f>IFERROR(X114*I114,"0")</f>
        <v>155.55119999999999</v>
      </c>
      <c r="BN114" s="67">
        <f>IFERROR(Y114*I114,"0")</f>
        <v>155.55119999999999</v>
      </c>
      <c r="BO114" s="67">
        <f>IFERROR(X114/J114,"0")</f>
        <v>0.6</v>
      </c>
      <c r="BP114" s="67">
        <f>IFERROR(Y114/J114,"0")</f>
        <v>0.6</v>
      </c>
    </row>
    <row r="115" spans="1:68" x14ac:dyDescent="0.2">
      <c r="A115" s="209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10"/>
      <c r="P115" s="197" t="s">
        <v>71</v>
      </c>
      <c r="Q115" s="198"/>
      <c r="R115" s="198"/>
      <c r="S115" s="198"/>
      <c r="T115" s="198"/>
      <c r="U115" s="198"/>
      <c r="V115" s="199"/>
      <c r="W115" s="37" t="s">
        <v>69</v>
      </c>
      <c r="X115" s="192">
        <f>IFERROR(SUM(X113:X114),"0")</f>
        <v>42</v>
      </c>
      <c r="Y115" s="192">
        <f>IFERROR(SUM(Y113:Y114),"0")</f>
        <v>42</v>
      </c>
      <c r="Z115" s="192">
        <f>IFERROR(IF(Z113="",0,Z113),"0")+IFERROR(IF(Z114="",0,Z114),"0")</f>
        <v>0.75095999999999996</v>
      </c>
      <c r="AA115" s="193"/>
      <c r="AB115" s="193"/>
      <c r="AC115" s="193"/>
    </row>
    <row r="116" spans="1:68" x14ac:dyDescent="0.2">
      <c r="A116" s="201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10"/>
      <c r="P116" s="197" t="s">
        <v>71</v>
      </c>
      <c r="Q116" s="198"/>
      <c r="R116" s="198"/>
      <c r="S116" s="198"/>
      <c r="T116" s="198"/>
      <c r="U116" s="198"/>
      <c r="V116" s="199"/>
      <c r="W116" s="37" t="s">
        <v>72</v>
      </c>
      <c r="X116" s="192">
        <f>IFERROR(SUMPRODUCT(X113:X114*H113:H114),"0")</f>
        <v>126</v>
      </c>
      <c r="Y116" s="192">
        <f>IFERROR(SUMPRODUCT(Y113:Y114*H113:H114),"0")</f>
        <v>126</v>
      </c>
      <c r="Z116" s="37"/>
      <c r="AA116" s="193"/>
      <c r="AB116" s="193"/>
      <c r="AC116" s="193"/>
    </row>
    <row r="117" spans="1:68" ht="16.5" hidden="1" customHeight="1" x14ac:dyDescent="0.25">
      <c r="A117" s="200" t="s">
        <v>183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184"/>
      <c r="AB117" s="184"/>
      <c r="AC117" s="184"/>
    </row>
    <row r="118" spans="1:68" ht="14.25" hidden="1" customHeight="1" x14ac:dyDescent="0.25">
      <c r="A118" s="211" t="s">
        <v>129</v>
      </c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183"/>
      <c r="AB118" s="183"/>
      <c r="AC118" s="183"/>
    </row>
    <row r="119" spans="1:68" ht="27" customHeight="1" x14ac:dyDescent="0.25">
      <c r="A119" s="54" t="s">
        <v>184</v>
      </c>
      <c r="B119" s="54" t="s">
        <v>185</v>
      </c>
      <c r="C119" s="31">
        <v>4301135275</v>
      </c>
      <c r="D119" s="204">
        <v>4607111034380</v>
      </c>
      <c r="E119" s="205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9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5"/>
      <c r="R119" s="195"/>
      <c r="S119" s="195"/>
      <c r="T119" s="196"/>
      <c r="U119" s="34"/>
      <c r="V119" s="34"/>
      <c r="W119" s="35" t="s">
        <v>69</v>
      </c>
      <c r="X119" s="190">
        <v>42</v>
      </c>
      <c r="Y119" s="191">
        <f>IFERROR(IF(X119="","",X119),"")</f>
        <v>42</v>
      </c>
      <c r="Z119" s="36">
        <f>IFERROR(IF(X119="","",X119*0.01788),"")</f>
        <v>0.75095999999999996</v>
      </c>
      <c r="AA119" s="56"/>
      <c r="AB119" s="57"/>
      <c r="AC119" s="68"/>
      <c r="AG119" s="67"/>
      <c r="AJ119" s="69" t="s">
        <v>70</v>
      </c>
      <c r="AK119" s="69">
        <v>1</v>
      </c>
      <c r="BB119" s="114" t="s">
        <v>79</v>
      </c>
      <c r="BM119" s="67">
        <f>IFERROR(X119*I119,"0")</f>
        <v>137.76</v>
      </c>
      <c r="BN119" s="67">
        <f>IFERROR(Y119*I119,"0")</f>
        <v>137.76</v>
      </c>
      <c r="BO119" s="67">
        <f>IFERROR(X119/J119,"0")</f>
        <v>0.6</v>
      </c>
      <c r="BP119" s="67">
        <f>IFERROR(Y119/J119,"0")</f>
        <v>0.6</v>
      </c>
    </row>
    <row r="120" spans="1:68" ht="27" customHeight="1" x14ac:dyDescent="0.25">
      <c r="A120" s="54" t="s">
        <v>186</v>
      </c>
      <c r="B120" s="54" t="s">
        <v>187</v>
      </c>
      <c r="C120" s="31">
        <v>4301135277</v>
      </c>
      <c r="D120" s="204">
        <v>4607111034397</v>
      </c>
      <c r="E120" s="205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4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5"/>
      <c r="R120" s="195"/>
      <c r="S120" s="195"/>
      <c r="T120" s="196"/>
      <c r="U120" s="34"/>
      <c r="V120" s="34"/>
      <c r="W120" s="35" t="s">
        <v>69</v>
      </c>
      <c r="X120" s="190">
        <v>42</v>
      </c>
      <c r="Y120" s="191">
        <f>IFERROR(IF(X120="","",X120),"")</f>
        <v>42</v>
      </c>
      <c r="Z120" s="36">
        <f>IFERROR(IF(X120="","",X120*0.01788),"")</f>
        <v>0.75095999999999996</v>
      </c>
      <c r="AA120" s="56"/>
      <c r="AB120" s="57"/>
      <c r="AC120" s="68"/>
      <c r="AG120" s="67"/>
      <c r="AJ120" s="69" t="s">
        <v>70</v>
      </c>
      <c r="AK120" s="69">
        <v>1</v>
      </c>
      <c r="BB120" s="115" t="s">
        <v>79</v>
      </c>
      <c r="BM120" s="67">
        <f>IFERROR(X120*I120,"0")</f>
        <v>137.76</v>
      </c>
      <c r="BN120" s="67">
        <f>IFERROR(Y120*I120,"0")</f>
        <v>137.76</v>
      </c>
      <c r="BO120" s="67">
        <f>IFERROR(X120/J120,"0")</f>
        <v>0.6</v>
      </c>
      <c r="BP120" s="67">
        <f>IFERROR(Y120/J120,"0")</f>
        <v>0.6</v>
      </c>
    </row>
    <row r="121" spans="1:68" x14ac:dyDescent="0.2">
      <c r="A121" s="209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10"/>
      <c r="P121" s="197" t="s">
        <v>71</v>
      </c>
      <c r="Q121" s="198"/>
      <c r="R121" s="198"/>
      <c r="S121" s="198"/>
      <c r="T121" s="198"/>
      <c r="U121" s="198"/>
      <c r="V121" s="199"/>
      <c r="W121" s="37" t="s">
        <v>69</v>
      </c>
      <c r="X121" s="192">
        <f>IFERROR(SUM(X119:X120),"0")</f>
        <v>84</v>
      </c>
      <c r="Y121" s="192">
        <f>IFERROR(SUM(Y119:Y120),"0")</f>
        <v>84</v>
      </c>
      <c r="Z121" s="192">
        <f>IFERROR(IF(Z119="",0,Z119),"0")+IFERROR(IF(Z120="",0,Z120),"0")</f>
        <v>1.5019199999999999</v>
      </c>
      <c r="AA121" s="193"/>
      <c r="AB121" s="193"/>
      <c r="AC121" s="193"/>
    </row>
    <row r="122" spans="1:68" x14ac:dyDescent="0.2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10"/>
      <c r="P122" s="197" t="s">
        <v>71</v>
      </c>
      <c r="Q122" s="198"/>
      <c r="R122" s="198"/>
      <c r="S122" s="198"/>
      <c r="T122" s="198"/>
      <c r="U122" s="198"/>
      <c r="V122" s="199"/>
      <c r="W122" s="37" t="s">
        <v>72</v>
      </c>
      <c r="X122" s="192">
        <f>IFERROR(SUMPRODUCT(X119:X120*H119:H120),"0")</f>
        <v>252</v>
      </c>
      <c r="Y122" s="192">
        <f>IFERROR(SUMPRODUCT(Y119:Y120*H119:H120),"0")</f>
        <v>252</v>
      </c>
      <c r="Z122" s="37"/>
      <c r="AA122" s="193"/>
      <c r="AB122" s="193"/>
      <c r="AC122" s="193"/>
    </row>
    <row r="123" spans="1:68" ht="16.5" hidden="1" customHeight="1" x14ac:dyDescent="0.25">
      <c r="A123" s="200" t="s">
        <v>188</v>
      </c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184"/>
      <c r="AB123" s="184"/>
      <c r="AC123" s="184"/>
    </row>
    <row r="124" spans="1:68" ht="14.25" hidden="1" customHeight="1" x14ac:dyDescent="0.25">
      <c r="A124" s="211" t="s">
        <v>129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183"/>
      <c r="AB124" s="183"/>
      <c r="AC124" s="183"/>
    </row>
    <row r="125" spans="1:68" ht="27" customHeight="1" x14ac:dyDescent="0.25">
      <c r="A125" s="54" t="s">
        <v>189</v>
      </c>
      <c r="B125" s="54" t="s">
        <v>190</v>
      </c>
      <c r="C125" s="31">
        <v>4301135279</v>
      </c>
      <c r="D125" s="204">
        <v>4607111035806</v>
      </c>
      <c r="E125" s="205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5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5"/>
      <c r="R125" s="195"/>
      <c r="S125" s="195"/>
      <c r="T125" s="196"/>
      <c r="U125" s="34"/>
      <c r="V125" s="34"/>
      <c r="W125" s="35" t="s">
        <v>69</v>
      </c>
      <c r="X125" s="190">
        <v>28</v>
      </c>
      <c r="Y125" s="191">
        <f>IFERROR(IF(X125="","",X125),"")</f>
        <v>28</v>
      </c>
      <c r="Z125" s="36">
        <f>IFERROR(IF(X125="","",X125*0.01788),"")</f>
        <v>0.50063999999999997</v>
      </c>
      <c r="AA125" s="56"/>
      <c r="AB125" s="57"/>
      <c r="AC125" s="68"/>
      <c r="AG125" s="67"/>
      <c r="AJ125" s="69" t="s">
        <v>70</v>
      </c>
      <c r="AK125" s="69">
        <v>1</v>
      </c>
      <c r="BB125" s="116" t="s">
        <v>79</v>
      </c>
      <c r="BM125" s="67">
        <f>IFERROR(X125*I125,"0")</f>
        <v>103.70079999999999</v>
      </c>
      <c r="BN125" s="67">
        <f>IFERROR(Y125*I125,"0")</f>
        <v>103.70079999999999</v>
      </c>
      <c r="BO125" s="67">
        <f>IFERROR(X125/J125,"0")</f>
        <v>0.4</v>
      </c>
      <c r="BP125" s="67">
        <f>IFERROR(Y125/J125,"0")</f>
        <v>0.4</v>
      </c>
    </row>
    <row r="126" spans="1:68" x14ac:dyDescent="0.2">
      <c r="A126" s="209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10"/>
      <c r="P126" s="197" t="s">
        <v>71</v>
      </c>
      <c r="Q126" s="198"/>
      <c r="R126" s="198"/>
      <c r="S126" s="198"/>
      <c r="T126" s="198"/>
      <c r="U126" s="198"/>
      <c r="V126" s="199"/>
      <c r="W126" s="37" t="s">
        <v>69</v>
      </c>
      <c r="X126" s="192">
        <f>IFERROR(SUM(X125:X125),"0")</f>
        <v>28</v>
      </c>
      <c r="Y126" s="192">
        <f>IFERROR(SUM(Y125:Y125),"0")</f>
        <v>28</v>
      </c>
      <c r="Z126" s="192">
        <f>IFERROR(IF(Z125="",0,Z125),"0")</f>
        <v>0.50063999999999997</v>
      </c>
      <c r="AA126" s="193"/>
      <c r="AB126" s="193"/>
      <c r="AC126" s="193"/>
    </row>
    <row r="127" spans="1:68" x14ac:dyDescent="0.2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10"/>
      <c r="P127" s="197" t="s">
        <v>71</v>
      </c>
      <c r="Q127" s="198"/>
      <c r="R127" s="198"/>
      <c r="S127" s="198"/>
      <c r="T127" s="198"/>
      <c r="U127" s="198"/>
      <c r="V127" s="199"/>
      <c r="W127" s="37" t="s">
        <v>72</v>
      </c>
      <c r="X127" s="192">
        <f>IFERROR(SUMPRODUCT(X125:X125*H125:H125),"0")</f>
        <v>84</v>
      </c>
      <c r="Y127" s="192">
        <f>IFERROR(SUMPRODUCT(Y125:Y125*H125:H125),"0")</f>
        <v>84</v>
      </c>
      <c r="Z127" s="37"/>
      <c r="AA127" s="193"/>
      <c r="AB127" s="193"/>
      <c r="AC127" s="193"/>
    </row>
    <row r="128" spans="1:68" ht="16.5" hidden="1" customHeight="1" x14ac:dyDescent="0.25">
      <c r="A128" s="200" t="s">
        <v>191</v>
      </c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184"/>
      <c r="AB128" s="184"/>
      <c r="AC128" s="184"/>
    </row>
    <row r="129" spans="1:68" ht="14.25" hidden="1" customHeight="1" x14ac:dyDescent="0.25">
      <c r="A129" s="211" t="s">
        <v>192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183"/>
      <c r="AB129" s="183"/>
      <c r="AC129" s="183"/>
    </row>
    <row r="130" spans="1:68" ht="27" hidden="1" customHeight="1" x14ac:dyDescent="0.25">
      <c r="A130" s="54" t="s">
        <v>193</v>
      </c>
      <c r="B130" s="54" t="s">
        <v>194</v>
      </c>
      <c r="C130" s="31">
        <v>4301070768</v>
      </c>
      <c r="D130" s="204">
        <v>4607111035639</v>
      </c>
      <c r="E130" s="205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195</v>
      </c>
      <c r="L130" s="32" t="s">
        <v>67</v>
      </c>
      <c r="M130" s="33" t="s">
        <v>68</v>
      </c>
      <c r="N130" s="33"/>
      <c r="O130" s="32">
        <v>180</v>
      </c>
      <c r="P130" s="35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195"/>
      <c r="R130" s="195"/>
      <c r="S130" s="195"/>
      <c r="T130" s="196"/>
      <c r="U130" s="34"/>
      <c r="V130" s="34"/>
      <c r="W130" s="35" t="s">
        <v>69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70</v>
      </c>
      <c r="AK130" s="69">
        <v>1</v>
      </c>
      <c r="BB130" s="117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hidden="1" customHeight="1" x14ac:dyDescent="0.25">
      <c r="A131" s="54" t="s">
        <v>196</v>
      </c>
      <c r="B131" s="54" t="s">
        <v>197</v>
      </c>
      <c r="C131" s="31">
        <v>4301135540</v>
      </c>
      <c r="D131" s="204">
        <v>4607111035646</v>
      </c>
      <c r="E131" s="205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198</v>
      </c>
      <c r="L131" s="32" t="s">
        <v>67</v>
      </c>
      <c r="M131" s="33" t="s">
        <v>68</v>
      </c>
      <c r="N131" s="33"/>
      <c r="O131" s="32">
        <v>180</v>
      </c>
      <c r="P131" s="277" t="s">
        <v>199</v>
      </c>
      <c r="Q131" s="195"/>
      <c r="R131" s="195"/>
      <c r="S131" s="195"/>
      <c r="T131" s="196"/>
      <c r="U131" s="34"/>
      <c r="V131" s="34"/>
      <c r="W131" s="35" t="s">
        <v>69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70</v>
      </c>
      <c r="AK131" s="69">
        <v>1</v>
      </c>
      <c r="BB131" s="118" t="s">
        <v>79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20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10"/>
      <c r="P132" s="197" t="s">
        <v>71</v>
      </c>
      <c r="Q132" s="198"/>
      <c r="R132" s="198"/>
      <c r="S132" s="198"/>
      <c r="T132" s="198"/>
      <c r="U132" s="198"/>
      <c r="V132" s="199"/>
      <c r="W132" s="37" t="s">
        <v>69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hidden="1" x14ac:dyDescent="0.2">
      <c r="A133" s="201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10"/>
      <c r="P133" s="197" t="s">
        <v>71</v>
      </c>
      <c r="Q133" s="198"/>
      <c r="R133" s="198"/>
      <c r="S133" s="198"/>
      <c r="T133" s="198"/>
      <c r="U133" s="198"/>
      <c r="V133" s="199"/>
      <c r="W133" s="37" t="s">
        <v>72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hidden="1" customHeight="1" x14ac:dyDescent="0.25">
      <c r="A134" s="200" t="s">
        <v>200</v>
      </c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184"/>
      <c r="AB134" s="184"/>
      <c r="AC134" s="184"/>
    </row>
    <row r="135" spans="1:68" ht="14.25" hidden="1" customHeight="1" x14ac:dyDescent="0.25">
      <c r="A135" s="211" t="s">
        <v>129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183"/>
      <c r="AB135" s="183"/>
      <c r="AC135" s="183"/>
    </row>
    <row r="136" spans="1:68" ht="27" hidden="1" customHeight="1" x14ac:dyDescent="0.25">
      <c r="A136" s="54" t="s">
        <v>201</v>
      </c>
      <c r="B136" s="54" t="s">
        <v>202</v>
      </c>
      <c r="C136" s="31">
        <v>4301135281</v>
      </c>
      <c r="D136" s="204">
        <v>4607111036568</v>
      </c>
      <c r="E136" s="205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78</v>
      </c>
      <c r="L136" s="32" t="s">
        <v>67</v>
      </c>
      <c r="M136" s="33" t="s">
        <v>68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5"/>
      <c r="R136" s="195"/>
      <c r="S136" s="195"/>
      <c r="T136" s="196"/>
      <c r="U136" s="34"/>
      <c r="V136" s="34"/>
      <c r="W136" s="35" t="s">
        <v>69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70</v>
      </c>
      <c r="AK136" s="69">
        <v>1</v>
      </c>
      <c r="BB136" s="11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0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10"/>
      <c r="P137" s="197" t="s">
        <v>71</v>
      </c>
      <c r="Q137" s="198"/>
      <c r="R137" s="198"/>
      <c r="S137" s="198"/>
      <c r="T137" s="198"/>
      <c r="U137" s="198"/>
      <c r="V137" s="199"/>
      <c r="W137" s="37" t="s">
        <v>69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hidden="1" x14ac:dyDescent="0.2">
      <c r="A138" s="201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10"/>
      <c r="P138" s="197" t="s">
        <v>71</v>
      </c>
      <c r="Q138" s="198"/>
      <c r="R138" s="198"/>
      <c r="S138" s="198"/>
      <c r="T138" s="198"/>
      <c r="U138" s="198"/>
      <c r="V138" s="199"/>
      <c r="W138" s="37" t="s">
        <v>72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hidden="1" customHeight="1" x14ac:dyDescent="0.2">
      <c r="A139" s="234" t="s">
        <v>203</v>
      </c>
      <c r="B139" s="235"/>
      <c r="C139" s="235"/>
      <c r="D139" s="235"/>
      <c r="E139" s="235"/>
      <c r="F139" s="235"/>
      <c r="G139" s="235"/>
      <c r="H139" s="235"/>
      <c r="I139" s="235"/>
      <c r="J139" s="235"/>
      <c r="K139" s="235"/>
      <c r="L139" s="235"/>
      <c r="M139" s="235"/>
      <c r="N139" s="235"/>
      <c r="O139" s="235"/>
      <c r="P139" s="235"/>
      <c r="Q139" s="235"/>
      <c r="R139" s="235"/>
      <c r="S139" s="235"/>
      <c r="T139" s="235"/>
      <c r="U139" s="235"/>
      <c r="V139" s="235"/>
      <c r="W139" s="235"/>
      <c r="X139" s="235"/>
      <c r="Y139" s="235"/>
      <c r="Z139" s="235"/>
      <c r="AA139" s="48"/>
      <c r="AB139" s="48"/>
      <c r="AC139" s="48"/>
    </row>
    <row r="140" spans="1:68" ht="16.5" hidden="1" customHeight="1" x14ac:dyDescent="0.25">
      <c r="A140" s="200" t="s">
        <v>204</v>
      </c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184"/>
      <c r="AB140" s="184"/>
      <c r="AC140" s="184"/>
    </row>
    <row r="141" spans="1:68" ht="14.25" hidden="1" customHeight="1" x14ac:dyDescent="0.25">
      <c r="A141" s="211" t="s">
        <v>129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183"/>
      <c r="AB141" s="183"/>
      <c r="AC141" s="183"/>
    </row>
    <row r="142" spans="1:68" ht="27" hidden="1" customHeight="1" x14ac:dyDescent="0.25">
      <c r="A142" s="54" t="s">
        <v>205</v>
      </c>
      <c r="B142" s="54" t="s">
        <v>206</v>
      </c>
      <c r="C142" s="31">
        <v>4301135398</v>
      </c>
      <c r="D142" s="204">
        <v>4607111039187</v>
      </c>
      <c r="E142" s="205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78</v>
      </c>
      <c r="L142" s="32" t="s">
        <v>67</v>
      </c>
      <c r="M142" s="33" t="s">
        <v>68</v>
      </c>
      <c r="N142" s="33"/>
      <c r="O142" s="32">
        <v>180</v>
      </c>
      <c r="P142" s="290" t="s">
        <v>207</v>
      </c>
      <c r="Q142" s="195"/>
      <c r="R142" s="195"/>
      <c r="S142" s="195"/>
      <c r="T142" s="196"/>
      <c r="U142" s="34"/>
      <c r="V142" s="34"/>
      <c r="W142" s="35" t="s">
        <v>69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70</v>
      </c>
      <c r="AK142" s="69">
        <v>1</v>
      </c>
      <c r="BB142" s="120" t="s">
        <v>79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208</v>
      </c>
      <c r="B143" s="54" t="s">
        <v>209</v>
      </c>
      <c r="C143" s="31">
        <v>4301135317</v>
      </c>
      <c r="D143" s="204">
        <v>4607111039057</v>
      </c>
      <c r="E143" s="205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125</v>
      </c>
      <c r="L143" s="32" t="s">
        <v>67</v>
      </c>
      <c r="M143" s="33" t="s">
        <v>68</v>
      </c>
      <c r="N143" s="33"/>
      <c r="O143" s="32">
        <v>180</v>
      </c>
      <c r="P143" s="327" t="s">
        <v>210</v>
      </c>
      <c r="Q143" s="195"/>
      <c r="R143" s="195"/>
      <c r="S143" s="195"/>
      <c r="T143" s="196"/>
      <c r="U143" s="34"/>
      <c r="V143" s="34"/>
      <c r="W143" s="35" t="s">
        <v>69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70</v>
      </c>
      <c r="AK143" s="69">
        <v>1</v>
      </c>
      <c r="BB143" s="121" t="s">
        <v>79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20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10"/>
      <c r="P144" s="197" t="s">
        <v>71</v>
      </c>
      <c r="Q144" s="198"/>
      <c r="R144" s="198"/>
      <c r="S144" s="198"/>
      <c r="T144" s="198"/>
      <c r="U144" s="198"/>
      <c r="V144" s="199"/>
      <c r="W144" s="37" t="s">
        <v>69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hidden="1" x14ac:dyDescent="0.2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10"/>
      <c r="P145" s="197" t="s">
        <v>71</v>
      </c>
      <c r="Q145" s="198"/>
      <c r="R145" s="198"/>
      <c r="S145" s="198"/>
      <c r="T145" s="198"/>
      <c r="U145" s="198"/>
      <c r="V145" s="199"/>
      <c r="W145" s="37" t="s">
        <v>72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hidden="1" customHeight="1" x14ac:dyDescent="0.25">
      <c r="A146" s="211" t="s">
        <v>192</v>
      </c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183"/>
      <c r="AB146" s="183"/>
      <c r="AC146" s="183"/>
    </row>
    <row r="147" spans="1:68" ht="27" hidden="1" customHeight="1" x14ac:dyDescent="0.25">
      <c r="A147" s="54" t="s">
        <v>211</v>
      </c>
      <c r="B147" s="54" t="s">
        <v>212</v>
      </c>
      <c r="C147" s="31">
        <v>4301071010</v>
      </c>
      <c r="D147" s="204">
        <v>4607111037701</v>
      </c>
      <c r="E147" s="205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24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195"/>
      <c r="R147" s="195"/>
      <c r="S147" s="195"/>
      <c r="T147" s="196"/>
      <c r="U147" s="34"/>
      <c r="V147" s="34"/>
      <c r="W147" s="35" t="s">
        <v>69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70</v>
      </c>
      <c r="AK147" s="69">
        <v>1</v>
      </c>
      <c r="BB147" s="122" t="s">
        <v>79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09"/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10"/>
      <c r="P148" s="197" t="s">
        <v>71</v>
      </c>
      <c r="Q148" s="198"/>
      <c r="R148" s="198"/>
      <c r="S148" s="198"/>
      <c r="T148" s="198"/>
      <c r="U148" s="198"/>
      <c r="V148" s="199"/>
      <c r="W148" s="37" t="s">
        <v>69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hidden="1" x14ac:dyDescent="0.2">
      <c r="A149" s="201"/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10"/>
      <c r="P149" s="197" t="s">
        <v>71</v>
      </c>
      <c r="Q149" s="198"/>
      <c r="R149" s="198"/>
      <c r="S149" s="198"/>
      <c r="T149" s="198"/>
      <c r="U149" s="198"/>
      <c r="V149" s="199"/>
      <c r="W149" s="37" t="s">
        <v>72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hidden="1" customHeight="1" x14ac:dyDescent="0.25">
      <c r="A150" s="200" t="s">
        <v>213</v>
      </c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184"/>
      <c r="AB150" s="184"/>
      <c r="AC150" s="184"/>
    </row>
    <row r="151" spans="1:68" ht="14.25" hidden="1" customHeight="1" x14ac:dyDescent="0.25">
      <c r="A151" s="211" t="s">
        <v>63</v>
      </c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183"/>
      <c r="AB151" s="183"/>
      <c r="AC151" s="183"/>
    </row>
    <row r="152" spans="1:68" ht="16.5" hidden="1" customHeight="1" x14ac:dyDescent="0.25">
      <c r="A152" s="54" t="s">
        <v>214</v>
      </c>
      <c r="B152" s="54" t="s">
        <v>215</v>
      </c>
      <c r="C152" s="31">
        <v>4301071062</v>
      </c>
      <c r="D152" s="204">
        <v>4607111036384</v>
      </c>
      <c r="E152" s="205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223" t="s">
        <v>216</v>
      </c>
      <c r="Q152" s="195"/>
      <c r="R152" s="195"/>
      <c r="S152" s="195"/>
      <c r="T152" s="196"/>
      <c r="U152" s="34"/>
      <c r="V152" s="34"/>
      <c r="W152" s="35" t="s">
        <v>69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70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hidden="1" customHeight="1" x14ac:dyDescent="0.25">
      <c r="A153" s="54" t="s">
        <v>217</v>
      </c>
      <c r="B153" s="54" t="s">
        <v>218</v>
      </c>
      <c r="C153" s="31">
        <v>4301070956</v>
      </c>
      <c r="D153" s="204">
        <v>4640242180250</v>
      </c>
      <c r="E153" s="205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233" t="s">
        <v>219</v>
      </c>
      <c r="Q153" s="195"/>
      <c r="R153" s="195"/>
      <c r="S153" s="195"/>
      <c r="T153" s="196"/>
      <c r="U153" s="34"/>
      <c r="V153" s="34"/>
      <c r="W153" s="35" t="s">
        <v>69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70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220</v>
      </c>
      <c r="B154" s="54" t="s">
        <v>221</v>
      </c>
      <c r="C154" s="31">
        <v>4301071050</v>
      </c>
      <c r="D154" s="204">
        <v>4607111036216</v>
      </c>
      <c r="E154" s="205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336" t="s">
        <v>222</v>
      </c>
      <c r="Q154" s="195"/>
      <c r="R154" s="195"/>
      <c r="S154" s="195"/>
      <c r="T154" s="196"/>
      <c r="U154" s="34"/>
      <c r="V154" s="34"/>
      <c r="W154" s="35" t="s">
        <v>69</v>
      </c>
      <c r="X154" s="190">
        <v>0</v>
      </c>
      <c r="Y154" s="191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70</v>
      </c>
      <c r="AK154" s="69">
        <v>1</v>
      </c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223</v>
      </c>
      <c r="B155" s="54" t="s">
        <v>224</v>
      </c>
      <c r="C155" s="31">
        <v>4301071027</v>
      </c>
      <c r="D155" s="204">
        <v>4607111036278</v>
      </c>
      <c r="E155" s="205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08" t="s">
        <v>225</v>
      </c>
      <c r="Q155" s="195"/>
      <c r="R155" s="195"/>
      <c r="S155" s="195"/>
      <c r="T155" s="196"/>
      <c r="U155" s="34"/>
      <c r="V155" s="34"/>
      <c r="W155" s="35" t="s">
        <v>69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209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10"/>
      <c r="P156" s="197" t="s">
        <v>71</v>
      </c>
      <c r="Q156" s="198"/>
      <c r="R156" s="198"/>
      <c r="S156" s="198"/>
      <c r="T156" s="198"/>
      <c r="U156" s="198"/>
      <c r="V156" s="199"/>
      <c r="W156" s="37" t="s">
        <v>69</v>
      </c>
      <c r="X156" s="192">
        <f>IFERROR(SUM(X152:X155),"0")</f>
        <v>0</v>
      </c>
      <c r="Y156" s="192">
        <f>IFERROR(SUM(Y152:Y155),"0")</f>
        <v>0</v>
      </c>
      <c r="Z156" s="192">
        <f>IFERROR(IF(Z152="",0,Z152),"0")+IFERROR(IF(Z153="",0,Z153),"0")+IFERROR(IF(Z154="",0,Z154),"0")+IFERROR(IF(Z155="",0,Z155),"0")</f>
        <v>0</v>
      </c>
      <c r="AA156" s="193"/>
      <c r="AB156" s="193"/>
      <c r="AC156" s="193"/>
    </row>
    <row r="157" spans="1:68" hidden="1" x14ac:dyDescent="0.2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10"/>
      <c r="P157" s="197" t="s">
        <v>71</v>
      </c>
      <c r="Q157" s="198"/>
      <c r="R157" s="198"/>
      <c r="S157" s="198"/>
      <c r="T157" s="198"/>
      <c r="U157" s="198"/>
      <c r="V157" s="199"/>
      <c r="W157" s="37" t="s">
        <v>72</v>
      </c>
      <c r="X157" s="192">
        <f>IFERROR(SUMPRODUCT(X152:X155*H152:H155),"0")</f>
        <v>0</v>
      </c>
      <c r="Y157" s="192">
        <f>IFERROR(SUMPRODUCT(Y152:Y155*H152:H155),"0")</f>
        <v>0</v>
      </c>
      <c r="Z157" s="37"/>
      <c r="AA157" s="193"/>
      <c r="AB157" s="193"/>
      <c r="AC157" s="193"/>
    </row>
    <row r="158" spans="1:68" ht="14.25" hidden="1" customHeight="1" x14ac:dyDescent="0.25">
      <c r="A158" s="211" t="s">
        <v>226</v>
      </c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183"/>
      <c r="AB158" s="183"/>
      <c r="AC158" s="183"/>
    </row>
    <row r="159" spans="1:68" ht="27" hidden="1" customHeight="1" x14ac:dyDescent="0.25">
      <c r="A159" s="54" t="s">
        <v>227</v>
      </c>
      <c r="B159" s="54" t="s">
        <v>228</v>
      </c>
      <c r="C159" s="31">
        <v>4301080153</v>
      </c>
      <c r="D159" s="204">
        <v>4607111036827</v>
      </c>
      <c r="E159" s="205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33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195"/>
      <c r="R159" s="195"/>
      <c r="S159" s="195"/>
      <c r="T159" s="196"/>
      <c r="U159" s="34"/>
      <c r="V159" s="34"/>
      <c r="W159" s="35" t="s">
        <v>69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229</v>
      </c>
      <c r="B160" s="54" t="s">
        <v>230</v>
      </c>
      <c r="C160" s="31">
        <v>4301080154</v>
      </c>
      <c r="D160" s="204">
        <v>4607111036834</v>
      </c>
      <c r="E160" s="205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21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195"/>
      <c r="R160" s="195"/>
      <c r="S160" s="195"/>
      <c r="T160" s="196"/>
      <c r="U160" s="34"/>
      <c r="V160" s="34"/>
      <c r="W160" s="35" t="s">
        <v>69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70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209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10"/>
      <c r="P161" s="197" t="s">
        <v>71</v>
      </c>
      <c r="Q161" s="198"/>
      <c r="R161" s="198"/>
      <c r="S161" s="198"/>
      <c r="T161" s="198"/>
      <c r="U161" s="198"/>
      <c r="V161" s="199"/>
      <c r="W161" s="37" t="s">
        <v>69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hidden="1" x14ac:dyDescent="0.2">
      <c r="A162" s="201"/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10"/>
      <c r="P162" s="197" t="s">
        <v>71</v>
      </c>
      <c r="Q162" s="198"/>
      <c r="R162" s="198"/>
      <c r="S162" s="198"/>
      <c r="T162" s="198"/>
      <c r="U162" s="198"/>
      <c r="V162" s="199"/>
      <c r="W162" s="37" t="s">
        <v>72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hidden="1" customHeight="1" x14ac:dyDescent="0.2">
      <c r="A163" s="234" t="s">
        <v>231</v>
      </c>
      <c r="B163" s="235"/>
      <c r="C163" s="235"/>
      <c r="D163" s="235"/>
      <c r="E163" s="235"/>
      <c r="F163" s="235"/>
      <c r="G163" s="235"/>
      <c r="H163" s="235"/>
      <c r="I163" s="235"/>
      <c r="J163" s="235"/>
      <c r="K163" s="235"/>
      <c r="L163" s="235"/>
      <c r="M163" s="235"/>
      <c r="N163" s="235"/>
      <c r="O163" s="235"/>
      <c r="P163" s="235"/>
      <c r="Q163" s="235"/>
      <c r="R163" s="235"/>
      <c r="S163" s="235"/>
      <c r="T163" s="235"/>
      <c r="U163" s="235"/>
      <c r="V163" s="235"/>
      <c r="W163" s="235"/>
      <c r="X163" s="235"/>
      <c r="Y163" s="235"/>
      <c r="Z163" s="235"/>
      <c r="AA163" s="48"/>
      <c r="AB163" s="48"/>
      <c r="AC163" s="48"/>
    </row>
    <row r="164" spans="1:68" ht="16.5" hidden="1" customHeight="1" x14ac:dyDescent="0.25">
      <c r="A164" s="200" t="s">
        <v>232</v>
      </c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184"/>
      <c r="AB164" s="184"/>
      <c r="AC164" s="184"/>
    </row>
    <row r="165" spans="1:68" ht="14.25" hidden="1" customHeight="1" x14ac:dyDescent="0.25">
      <c r="A165" s="211" t="s">
        <v>75</v>
      </c>
      <c r="B165" s="201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  <c r="AA165" s="183"/>
      <c r="AB165" s="183"/>
      <c r="AC165" s="183"/>
    </row>
    <row r="166" spans="1:68" ht="16.5" customHeight="1" x14ac:dyDescent="0.25">
      <c r="A166" s="54" t="s">
        <v>233</v>
      </c>
      <c r="B166" s="54" t="s">
        <v>234</v>
      </c>
      <c r="C166" s="31">
        <v>4301132097</v>
      </c>
      <c r="D166" s="204">
        <v>4607111035721</v>
      </c>
      <c r="E166" s="205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78</v>
      </c>
      <c r="L166" s="32" t="s">
        <v>67</v>
      </c>
      <c r="M166" s="33" t="s">
        <v>68</v>
      </c>
      <c r="N166" s="33"/>
      <c r="O166" s="32">
        <v>365</v>
      </c>
      <c r="P166" s="24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195"/>
      <c r="R166" s="195"/>
      <c r="S166" s="195"/>
      <c r="T166" s="196"/>
      <c r="U166" s="34"/>
      <c r="V166" s="34"/>
      <c r="W166" s="35" t="s">
        <v>69</v>
      </c>
      <c r="X166" s="190">
        <v>14</v>
      </c>
      <c r="Y166" s="191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68"/>
      <c r="AG166" s="67"/>
      <c r="AJ166" s="69" t="s">
        <v>70</v>
      </c>
      <c r="AK166" s="69">
        <v>1</v>
      </c>
      <c r="BB166" s="129" t="s">
        <v>79</v>
      </c>
      <c r="BM166" s="67">
        <f>IFERROR(X166*I166,"0")</f>
        <v>47.432000000000002</v>
      </c>
      <c r="BN166" s="67">
        <f>IFERROR(Y166*I166,"0")</f>
        <v>47.432000000000002</v>
      </c>
      <c r="BO166" s="67">
        <f>IFERROR(X166/J166,"0")</f>
        <v>0.2</v>
      </c>
      <c r="BP166" s="67">
        <f>IFERROR(Y166/J166,"0")</f>
        <v>0.2</v>
      </c>
    </row>
    <row r="167" spans="1:68" ht="27" customHeight="1" x14ac:dyDescent="0.25">
      <c r="A167" s="54" t="s">
        <v>235</v>
      </c>
      <c r="B167" s="54" t="s">
        <v>236</v>
      </c>
      <c r="C167" s="31">
        <v>4301132100</v>
      </c>
      <c r="D167" s="204">
        <v>4607111035691</v>
      </c>
      <c r="E167" s="205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78</v>
      </c>
      <c r="L167" s="32" t="s">
        <v>67</v>
      </c>
      <c r="M167" s="33" t="s">
        <v>68</v>
      </c>
      <c r="N167" s="33"/>
      <c r="O167" s="32">
        <v>365</v>
      </c>
      <c r="P167" s="28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195"/>
      <c r="R167" s="195"/>
      <c r="S167" s="195"/>
      <c r="T167" s="196"/>
      <c r="U167" s="34"/>
      <c r="V167" s="34"/>
      <c r="W167" s="35" t="s">
        <v>69</v>
      </c>
      <c r="X167" s="190">
        <v>14</v>
      </c>
      <c r="Y167" s="191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68"/>
      <c r="AG167" s="67"/>
      <c r="AJ167" s="69" t="s">
        <v>70</v>
      </c>
      <c r="AK167" s="69">
        <v>1</v>
      </c>
      <c r="BB167" s="130" t="s">
        <v>79</v>
      </c>
      <c r="BM167" s="67">
        <f>IFERROR(X167*I167,"0")</f>
        <v>47.432000000000002</v>
      </c>
      <c r="BN167" s="67">
        <f>IFERROR(Y167*I167,"0")</f>
        <v>47.432000000000002</v>
      </c>
      <c r="BO167" s="67">
        <f>IFERROR(X167/J167,"0")</f>
        <v>0.2</v>
      </c>
      <c r="BP167" s="67">
        <f>IFERROR(Y167/J167,"0")</f>
        <v>0.2</v>
      </c>
    </row>
    <row r="168" spans="1:68" ht="27" hidden="1" customHeight="1" x14ac:dyDescent="0.25">
      <c r="A168" s="54" t="s">
        <v>237</v>
      </c>
      <c r="B168" s="54" t="s">
        <v>238</v>
      </c>
      <c r="C168" s="31">
        <v>4301132079</v>
      </c>
      <c r="D168" s="204">
        <v>4607111038487</v>
      </c>
      <c r="E168" s="205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78</v>
      </c>
      <c r="L168" s="32" t="s">
        <v>67</v>
      </c>
      <c r="M168" s="33" t="s">
        <v>68</v>
      </c>
      <c r="N168" s="33"/>
      <c r="O168" s="32">
        <v>180</v>
      </c>
      <c r="P168" s="36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195"/>
      <c r="R168" s="195"/>
      <c r="S168" s="195"/>
      <c r="T168" s="196"/>
      <c r="U168" s="34"/>
      <c r="V168" s="34"/>
      <c r="W168" s="35" t="s">
        <v>69</v>
      </c>
      <c r="X168" s="190">
        <v>0</v>
      </c>
      <c r="Y168" s="191">
        <f>IFERROR(IF(X168="","",X168),"")</f>
        <v>0</v>
      </c>
      <c r="Z168" s="36">
        <f>IFERROR(IF(X168="","",X168*0.01788),"")</f>
        <v>0</v>
      </c>
      <c r="AA168" s="56"/>
      <c r="AB168" s="57"/>
      <c r="AC168" s="68"/>
      <c r="AG168" s="67"/>
      <c r="AJ168" s="69" t="s">
        <v>70</v>
      </c>
      <c r="AK168" s="69">
        <v>1</v>
      </c>
      <c r="BB168" s="131" t="s">
        <v>79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209"/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10"/>
      <c r="P169" s="197" t="s">
        <v>71</v>
      </c>
      <c r="Q169" s="198"/>
      <c r="R169" s="198"/>
      <c r="S169" s="198"/>
      <c r="T169" s="198"/>
      <c r="U169" s="198"/>
      <c r="V169" s="199"/>
      <c r="W169" s="37" t="s">
        <v>69</v>
      </c>
      <c r="X169" s="192">
        <f>IFERROR(SUM(X166:X168),"0")</f>
        <v>28</v>
      </c>
      <c r="Y169" s="192">
        <f>IFERROR(SUM(Y166:Y168),"0")</f>
        <v>28</v>
      </c>
      <c r="Z169" s="192">
        <f>IFERROR(IF(Z166="",0,Z166),"0")+IFERROR(IF(Z167="",0,Z167),"0")+IFERROR(IF(Z168="",0,Z168),"0")</f>
        <v>0.50063999999999997</v>
      </c>
      <c r="AA169" s="193"/>
      <c r="AB169" s="193"/>
      <c r="AC169" s="193"/>
    </row>
    <row r="170" spans="1:68" x14ac:dyDescent="0.2">
      <c r="A170" s="201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10"/>
      <c r="P170" s="197" t="s">
        <v>71</v>
      </c>
      <c r="Q170" s="198"/>
      <c r="R170" s="198"/>
      <c r="S170" s="198"/>
      <c r="T170" s="198"/>
      <c r="U170" s="198"/>
      <c r="V170" s="199"/>
      <c r="W170" s="37" t="s">
        <v>72</v>
      </c>
      <c r="X170" s="192">
        <f>IFERROR(SUMPRODUCT(X166:X168*H166:H168),"0")</f>
        <v>84</v>
      </c>
      <c r="Y170" s="192">
        <f>IFERROR(SUMPRODUCT(Y166:Y168*H166:H168),"0")</f>
        <v>84</v>
      </c>
      <c r="Z170" s="37"/>
      <c r="AA170" s="193"/>
      <c r="AB170" s="193"/>
      <c r="AC170" s="193"/>
    </row>
    <row r="171" spans="1:68" ht="14.25" hidden="1" customHeight="1" x14ac:dyDescent="0.25">
      <c r="A171" s="211" t="s">
        <v>239</v>
      </c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183"/>
      <c r="AB171" s="183"/>
      <c r="AC171" s="183"/>
    </row>
    <row r="172" spans="1:68" ht="27" hidden="1" customHeight="1" x14ac:dyDescent="0.25">
      <c r="A172" s="54" t="s">
        <v>240</v>
      </c>
      <c r="B172" s="54" t="s">
        <v>241</v>
      </c>
      <c r="C172" s="31">
        <v>4301051319</v>
      </c>
      <c r="D172" s="204">
        <v>4680115881204</v>
      </c>
      <c r="E172" s="205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66</v>
      </c>
      <c r="L172" s="32" t="s">
        <v>67</v>
      </c>
      <c r="M172" s="33" t="s">
        <v>242</v>
      </c>
      <c r="N172" s="33"/>
      <c r="O172" s="32">
        <v>365</v>
      </c>
      <c r="P172" s="21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195"/>
      <c r="R172" s="195"/>
      <c r="S172" s="195"/>
      <c r="T172" s="196"/>
      <c r="U172" s="34"/>
      <c r="V172" s="34"/>
      <c r="W172" s="35" t="s">
        <v>69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70</v>
      </c>
      <c r="AK172" s="69">
        <v>1</v>
      </c>
      <c r="BB172" s="132" t="s">
        <v>243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209"/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10"/>
      <c r="P173" s="197" t="s">
        <v>71</v>
      </c>
      <c r="Q173" s="198"/>
      <c r="R173" s="198"/>
      <c r="S173" s="198"/>
      <c r="T173" s="198"/>
      <c r="U173" s="198"/>
      <c r="V173" s="199"/>
      <c r="W173" s="37" t="s">
        <v>69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hidden="1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10"/>
      <c r="P174" s="197" t="s">
        <v>71</v>
      </c>
      <c r="Q174" s="198"/>
      <c r="R174" s="198"/>
      <c r="S174" s="198"/>
      <c r="T174" s="198"/>
      <c r="U174" s="198"/>
      <c r="V174" s="199"/>
      <c r="W174" s="37" t="s">
        <v>72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hidden="1" customHeight="1" x14ac:dyDescent="0.25">
      <c r="A175" s="200" t="s">
        <v>244</v>
      </c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184"/>
      <c r="AB175" s="184"/>
      <c r="AC175" s="184"/>
    </row>
    <row r="176" spans="1:68" ht="14.25" hidden="1" customHeight="1" x14ac:dyDescent="0.25">
      <c r="A176" s="211" t="s">
        <v>244</v>
      </c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183"/>
      <c r="AB176" s="183"/>
      <c r="AC176" s="183"/>
    </row>
    <row r="177" spans="1:68" ht="27" hidden="1" customHeight="1" x14ac:dyDescent="0.25">
      <c r="A177" s="54" t="s">
        <v>245</v>
      </c>
      <c r="B177" s="54" t="s">
        <v>246</v>
      </c>
      <c r="C177" s="31">
        <v>4301133002</v>
      </c>
      <c r="D177" s="204">
        <v>4607111035783</v>
      </c>
      <c r="E177" s="205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198</v>
      </c>
      <c r="L177" s="32" t="s">
        <v>67</v>
      </c>
      <c r="M177" s="33" t="s">
        <v>68</v>
      </c>
      <c r="N177" s="33"/>
      <c r="O177" s="32">
        <v>180</v>
      </c>
      <c r="P177" s="34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195"/>
      <c r="R177" s="195"/>
      <c r="S177" s="195"/>
      <c r="T177" s="196"/>
      <c r="U177" s="34"/>
      <c r="V177" s="34"/>
      <c r="W177" s="35" t="s">
        <v>69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70</v>
      </c>
      <c r="AK177" s="69">
        <v>1</v>
      </c>
      <c r="BB177" s="133" t="s">
        <v>79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0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10"/>
      <c r="P178" s="197" t="s">
        <v>71</v>
      </c>
      <c r="Q178" s="198"/>
      <c r="R178" s="198"/>
      <c r="S178" s="198"/>
      <c r="T178" s="198"/>
      <c r="U178" s="198"/>
      <c r="V178" s="199"/>
      <c r="W178" s="37" t="s">
        <v>69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hidden="1" x14ac:dyDescent="0.2">
      <c r="A179" s="201"/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10"/>
      <c r="P179" s="197" t="s">
        <v>71</v>
      </c>
      <c r="Q179" s="198"/>
      <c r="R179" s="198"/>
      <c r="S179" s="198"/>
      <c r="T179" s="198"/>
      <c r="U179" s="198"/>
      <c r="V179" s="199"/>
      <c r="W179" s="37" t="s">
        <v>72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hidden="1" customHeight="1" x14ac:dyDescent="0.2">
      <c r="A180" s="234" t="s">
        <v>247</v>
      </c>
      <c r="B180" s="235"/>
      <c r="C180" s="235"/>
      <c r="D180" s="235"/>
      <c r="E180" s="235"/>
      <c r="F180" s="235"/>
      <c r="G180" s="235"/>
      <c r="H180" s="235"/>
      <c r="I180" s="235"/>
      <c r="J180" s="235"/>
      <c r="K180" s="235"/>
      <c r="L180" s="235"/>
      <c r="M180" s="235"/>
      <c r="N180" s="235"/>
      <c r="O180" s="235"/>
      <c r="P180" s="235"/>
      <c r="Q180" s="235"/>
      <c r="R180" s="235"/>
      <c r="S180" s="235"/>
      <c r="T180" s="235"/>
      <c r="U180" s="235"/>
      <c r="V180" s="235"/>
      <c r="W180" s="235"/>
      <c r="X180" s="235"/>
      <c r="Y180" s="235"/>
      <c r="Z180" s="235"/>
      <c r="AA180" s="48"/>
      <c r="AB180" s="48"/>
      <c r="AC180" s="48"/>
    </row>
    <row r="181" spans="1:68" ht="16.5" hidden="1" customHeight="1" x14ac:dyDescent="0.25">
      <c r="A181" s="200" t="s">
        <v>248</v>
      </c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184"/>
      <c r="AB181" s="184"/>
      <c r="AC181" s="184"/>
    </row>
    <row r="182" spans="1:68" ht="14.25" hidden="1" customHeight="1" x14ac:dyDescent="0.25">
      <c r="A182" s="211" t="s">
        <v>63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183"/>
      <c r="AB182" s="183"/>
      <c r="AC182" s="183"/>
    </row>
    <row r="183" spans="1:68" ht="16.5" customHeight="1" x14ac:dyDescent="0.25">
      <c r="A183" s="54" t="s">
        <v>249</v>
      </c>
      <c r="B183" s="54" t="s">
        <v>250</v>
      </c>
      <c r="C183" s="31">
        <v>4301070948</v>
      </c>
      <c r="D183" s="204">
        <v>4607111037022</v>
      </c>
      <c r="E183" s="205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35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195"/>
      <c r="R183" s="195"/>
      <c r="S183" s="195"/>
      <c r="T183" s="196"/>
      <c r="U183" s="34"/>
      <c r="V183" s="34"/>
      <c r="W183" s="35" t="s">
        <v>69</v>
      </c>
      <c r="X183" s="190">
        <v>60</v>
      </c>
      <c r="Y183" s="191">
        <f>IFERROR(IF(X183="","",X183),"")</f>
        <v>60</v>
      </c>
      <c r="Z183" s="36">
        <f>IFERROR(IF(X183="","",X183*0.0155),"")</f>
        <v>0.92999999999999994</v>
      </c>
      <c r="AA183" s="56"/>
      <c r="AB183" s="57"/>
      <c r="AC183" s="68"/>
      <c r="AG183" s="67"/>
      <c r="AJ183" s="69" t="s">
        <v>70</v>
      </c>
      <c r="AK183" s="69">
        <v>1</v>
      </c>
      <c r="BB183" s="134" t="s">
        <v>1</v>
      </c>
      <c r="BM183" s="67">
        <f>IFERROR(X183*I183,"0")</f>
        <v>352.2</v>
      </c>
      <c r="BN183" s="67">
        <f>IFERROR(Y183*I183,"0")</f>
        <v>352.2</v>
      </c>
      <c r="BO183" s="67">
        <f>IFERROR(X183/J183,"0")</f>
        <v>0.7142857142857143</v>
      </c>
      <c r="BP183" s="67">
        <f>IFERROR(Y183/J183,"0")</f>
        <v>0.7142857142857143</v>
      </c>
    </row>
    <row r="184" spans="1:68" ht="27" hidden="1" customHeight="1" x14ac:dyDescent="0.25">
      <c r="A184" s="54" t="s">
        <v>251</v>
      </c>
      <c r="B184" s="54" t="s">
        <v>252</v>
      </c>
      <c r="C184" s="31">
        <v>4301070990</v>
      </c>
      <c r="D184" s="204">
        <v>4607111038494</v>
      </c>
      <c r="E184" s="205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25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195"/>
      <c r="R184" s="195"/>
      <c r="S184" s="195"/>
      <c r="T184" s="196"/>
      <c r="U184" s="34"/>
      <c r="V184" s="34"/>
      <c r="W184" s="35" t="s">
        <v>69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70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253</v>
      </c>
      <c r="B185" s="54" t="s">
        <v>254</v>
      </c>
      <c r="C185" s="31">
        <v>4301070966</v>
      </c>
      <c r="D185" s="204">
        <v>4607111038135</v>
      </c>
      <c r="E185" s="205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30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195"/>
      <c r="R185" s="195"/>
      <c r="S185" s="195"/>
      <c r="T185" s="196"/>
      <c r="U185" s="34"/>
      <c r="V185" s="34"/>
      <c r="W185" s="35" t="s">
        <v>69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70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09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10"/>
      <c r="P186" s="197" t="s">
        <v>71</v>
      </c>
      <c r="Q186" s="198"/>
      <c r="R186" s="198"/>
      <c r="S186" s="198"/>
      <c r="T186" s="198"/>
      <c r="U186" s="198"/>
      <c r="V186" s="199"/>
      <c r="W186" s="37" t="s">
        <v>69</v>
      </c>
      <c r="X186" s="192">
        <f>IFERROR(SUM(X183:X185),"0")</f>
        <v>60</v>
      </c>
      <c r="Y186" s="192">
        <f>IFERROR(SUM(Y183:Y185),"0")</f>
        <v>60</v>
      </c>
      <c r="Z186" s="192">
        <f>IFERROR(IF(Z183="",0,Z183),"0")+IFERROR(IF(Z184="",0,Z184),"0")+IFERROR(IF(Z185="",0,Z185),"0")</f>
        <v>0.92999999999999994</v>
      </c>
      <c r="AA186" s="193"/>
      <c r="AB186" s="193"/>
      <c r="AC186" s="193"/>
    </row>
    <row r="187" spans="1:68" x14ac:dyDescent="0.2">
      <c r="A187" s="201"/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10"/>
      <c r="P187" s="197" t="s">
        <v>71</v>
      </c>
      <c r="Q187" s="198"/>
      <c r="R187" s="198"/>
      <c r="S187" s="198"/>
      <c r="T187" s="198"/>
      <c r="U187" s="198"/>
      <c r="V187" s="199"/>
      <c r="W187" s="37" t="s">
        <v>72</v>
      </c>
      <c r="X187" s="192">
        <f>IFERROR(SUMPRODUCT(X183:X185*H183:H185),"0")</f>
        <v>336</v>
      </c>
      <c r="Y187" s="192">
        <f>IFERROR(SUMPRODUCT(Y183:Y185*H183:H185),"0")</f>
        <v>336</v>
      </c>
      <c r="Z187" s="37"/>
      <c r="AA187" s="193"/>
      <c r="AB187" s="193"/>
      <c r="AC187" s="193"/>
    </row>
    <row r="188" spans="1:68" ht="16.5" hidden="1" customHeight="1" x14ac:dyDescent="0.25">
      <c r="A188" s="200" t="s">
        <v>255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184"/>
      <c r="AB188" s="184"/>
      <c r="AC188" s="184"/>
    </row>
    <row r="189" spans="1:68" ht="14.25" hidden="1" customHeight="1" x14ac:dyDescent="0.25">
      <c r="A189" s="211" t="s">
        <v>63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183"/>
      <c r="AB189" s="183"/>
      <c r="AC189" s="183"/>
    </row>
    <row r="190" spans="1:68" ht="27" customHeight="1" x14ac:dyDescent="0.25">
      <c r="A190" s="54" t="s">
        <v>256</v>
      </c>
      <c r="B190" s="54" t="s">
        <v>257</v>
      </c>
      <c r="C190" s="31">
        <v>4301070996</v>
      </c>
      <c r="D190" s="204">
        <v>4607111038654</v>
      </c>
      <c r="E190" s="205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5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195"/>
      <c r="R190" s="195"/>
      <c r="S190" s="195"/>
      <c r="T190" s="196"/>
      <c r="U190" s="34"/>
      <c r="V190" s="34"/>
      <c r="W190" s="35" t="s">
        <v>69</v>
      </c>
      <c r="X190" s="190">
        <v>24</v>
      </c>
      <c r="Y190" s="191">
        <f t="shared" ref="Y190:Y195" si="18">IFERROR(IF(X190="","",X190),"")</f>
        <v>24</v>
      </c>
      <c r="Z190" s="36">
        <f t="shared" ref="Z190:Z195" si="19">IFERROR(IF(X190="","",X190*0.0155),"")</f>
        <v>0.372</v>
      </c>
      <c r="AA190" s="56"/>
      <c r="AB190" s="57"/>
      <c r="AC190" s="68"/>
      <c r="AG190" s="67"/>
      <c r="AJ190" s="69" t="s">
        <v>70</v>
      </c>
      <c r="AK190" s="69">
        <v>1</v>
      </c>
      <c r="BB190" s="137" t="s">
        <v>1</v>
      </c>
      <c r="BM190" s="67">
        <f t="shared" ref="BM190:BM195" si="20">IFERROR(X190*I190,"0")</f>
        <v>159.12</v>
      </c>
      <c r="BN190" s="67">
        <f t="shared" ref="BN190:BN195" si="21">IFERROR(Y190*I190,"0")</f>
        <v>159.12</v>
      </c>
      <c r="BO190" s="67">
        <f t="shared" ref="BO190:BO195" si="22">IFERROR(X190/J190,"0")</f>
        <v>0.2857142857142857</v>
      </c>
      <c r="BP190" s="67">
        <f t="shared" ref="BP190:BP195" si="23">IFERROR(Y190/J190,"0")</f>
        <v>0.2857142857142857</v>
      </c>
    </row>
    <row r="191" spans="1:68" ht="27" hidden="1" customHeight="1" x14ac:dyDescent="0.25">
      <c r="A191" s="54" t="s">
        <v>258</v>
      </c>
      <c r="B191" s="54" t="s">
        <v>259</v>
      </c>
      <c r="C191" s="31">
        <v>4301070997</v>
      </c>
      <c r="D191" s="204">
        <v>4607111038586</v>
      </c>
      <c r="E191" s="205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7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195"/>
      <c r="R191" s="195"/>
      <c r="S191" s="195"/>
      <c r="T191" s="196"/>
      <c r="U191" s="34"/>
      <c r="V191" s="34"/>
      <c r="W191" s="35" t="s">
        <v>69</v>
      </c>
      <c r="X191" s="190">
        <v>0</v>
      </c>
      <c r="Y191" s="191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70</v>
      </c>
      <c r="AK191" s="69">
        <v>1</v>
      </c>
      <c r="BB191" s="138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hidden="1" customHeight="1" x14ac:dyDescent="0.25">
      <c r="A192" s="54" t="s">
        <v>260</v>
      </c>
      <c r="B192" s="54" t="s">
        <v>261</v>
      </c>
      <c r="C192" s="31">
        <v>4301070962</v>
      </c>
      <c r="D192" s="204">
        <v>4607111038609</v>
      </c>
      <c r="E192" s="205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6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195"/>
      <c r="R192" s="195"/>
      <c r="S192" s="195"/>
      <c r="T192" s="196"/>
      <c r="U192" s="34"/>
      <c r="V192" s="34"/>
      <c r="W192" s="35" t="s">
        <v>69</v>
      </c>
      <c r="X192" s="190">
        <v>0</v>
      </c>
      <c r="Y192" s="191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70</v>
      </c>
      <c r="AK192" s="69">
        <v>1</v>
      </c>
      <c r="BB192" s="139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hidden="1" customHeight="1" x14ac:dyDescent="0.25">
      <c r="A193" s="54" t="s">
        <v>262</v>
      </c>
      <c r="B193" s="54" t="s">
        <v>263</v>
      </c>
      <c r="C193" s="31">
        <v>4301070963</v>
      </c>
      <c r="D193" s="204">
        <v>4607111038630</v>
      </c>
      <c r="E193" s="205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195"/>
      <c r="R193" s="195"/>
      <c r="S193" s="195"/>
      <c r="T193" s="196"/>
      <c r="U193" s="34"/>
      <c r="V193" s="34"/>
      <c r="W193" s="35" t="s">
        <v>69</v>
      </c>
      <c r="X193" s="190">
        <v>0</v>
      </c>
      <c r="Y193" s="191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70</v>
      </c>
      <c r="AK193" s="69">
        <v>1</v>
      </c>
      <c r="BB193" s="140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264</v>
      </c>
      <c r="B194" s="54" t="s">
        <v>265</v>
      </c>
      <c r="C194" s="31">
        <v>4301070959</v>
      </c>
      <c r="D194" s="204">
        <v>4607111038616</v>
      </c>
      <c r="E194" s="205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7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195"/>
      <c r="R194" s="195"/>
      <c r="S194" s="195"/>
      <c r="T194" s="196"/>
      <c r="U194" s="34"/>
      <c r="V194" s="34"/>
      <c r="W194" s="35" t="s">
        <v>69</v>
      </c>
      <c r="X194" s="190">
        <v>0</v>
      </c>
      <c r="Y194" s="191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266</v>
      </c>
      <c r="B195" s="54" t="s">
        <v>267</v>
      </c>
      <c r="C195" s="31">
        <v>4301070960</v>
      </c>
      <c r="D195" s="204">
        <v>4607111038623</v>
      </c>
      <c r="E195" s="205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8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195"/>
      <c r="R195" s="195"/>
      <c r="S195" s="195"/>
      <c r="T195" s="196"/>
      <c r="U195" s="34"/>
      <c r="V195" s="34"/>
      <c r="W195" s="35" t="s">
        <v>69</v>
      </c>
      <c r="X195" s="190">
        <v>0</v>
      </c>
      <c r="Y195" s="191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70</v>
      </c>
      <c r="AK195" s="69">
        <v>1</v>
      </c>
      <c r="BB195" s="142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x14ac:dyDescent="0.2">
      <c r="A196" s="209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10"/>
      <c r="P196" s="197" t="s">
        <v>71</v>
      </c>
      <c r="Q196" s="198"/>
      <c r="R196" s="198"/>
      <c r="S196" s="198"/>
      <c r="T196" s="198"/>
      <c r="U196" s="198"/>
      <c r="V196" s="199"/>
      <c r="W196" s="37" t="s">
        <v>69</v>
      </c>
      <c r="X196" s="192">
        <f>IFERROR(SUM(X190:X195),"0")</f>
        <v>24</v>
      </c>
      <c r="Y196" s="192">
        <f>IFERROR(SUM(Y190:Y195),"0")</f>
        <v>24</v>
      </c>
      <c r="Z196" s="192">
        <f>IFERROR(IF(Z190="",0,Z190),"0")+IFERROR(IF(Z191="",0,Z191),"0")+IFERROR(IF(Z192="",0,Z192),"0")+IFERROR(IF(Z193="",0,Z193),"0")+IFERROR(IF(Z194="",0,Z194),"0")+IFERROR(IF(Z195="",0,Z195),"0")</f>
        <v>0.372</v>
      </c>
      <c r="AA196" s="193"/>
      <c r="AB196" s="193"/>
      <c r="AC196" s="193"/>
    </row>
    <row r="197" spans="1:68" x14ac:dyDescent="0.2">
      <c r="A197" s="201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10"/>
      <c r="P197" s="197" t="s">
        <v>71</v>
      </c>
      <c r="Q197" s="198"/>
      <c r="R197" s="198"/>
      <c r="S197" s="198"/>
      <c r="T197" s="198"/>
      <c r="U197" s="198"/>
      <c r="V197" s="199"/>
      <c r="W197" s="37" t="s">
        <v>72</v>
      </c>
      <c r="X197" s="192">
        <f>IFERROR(SUMPRODUCT(X190:X195*H190:H195),"0")</f>
        <v>153.60000000000002</v>
      </c>
      <c r="Y197" s="192">
        <f>IFERROR(SUMPRODUCT(Y190:Y195*H190:H195),"0")</f>
        <v>153.60000000000002</v>
      </c>
      <c r="Z197" s="37"/>
      <c r="AA197" s="193"/>
      <c r="AB197" s="193"/>
      <c r="AC197" s="193"/>
    </row>
    <row r="198" spans="1:68" ht="16.5" hidden="1" customHeight="1" x14ac:dyDescent="0.25">
      <c r="A198" s="200" t="s">
        <v>268</v>
      </c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184"/>
      <c r="AB198" s="184"/>
      <c r="AC198" s="184"/>
    </row>
    <row r="199" spans="1:68" ht="14.25" hidden="1" customHeight="1" x14ac:dyDescent="0.25">
      <c r="A199" s="211" t="s">
        <v>63</v>
      </c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183"/>
      <c r="AB199" s="183"/>
      <c r="AC199" s="183"/>
    </row>
    <row r="200" spans="1:68" ht="27" hidden="1" customHeight="1" x14ac:dyDescent="0.25">
      <c r="A200" s="54" t="s">
        <v>269</v>
      </c>
      <c r="B200" s="54" t="s">
        <v>270</v>
      </c>
      <c r="C200" s="31">
        <v>4301070915</v>
      </c>
      <c r="D200" s="204">
        <v>4607111035882</v>
      </c>
      <c r="E200" s="205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8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195"/>
      <c r="R200" s="195"/>
      <c r="S200" s="195"/>
      <c r="T200" s="196"/>
      <c r="U200" s="34"/>
      <c r="V200" s="34"/>
      <c r="W200" s="35" t="s">
        <v>69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70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271</v>
      </c>
      <c r="B201" s="54" t="s">
        <v>272</v>
      </c>
      <c r="C201" s="31">
        <v>4301070921</v>
      </c>
      <c r="D201" s="204">
        <v>4607111035905</v>
      </c>
      <c r="E201" s="205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195"/>
      <c r="R201" s="195"/>
      <c r="S201" s="195"/>
      <c r="T201" s="196"/>
      <c r="U201" s="34"/>
      <c r="V201" s="34"/>
      <c r="W201" s="35" t="s">
        <v>69</v>
      </c>
      <c r="X201" s="190">
        <v>0</v>
      </c>
      <c r="Y201" s="19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70</v>
      </c>
      <c r="AK201" s="69">
        <v>1</v>
      </c>
      <c r="BB201" s="144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273</v>
      </c>
      <c r="B202" s="54" t="s">
        <v>274</v>
      </c>
      <c r="C202" s="31">
        <v>4301070917</v>
      </c>
      <c r="D202" s="204">
        <v>4607111035912</v>
      </c>
      <c r="E202" s="205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195"/>
      <c r="R202" s="195"/>
      <c r="S202" s="195"/>
      <c r="T202" s="196"/>
      <c r="U202" s="34"/>
      <c r="V202" s="34"/>
      <c r="W202" s="35" t="s">
        <v>69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275</v>
      </c>
      <c r="B203" s="54" t="s">
        <v>276</v>
      </c>
      <c r="C203" s="31">
        <v>4301070920</v>
      </c>
      <c r="D203" s="204">
        <v>4607111035929</v>
      </c>
      <c r="E203" s="205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195"/>
      <c r="R203" s="195"/>
      <c r="S203" s="195"/>
      <c r="T203" s="196"/>
      <c r="U203" s="34"/>
      <c r="V203" s="34"/>
      <c r="W203" s="35" t="s">
        <v>69</v>
      </c>
      <c r="X203" s="190">
        <v>12</v>
      </c>
      <c r="Y203" s="191">
        <f>IFERROR(IF(X203="","",X203),"")</f>
        <v>12</v>
      </c>
      <c r="Z203" s="36">
        <f>IFERROR(IF(X203="","",X203*0.0155),"")</f>
        <v>0.186</v>
      </c>
      <c r="AA203" s="56"/>
      <c r="AB203" s="57"/>
      <c r="AC203" s="68"/>
      <c r="AG203" s="67"/>
      <c r="AJ203" s="69" t="s">
        <v>70</v>
      </c>
      <c r="AK203" s="69">
        <v>1</v>
      </c>
      <c r="BB203" s="146" t="s">
        <v>1</v>
      </c>
      <c r="BM203" s="67">
        <f>IFERROR(X203*I203,"0")</f>
        <v>89.64</v>
      </c>
      <c r="BN203" s="67">
        <f>IFERROR(Y203*I203,"0")</f>
        <v>89.64</v>
      </c>
      <c r="BO203" s="67">
        <f>IFERROR(X203/J203,"0")</f>
        <v>0.14285714285714285</v>
      </c>
      <c r="BP203" s="67">
        <f>IFERROR(Y203/J203,"0")</f>
        <v>0.14285714285714285</v>
      </c>
    </row>
    <row r="204" spans="1:68" x14ac:dyDescent="0.2">
      <c r="A204" s="209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10"/>
      <c r="P204" s="197" t="s">
        <v>71</v>
      </c>
      <c r="Q204" s="198"/>
      <c r="R204" s="198"/>
      <c r="S204" s="198"/>
      <c r="T204" s="198"/>
      <c r="U204" s="198"/>
      <c r="V204" s="199"/>
      <c r="W204" s="37" t="s">
        <v>69</v>
      </c>
      <c r="X204" s="192">
        <f>IFERROR(SUM(X200:X203),"0")</f>
        <v>12</v>
      </c>
      <c r="Y204" s="192">
        <f>IFERROR(SUM(Y200:Y203),"0")</f>
        <v>12</v>
      </c>
      <c r="Z204" s="192">
        <f>IFERROR(IF(Z200="",0,Z200),"0")+IFERROR(IF(Z201="",0,Z201),"0")+IFERROR(IF(Z202="",0,Z202),"0")+IFERROR(IF(Z203="",0,Z203),"0")</f>
        <v>0.186</v>
      </c>
      <c r="AA204" s="193"/>
      <c r="AB204" s="193"/>
      <c r="AC204" s="193"/>
    </row>
    <row r="205" spans="1:68" x14ac:dyDescent="0.2">
      <c r="A205" s="201"/>
      <c r="B205" s="201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10"/>
      <c r="P205" s="197" t="s">
        <v>71</v>
      </c>
      <c r="Q205" s="198"/>
      <c r="R205" s="198"/>
      <c r="S205" s="198"/>
      <c r="T205" s="198"/>
      <c r="U205" s="198"/>
      <c r="V205" s="199"/>
      <c r="W205" s="37" t="s">
        <v>72</v>
      </c>
      <c r="X205" s="192">
        <f>IFERROR(SUMPRODUCT(X200:X203*H200:H203),"0")</f>
        <v>86.4</v>
      </c>
      <c r="Y205" s="192">
        <f>IFERROR(SUMPRODUCT(Y200:Y203*H200:H203),"0")</f>
        <v>86.4</v>
      </c>
      <c r="Z205" s="37"/>
      <c r="AA205" s="193"/>
      <c r="AB205" s="193"/>
      <c r="AC205" s="193"/>
    </row>
    <row r="206" spans="1:68" ht="16.5" hidden="1" customHeight="1" x14ac:dyDescent="0.25">
      <c r="A206" s="200" t="s">
        <v>277</v>
      </c>
      <c r="B206" s="201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184"/>
      <c r="AB206" s="184"/>
      <c r="AC206" s="184"/>
    </row>
    <row r="207" spans="1:68" ht="14.25" hidden="1" customHeight="1" x14ac:dyDescent="0.25">
      <c r="A207" s="211" t="s">
        <v>63</v>
      </c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183"/>
      <c r="AB207" s="183"/>
      <c r="AC207" s="183"/>
    </row>
    <row r="208" spans="1:68" ht="16.5" hidden="1" customHeight="1" x14ac:dyDescent="0.25">
      <c r="A208" s="54" t="s">
        <v>278</v>
      </c>
      <c r="B208" s="54" t="s">
        <v>279</v>
      </c>
      <c r="C208" s="31">
        <v>4301071033</v>
      </c>
      <c r="D208" s="204">
        <v>4607111035332</v>
      </c>
      <c r="E208" s="205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02" t="s">
        <v>280</v>
      </c>
      <c r="Q208" s="195"/>
      <c r="R208" s="195"/>
      <c r="S208" s="195"/>
      <c r="T208" s="196"/>
      <c r="U208" s="34"/>
      <c r="V208" s="34"/>
      <c r="W208" s="35" t="s">
        <v>69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70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hidden="1" customHeight="1" x14ac:dyDescent="0.25">
      <c r="A209" s="54" t="s">
        <v>281</v>
      </c>
      <c r="B209" s="54" t="s">
        <v>282</v>
      </c>
      <c r="C209" s="31">
        <v>4301071000</v>
      </c>
      <c r="D209" s="204">
        <v>4607111038708</v>
      </c>
      <c r="E209" s="205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2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195"/>
      <c r="R209" s="195"/>
      <c r="S209" s="195"/>
      <c r="T209" s="196"/>
      <c r="U209" s="34"/>
      <c r="V209" s="34"/>
      <c r="W209" s="35" t="s">
        <v>69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70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09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10"/>
      <c r="P210" s="197" t="s">
        <v>71</v>
      </c>
      <c r="Q210" s="198"/>
      <c r="R210" s="198"/>
      <c r="S210" s="198"/>
      <c r="T210" s="198"/>
      <c r="U210" s="198"/>
      <c r="V210" s="199"/>
      <c r="W210" s="37" t="s">
        <v>69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hidden="1" x14ac:dyDescent="0.2">
      <c r="A211" s="201"/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10"/>
      <c r="P211" s="197" t="s">
        <v>71</v>
      </c>
      <c r="Q211" s="198"/>
      <c r="R211" s="198"/>
      <c r="S211" s="198"/>
      <c r="T211" s="198"/>
      <c r="U211" s="198"/>
      <c r="V211" s="199"/>
      <c r="W211" s="37" t="s">
        <v>72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hidden="1" customHeight="1" x14ac:dyDescent="0.2">
      <c r="A212" s="234" t="s">
        <v>283</v>
      </c>
      <c r="B212" s="235"/>
      <c r="C212" s="235"/>
      <c r="D212" s="235"/>
      <c r="E212" s="235"/>
      <c r="F212" s="235"/>
      <c r="G212" s="235"/>
      <c r="H212" s="235"/>
      <c r="I212" s="235"/>
      <c r="J212" s="235"/>
      <c r="K212" s="235"/>
      <c r="L212" s="235"/>
      <c r="M212" s="235"/>
      <c r="N212" s="235"/>
      <c r="O212" s="235"/>
      <c r="P212" s="235"/>
      <c r="Q212" s="235"/>
      <c r="R212" s="235"/>
      <c r="S212" s="235"/>
      <c r="T212" s="235"/>
      <c r="U212" s="235"/>
      <c r="V212" s="235"/>
      <c r="W212" s="235"/>
      <c r="X212" s="235"/>
      <c r="Y212" s="235"/>
      <c r="Z212" s="235"/>
      <c r="AA212" s="48"/>
      <c r="AB212" s="48"/>
      <c r="AC212" s="48"/>
    </row>
    <row r="213" spans="1:68" ht="16.5" hidden="1" customHeight="1" x14ac:dyDescent="0.25">
      <c r="A213" s="200" t="s">
        <v>284</v>
      </c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184"/>
      <c r="AB213" s="184"/>
      <c r="AC213" s="184"/>
    </row>
    <row r="214" spans="1:68" ht="14.25" hidden="1" customHeight="1" x14ac:dyDescent="0.25">
      <c r="A214" s="211" t="s">
        <v>63</v>
      </c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183"/>
      <c r="AB214" s="183"/>
      <c r="AC214" s="183"/>
    </row>
    <row r="215" spans="1:68" ht="27" hidden="1" customHeight="1" x14ac:dyDescent="0.25">
      <c r="A215" s="54" t="s">
        <v>285</v>
      </c>
      <c r="B215" s="54" t="s">
        <v>286</v>
      </c>
      <c r="C215" s="31">
        <v>4301071036</v>
      </c>
      <c r="D215" s="204">
        <v>4607111036162</v>
      </c>
      <c r="E215" s="205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90</v>
      </c>
      <c r="P215" s="219" t="s">
        <v>287</v>
      </c>
      <c r="Q215" s="195"/>
      <c r="R215" s="195"/>
      <c r="S215" s="195"/>
      <c r="T215" s="196"/>
      <c r="U215" s="34"/>
      <c r="V215" s="34"/>
      <c r="W215" s="35" t="s">
        <v>69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70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09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10"/>
      <c r="P216" s="197" t="s">
        <v>71</v>
      </c>
      <c r="Q216" s="198"/>
      <c r="R216" s="198"/>
      <c r="S216" s="198"/>
      <c r="T216" s="198"/>
      <c r="U216" s="198"/>
      <c r="V216" s="199"/>
      <c r="W216" s="37" t="s">
        <v>69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hidden="1" x14ac:dyDescent="0.2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10"/>
      <c r="P217" s="197" t="s">
        <v>71</v>
      </c>
      <c r="Q217" s="198"/>
      <c r="R217" s="198"/>
      <c r="S217" s="198"/>
      <c r="T217" s="198"/>
      <c r="U217" s="198"/>
      <c r="V217" s="199"/>
      <c r="W217" s="37" t="s">
        <v>72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hidden="1" customHeight="1" x14ac:dyDescent="0.2">
      <c r="A218" s="234" t="s">
        <v>288</v>
      </c>
      <c r="B218" s="235"/>
      <c r="C218" s="235"/>
      <c r="D218" s="235"/>
      <c r="E218" s="235"/>
      <c r="F218" s="235"/>
      <c r="G218" s="235"/>
      <c r="H218" s="235"/>
      <c r="I218" s="235"/>
      <c r="J218" s="235"/>
      <c r="K218" s="235"/>
      <c r="L218" s="235"/>
      <c r="M218" s="235"/>
      <c r="N218" s="235"/>
      <c r="O218" s="235"/>
      <c r="P218" s="235"/>
      <c r="Q218" s="235"/>
      <c r="R218" s="235"/>
      <c r="S218" s="235"/>
      <c r="T218" s="235"/>
      <c r="U218" s="235"/>
      <c r="V218" s="235"/>
      <c r="W218" s="235"/>
      <c r="X218" s="235"/>
      <c r="Y218" s="235"/>
      <c r="Z218" s="235"/>
      <c r="AA218" s="48"/>
      <c r="AB218" s="48"/>
      <c r="AC218" s="48"/>
    </row>
    <row r="219" spans="1:68" ht="16.5" hidden="1" customHeight="1" x14ac:dyDescent="0.25">
      <c r="A219" s="200" t="s">
        <v>289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184"/>
      <c r="AB219" s="184"/>
      <c r="AC219" s="184"/>
    </row>
    <row r="220" spans="1:68" ht="14.25" hidden="1" customHeight="1" x14ac:dyDescent="0.25">
      <c r="A220" s="211" t="s">
        <v>63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183"/>
      <c r="AB220" s="183"/>
      <c r="AC220" s="183"/>
    </row>
    <row r="221" spans="1:68" ht="27" hidden="1" customHeight="1" x14ac:dyDescent="0.25">
      <c r="A221" s="54" t="s">
        <v>290</v>
      </c>
      <c r="B221" s="54" t="s">
        <v>291</v>
      </c>
      <c r="C221" s="31">
        <v>4301071029</v>
      </c>
      <c r="D221" s="204">
        <v>4607111035899</v>
      </c>
      <c r="E221" s="205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218" t="s">
        <v>292</v>
      </c>
      <c r="Q221" s="195"/>
      <c r="R221" s="195"/>
      <c r="S221" s="195"/>
      <c r="T221" s="196"/>
      <c r="U221" s="34"/>
      <c r="V221" s="34"/>
      <c r="W221" s="35" t="s">
        <v>69</v>
      </c>
      <c r="X221" s="190">
        <v>0</v>
      </c>
      <c r="Y221" s="191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70</v>
      </c>
      <c r="AK221" s="69">
        <v>1</v>
      </c>
      <c r="BB221" s="150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293</v>
      </c>
      <c r="B222" s="54" t="s">
        <v>294</v>
      </c>
      <c r="C222" s="31">
        <v>4301070991</v>
      </c>
      <c r="D222" s="204">
        <v>4607111038180</v>
      </c>
      <c r="E222" s="205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321" t="s">
        <v>295</v>
      </c>
      <c r="Q222" s="195"/>
      <c r="R222" s="195"/>
      <c r="S222" s="195"/>
      <c r="T222" s="196"/>
      <c r="U222" s="34"/>
      <c r="V222" s="34"/>
      <c r="W222" s="35" t="s">
        <v>69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70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209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10"/>
      <c r="P223" s="197" t="s">
        <v>71</v>
      </c>
      <c r="Q223" s="198"/>
      <c r="R223" s="198"/>
      <c r="S223" s="198"/>
      <c r="T223" s="198"/>
      <c r="U223" s="198"/>
      <c r="V223" s="199"/>
      <c r="W223" s="37" t="s">
        <v>69</v>
      </c>
      <c r="X223" s="192">
        <f>IFERROR(SUM(X221:X222),"0")</f>
        <v>0</v>
      </c>
      <c r="Y223" s="192">
        <f>IFERROR(SUM(Y221:Y222),"0")</f>
        <v>0</v>
      </c>
      <c r="Z223" s="192">
        <f>IFERROR(IF(Z221="",0,Z221),"0")+IFERROR(IF(Z222="",0,Z222),"0")</f>
        <v>0</v>
      </c>
      <c r="AA223" s="193"/>
      <c r="AB223" s="193"/>
      <c r="AC223" s="193"/>
    </row>
    <row r="224" spans="1:68" hidden="1" x14ac:dyDescent="0.2">
      <c r="A224" s="201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10"/>
      <c r="P224" s="197" t="s">
        <v>71</v>
      </c>
      <c r="Q224" s="198"/>
      <c r="R224" s="198"/>
      <c r="S224" s="198"/>
      <c r="T224" s="198"/>
      <c r="U224" s="198"/>
      <c r="V224" s="199"/>
      <c r="W224" s="37" t="s">
        <v>72</v>
      </c>
      <c r="X224" s="192">
        <f>IFERROR(SUMPRODUCT(X221:X222*H221:H222),"0")</f>
        <v>0</v>
      </c>
      <c r="Y224" s="192">
        <f>IFERROR(SUMPRODUCT(Y221:Y222*H221:H222),"0")</f>
        <v>0</v>
      </c>
      <c r="Z224" s="37"/>
      <c r="AA224" s="193"/>
      <c r="AB224" s="193"/>
      <c r="AC224" s="193"/>
    </row>
    <row r="225" spans="1:68" ht="27.75" hidden="1" customHeight="1" x14ac:dyDescent="0.2">
      <c r="A225" s="234" t="s">
        <v>204</v>
      </c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  <c r="AA225" s="48"/>
      <c r="AB225" s="48"/>
      <c r="AC225" s="48"/>
    </row>
    <row r="226" spans="1:68" ht="16.5" hidden="1" customHeight="1" x14ac:dyDescent="0.25">
      <c r="A226" s="200" t="s">
        <v>204</v>
      </c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184"/>
      <c r="AB226" s="184"/>
      <c r="AC226" s="184"/>
    </row>
    <row r="227" spans="1:68" ht="14.25" hidden="1" customHeight="1" x14ac:dyDescent="0.25">
      <c r="A227" s="211" t="s">
        <v>63</v>
      </c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183"/>
      <c r="AB227" s="183"/>
      <c r="AC227" s="183"/>
    </row>
    <row r="228" spans="1:68" ht="27" hidden="1" customHeight="1" x14ac:dyDescent="0.25">
      <c r="A228" s="54" t="s">
        <v>296</v>
      </c>
      <c r="B228" s="54" t="s">
        <v>297</v>
      </c>
      <c r="C228" s="31">
        <v>4301071014</v>
      </c>
      <c r="D228" s="204">
        <v>4640242181264</v>
      </c>
      <c r="E228" s="205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383" t="s">
        <v>298</v>
      </c>
      <c r="Q228" s="195"/>
      <c r="R228" s="195"/>
      <c r="S228" s="195"/>
      <c r="T228" s="196"/>
      <c r="U228" s="34"/>
      <c r="V228" s="34"/>
      <c r="W228" s="35" t="s">
        <v>69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70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299</v>
      </c>
      <c r="B229" s="54" t="s">
        <v>300</v>
      </c>
      <c r="C229" s="31">
        <v>4301071021</v>
      </c>
      <c r="D229" s="204">
        <v>4640242181325</v>
      </c>
      <c r="E229" s="205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19" t="s">
        <v>301</v>
      </c>
      <c r="Q229" s="195"/>
      <c r="R229" s="195"/>
      <c r="S229" s="195"/>
      <c r="T229" s="196"/>
      <c r="U229" s="34"/>
      <c r="V229" s="34"/>
      <c r="W229" s="35" t="s">
        <v>69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70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302</v>
      </c>
      <c r="B230" s="54" t="s">
        <v>303</v>
      </c>
      <c r="C230" s="31">
        <v>4301070993</v>
      </c>
      <c r="D230" s="204">
        <v>4640242180670</v>
      </c>
      <c r="E230" s="205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55" t="s">
        <v>304</v>
      </c>
      <c r="Q230" s="195"/>
      <c r="R230" s="195"/>
      <c r="S230" s="195"/>
      <c r="T230" s="196"/>
      <c r="U230" s="34"/>
      <c r="V230" s="34"/>
      <c r="W230" s="35" t="s">
        <v>69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70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09"/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10"/>
      <c r="P231" s="197" t="s">
        <v>71</v>
      </c>
      <c r="Q231" s="198"/>
      <c r="R231" s="198"/>
      <c r="S231" s="198"/>
      <c r="T231" s="198"/>
      <c r="U231" s="198"/>
      <c r="V231" s="199"/>
      <c r="W231" s="37" t="s">
        <v>69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hidden="1" x14ac:dyDescent="0.2">
      <c r="A232" s="201"/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10"/>
      <c r="P232" s="197" t="s">
        <v>71</v>
      </c>
      <c r="Q232" s="198"/>
      <c r="R232" s="198"/>
      <c r="S232" s="198"/>
      <c r="T232" s="198"/>
      <c r="U232" s="198"/>
      <c r="V232" s="199"/>
      <c r="W232" s="37" t="s">
        <v>72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hidden="1" customHeight="1" x14ac:dyDescent="0.25">
      <c r="A233" s="211" t="s">
        <v>133</v>
      </c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183"/>
      <c r="AB233" s="183"/>
      <c r="AC233" s="183"/>
    </row>
    <row r="234" spans="1:68" ht="27" customHeight="1" x14ac:dyDescent="0.25">
      <c r="A234" s="54" t="s">
        <v>305</v>
      </c>
      <c r="B234" s="54" t="s">
        <v>306</v>
      </c>
      <c r="C234" s="31">
        <v>4301131019</v>
      </c>
      <c r="D234" s="204">
        <v>4640242180427</v>
      </c>
      <c r="E234" s="205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125</v>
      </c>
      <c r="L234" s="32" t="s">
        <v>67</v>
      </c>
      <c r="M234" s="33" t="s">
        <v>68</v>
      </c>
      <c r="N234" s="33"/>
      <c r="O234" s="32">
        <v>180</v>
      </c>
      <c r="P234" s="231" t="s">
        <v>307</v>
      </c>
      <c r="Q234" s="195"/>
      <c r="R234" s="195"/>
      <c r="S234" s="195"/>
      <c r="T234" s="196"/>
      <c r="U234" s="34"/>
      <c r="V234" s="34"/>
      <c r="W234" s="35" t="s">
        <v>69</v>
      </c>
      <c r="X234" s="190">
        <v>36</v>
      </c>
      <c r="Y234" s="191">
        <f>IFERROR(IF(X234="","",X234),"")</f>
        <v>36</v>
      </c>
      <c r="Z234" s="36">
        <f>IFERROR(IF(X234="","",X234*0.00502),"")</f>
        <v>0.18071999999999999</v>
      </c>
      <c r="AA234" s="56"/>
      <c r="AB234" s="57"/>
      <c r="AC234" s="68"/>
      <c r="AG234" s="67"/>
      <c r="AJ234" s="69" t="s">
        <v>70</v>
      </c>
      <c r="AK234" s="69">
        <v>1</v>
      </c>
      <c r="BB234" s="155" t="s">
        <v>79</v>
      </c>
      <c r="BM234" s="67">
        <f>IFERROR(X234*I234,"0")</f>
        <v>68.94</v>
      </c>
      <c r="BN234" s="67">
        <f>IFERROR(Y234*I234,"0")</f>
        <v>68.94</v>
      </c>
      <c r="BO234" s="67">
        <f>IFERROR(X234/J234,"0")</f>
        <v>0.15384615384615385</v>
      </c>
      <c r="BP234" s="67">
        <f>IFERROR(Y234/J234,"0")</f>
        <v>0.15384615384615385</v>
      </c>
    </row>
    <row r="235" spans="1:68" x14ac:dyDescent="0.2">
      <c r="A235" s="209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10"/>
      <c r="P235" s="197" t="s">
        <v>71</v>
      </c>
      <c r="Q235" s="198"/>
      <c r="R235" s="198"/>
      <c r="S235" s="198"/>
      <c r="T235" s="198"/>
      <c r="U235" s="198"/>
      <c r="V235" s="199"/>
      <c r="W235" s="37" t="s">
        <v>69</v>
      </c>
      <c r="X235" s="192">
        <f>IFERROR(SUM(X234:X234),"0")</f>
        <v>36</v>
      </c>
      <c r="Y235" s="192">
        <f>IFERROR(SUM(Y234:Y234),"0")</f>
        <v>36</v>
      </c>
      <c r="Z235" s="192">
        <f>IFERROR(IF(Z234="",0,Z234),"0")</f>
        <v>0.18071999999999999</v>
      </c>
      <c r="AA235" s="193"/>
      <c r="AB235" s="193"/>
      <c r="AC235" s="193"/>
    </row>
    <row r="236" spans="1:68" x14ac:dyDescent="0.2">
      <c r="A236" s="201"/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10"/>
      <c r="P236" s="197" t="s">
        <v>71</v>
      </c>
      <c r="Q236" s="198"/>
      <c r="R236" s="198"/>
      <c r="S236" s="198"/>
      <c r="T236" s="198"/>
      <c r="U236" s="198"/>
      <c r="V236" s="199"/>
      <c r="W236" s="37" t="s">
        <v>72</v>
      </c>
      <c r="X236" s="192">
        <f>IFERROR(SUMPRODUCT(X234:X234*H234:H234),"0")</f>
        <v>64.8</v>
      </c>
      <c r="Y236" s="192">
        <f>IFERROR(SUMPRODUCT(Y234:Y234*H234:H234),"0")</f>
        <v>64.8</v>
      </c>
      <c r="Z236" s="37"/>
      <c r="AA236" s="193"/>
      <c r="AB236" s="193"/>
      <c r="AC236" s="193"/>
    </row>
    <row r="237" spans="1:68" ht="14.25" hidden="1" customHeight="1" x14ac:dyDescent="0.25">
      <c r="A237" s="211" t="s">
        <v>75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183"/>
      <c r="AB237" s="183"/>
      <c r="AC237" s="183"/>
    </row>
    <row r="238" spans="1:68" ht="27" hidden="1" customHeight="1" x14ac:dyDescent="0.25">
      <c r="A238" s="54" t="s">
        <v>308</v>
      </c>
      <c r="B238" s="54" t="s">
        <v>309</v>
      </c>
      <c r="C238" s="31">
        <v>4301132080</v>
      </c>
      <c r="D238" s="204">
        <v>4640242180397</v>
      </c>
      <c r="E238" s="205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18" t="s">
        <v>310</v>
      </c>
      <c r="Q238" s="195"/>
      <c r="R238" s="195"/>
      <c r="S238" s="195"/>
      <c r="T238" s="196"/>
      <c r="U238" s="34"/>
      <c r="V238" s="34"/>
      <c r="W238" s="35" t="s">
        <v>69</v>
      </c>
      <c r="X238" s="190">
        <v>0</v>
      </c>
      <c r="Y238" s="191">
        <f>IFERROR(IF(X238="","",X238),"")</f>
        <v>0</v>
      </c>
      <c r="Z238" s="36">
        <f>IFERROR(IF(X238="","",X238*0.0155),"")</f>
        <v>0</v>
      </c>
      <c r="AA238" s="56"/>
      <c r="AB238" s="57"/>
      <c r="AC238" s="68"/>
      <c r="AG238" s="67"/>
      <c r="AJ238" s="69" t="s">
        <v>70</v>
      </c>
      <c r="AK238" s="69">
        <v>1</v>
      </c>
      <c r="BB238" s="156" t="s">
        <v>79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311</v>
      </c>
      <c r="B239" s="54" t="s">
        <v>312</v>
      </c>
      <c r="C239" s="31">
        <v>4301132104</v>
      </c>
      <c r="D239" s="204">
        <v>4640242181219</v>
      </c>
      <c r="E239" s="205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125</v>
      </c>
      <c r="L239" s="32" t="s">
        <v>67</v>
      </c>
      <c r="M239" s="33" t="s">
        <v>68</v>
      </c>
      <c r="N239" s="33"/>
      <c r="O239" s="32">
        <v>180</v>
      </c>
      <c r="P239" s="298" t="s">
        <v>313</v>
      </c>
      <c r="Q239" s="195"/>
      <c r="R239" s="195"/>
      <c r="S239" s="195"/>
      <c r="T239" s="196"/>
      <c r="U239" s="34"/>
      <c r="V239" s="34"/>
      <c r="W239" s="35" t="s">
        <v>69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70</v>
      </c>
      <c r="AK239" s="69">
        <v>1</v>
      </c>
      <c r="BB239" s="157" t="s">
        <v>79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209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10"/>
      <c r="P240" s="197" t="s">
        <v>71</v>
      </c>
      <c r="Q240" s="198"/>
      <c r="R240" s="198"/>
      <c r="S240" s="198"/>
      <c r="T240" s="198"/>
      <c r="U240" s="198"/>
      <c r="V240" s="199"/>
      <c r="W240" s="37" t="s">
        <v>69</v>
      </c>
      <c r="X240" s="192">
        <f>IFERROR(SUM(X238:X239),"0")</f>
        <v>0</v>
      </c>
      <c r="Y240" s="192">
        <f>IFERROR(SUM(Y238:Y239),"0")</f>
        <v>0</v>
      </c>
      <c r="Z240" s="192">
        <f>IFERROR(IF(Z238="",0,Z238),"0")+IFERROR(IF(Z239="",0,Z239),"0")</f>
        <v>0</v>
      </c>
      <c r="AA240" s="193"/>
      <c r="AB240" s="193"/>
      <c r="AC240" s="193"/>
    </row>
    <row r="241" spans="1:68" hidden="1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10"/>
      <c r="P241" s="197" t="s">
        <v>71</v>
      </c>
      <c r="Q241" s="198"/>
      <c r="R241" s="198"/>
      <c r="S241" s="198"/>
      <c r="T241" s="198"/>
      <c r="U241" s="198"/>
      <c r="V241" s="199"/>
      <c r="W241" s="37" t="s">
        <v>72</v>
      </c>
      <c r="X241" s="192">
        <f>IFERROR(SUMPRODUCT(X238:X239*H238:H239),"0")</f>
        <v>0</v>
      </c>
      <c r="Y241" s="192">
        <f>IFERROR(SUMPRODUCT(Y238:Y239*H238:H239),"0")</f>
        <v>0</v>
      </c>
      <c r="Z241" s="37"/>
      <c r="AA241" s="193"/>
      <c r="AB241" s="193"/>
      <c r="AC241" s="193"/>
    </row>
    <row r="242" spans="1:68" ht="14.25" hidden="1" customHeight="1" x14ac:dyDescent="0.25">
      <c r="A242" s="211" t="s">
        <v>152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183"/>
      <c r="AB242" s="183"/>
      <c r="AC242" s="183"/>
    </row>
    <row r="243" spans="1:68" ht="27" customHeight="1" x14ac:dyDescent="0.25">
      <c r="A243" s="54" t="s">
        <v>314</v>
      </c>
      <c r="B243" s="54" t="s">
        <v>315</v>
      </c>
      <c r="C243" s="31">
        <v>4301136028</v>
      </c>
      <c r="D243" s="204">
        <v>4640242180304</v>
      </c>
      <c r="E243" s="205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78</v>
      </c>
      <c r="L243" s="32" t="s">
        <v>67</v>
      </c>
      <c r="M243" s="33" t="s">
        <v>68</v>
      </c>
      <c r="N243" s="33"/>
      <c r="O243" s="32">
        <v>180</v>
      </c>
      <c r="P243" s="389" t="s">
        <v>316</v>
      </c>
      <c r="Q243" s="195"/>
      <c r="R243" s="195"/>
      <c r="S243" s="195"/>
      <c r="T243" s="196"/>
      <c r="U243" s="34"/>
      <c r="V243" s="34"/>
      <c r="W243" s="35" t="s">
        <v>69</v>
      </c>
      <c r="X243" s="190">
        <v>28</v>
      </c>
      <c r="Y243" s="191">
        <f>IFERROR(IF(X243="","",X243),"")</f>
        <v>28</v>
      </c>
      <c r="Z243" s="36">
        <f>IFERROR(IF(X243="","",X243*0.00936),"")</f>
        <v>0.26207999999999998</v>
      </c>
      <c r="AA243" s="56"/>
      <c r="AB243" s="57"/>
      <c r="AC243" s="68"/>
      <c r="AG243" s="67"/>
      <c r="AJ243" s="69" t="s">
        <v>70</v>
      </c>
      <c r="AK243" s="69">
        <v>1</v>
      </c>
      <c r="BB243" s="158" t="s">
        <v>79</v>
      </c>
      <c r="BM243" s="67">
        <f>IFERROR(X243*I243,"0")</f>
        <v>80.936800000000005</v>
      </c>
      <c r="BN243" s="67">
        <f>IFERROR(Y243*I243,"0")</f>
        <v>80.936800000000005</v>
      </c>
      <c r="BO243" s="67">
        <f>IFERROR(X243/J243,"0")</f>
        <v>0.22222222222222221</v>
      </c>
      <c r="BP243" s="67">
        <f>IFERROR(Y243/J243,"0")</f>
        <v>0.22222222222222221</v>
      </c>
    </row>
    <row r="244" spans="1:68" ht="27" hidden="1" customHeight="1" x14ac:dyDescent="0.25">
      <c r="A244" s="54" t="s">
        <v>317</v>
      </c>
      <c r="B244" s="54" t="s">
        <v>318</v>
      </c>
      <c r="C244" s="31">
        <v>4301136027</v>
      </c>
      <c r="D244" s="204">
        <v>4640242180298</v>
      </c>
      <c r="E244" s="205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78</v>
      </c>
      <c r="L244" s="32" t="s">
        <v>67</v>
      </c>
      <c r="M244" s="33" t="s">
        <v>68</v>
      </c>
      <c r="N244" s="33"/>
      <c r="O244" s="32">
        <v>180</v>
      </c>
      <c r="P244" s="19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195"/>
      <c r="R244" s="195"/>
      <c r="S244" s="195"/>
      <c r="T244" s="196"/>
      <c r="U244" s="34"/>
      <c r="V244" s="34"/>
      <c r="W244" s="35" t="s">
        <v>69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59" t="s">
        <v>79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319</v>
      </c>
      <c r="B245" s="54" t="s">
        <v>320</v>
      </c>
      <c r="C245" s="31">
        <v>4301136026</v>
      </c>
      <c r="D245" s="204">
        <v>4640242180236</v>
      </c>
      <c r="E245" s="205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24" t="s">
        <v>321</v>
      </c>
      <c r="Q245" s="195"/>
      <c r="R245" s="195"/>
      <c r="S245" s="195"/>
      <c r="T245" s="196"/>
      <c r="U245" s="34"/>
      <c r="V245" s="34"/>
      <c r="W245" s="35" t="s">
        <v>69</v>
      </c>
      <c r="X245" s="190">
        <v>12</v>
      </c>
      <c r="Y245" s="191">
        <f>IFERROR(IF(X245="","",X245),"")</f>
        <v>12</v>
      </c>
      <c r="Z245" s="36">
        <f>IFERROR(IF(X245="","",X245*0.0155),"")</f>
        <v>0.186</v>
      </c>
      <c r="AA245" s="56"/>
      <c r="AB245" s="57"/>
      <c r="AC245" s="68"/>
      <c r="AG245" s="67"/>
      <c r="AJ245" s="69" t="s">
        <v>70</v>
      </c>
      <c r="AK245" s="69">
        <v>1</v>
      </c>
      <c r="BB245" s="160" t="s">
        <v>79</v>
      </c>
      <c r="BM245" s="67">
        <f>IFERROR(X245*I245,"0")</f>
        <v>62.820000000000007</v>
      </c>
      <c r="BN245" s="67">
        <f>IFERROR(Y245*I245,"0")</f>
        <v>62.820000000000007</v>
      </c>
      <c r="BO245" s="67">
        <f>IFERROR(X245/J245,"0")</f>
        <v>0.14285714285714285</v>
      </c>
      <c r="BP245" s="67">
        <f>IFERROR(Y245/J245,"0")</f>
        <v>0.14285714285714285</v>
      </c>
    </row>
    <row r="246" spans="1:68" ht="27" hidden="1" customHeight="1" x14ac:dyDescent="0.25">
      <c r="A246" s="54" t="s">
        <v>322</v>
      </c>
      <c r="B246" s="54" t="s">
        <v>323</v>
      </c>
      <c r="C246" s="31">
        <v>4301136029</v>
      </c>
      <c r="D246" s="204">
        <v>4640242180410</v>
      </c>
      <c r="E246" s="205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78</v>
      </c>
      <c r="L246" s="32" t="s">
        <v>67</v>
      </c>
      <c r="M246" s="33" t="s">
        <v>68</v>
      </c>
      <c r="N246" s="33"/>
      <c r="O246" s="32">
        <v>180</v>
      </c>
      <c r="P246" s="28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195"/>
      <c r="R246" s="195"/>
      <c r="S246" s="195"/>
      <c r="T246" s="196"/>
      <c r="U246" s="34"/>
      <c r="V246" s="34"/>
      <c r="W246" s="35" t="s">
        <v>69</v>
      </c>
      <c r="X246" s="190">
        <v>0</v>
      </c>
      <c r="Y246" s="191">
        <f>IFERROR(IF(X246="","",X246),"")</f>
        <v>0</v>
      </c>
      <c r="Z246" s="36">
        <f>IFERROR(IF(X246="","",X246*0.00936),"")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1" t="s">
        <v>79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09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10"/>
      <c r="P247" s="197" t="s">
        <v>71</v>
      </c>
      <c r="Q247" s="198"/>
      <c r="R247" s="198"/>
      <c r="S247" s="198"/>
      <c r="T247" s="198"/>
      <c r="U247" s="198"/>
      <c r="V247" s="199"/>
      <c r="W247" s="37" t="s">
        <v>69</v>
      </c>
      <c r="X247" s="192">
        <f>IFERROR(SUM(X243:X246),"0")</f>
        <v>40</v>
      </c>
      <c r="Y247" s="192">
        <f>IFERROR(SUM(Y243:Y246),"0")</f>
        <v>40</v>
      </c>
      <c r="Z247" s="192">
        <f>IFERROR(IF(Z243="",0,Z243),"0")+IFERROR(IF(Z244="",0,Z244),"0")+IFERROR(IF(Z245="",0,Z245),"0")+IFERROR(IF(Z246="",0,Z246),"0")</f>
        <v>0.44807999999999998</v>
      </c>
      <c r="AA247" s="193"/>
      <c r="AB247" s="193"/>
      <c r="AC247" s="193"/>
    </row>
    <row r="248" spans="1:68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10"/>
      <c r="P248" s="197" t="s">
        <v>71</v>
      </c>
      <c r="Q248" s="198"/>
      <c r="R248" s="198"/>
      <c r="S248" s="198"/>
      <c r="T248" s="198"/>
      <c r="U248" s="198"/>
      <c r="V248" s="199"/>
      <c r="W248" s="37" t="s">
        <v>72</v>
      </c>
      <c r="X248" s="192">
        <f>IFERROR(SUMPRODUCT(X243:X246*H243:H246),"0")</f>
        <v>135.60000000000002</v>
      </c>
      <c r="Y248" s="192">
        <f>IFERROR(SUMPRODUCT(Y243:Y246*H243:H246),"0")</f>
        <v>135.60000000000002</v>
      </c>
      <c r="Z248" s="37"/>
      <c r="AA248" s="193"/>
      <c r="AB248" s="193"/>
      <c r="AC248" s="193"/>
    </row>
    <row r="249" spans="1:68" ht="14.25" hidden="1" customHeight="1" x14ac:dyDescent="0.25">
      <c r="A249" s="211" t="s">
        <v>129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183"/>
      <c r="AB249" s="183"/>
      <c r="AC249" s="183"/>
    </row>
    <row r="250" spans="1:68" ht="27" hidden="1" customHeight="1" x14ac:dyDescent="0.25">
      <c r="A250" s="54" t="s">
        <v>324</v>
      </c>
      <c r="B250" s="54" t="s">
        <v>325</v>
      </c>
      <c r="C250" s="31">
        <v>4301135193</v>
      </c>
      <c r="D250" s="204">
        <v>4640242180403</v>
      </c>
      <c r="E250" s="205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78</v>
      </c>
      <c r="L250" s="32" t="s">
        <v>67</v>
      </c>
      <c r="M250" s="33" t="s">
        <v>68</v>
      </c>
      <c r="N250" s="33"/>
      <c r="O250" s="32">
        <v>180</v>
      </c>
      <c r="P250" s="276" t="s">
        <v>326</v>
      </c>
      <c r="Q250" s="195"/>
      <c r="R250" s="195"/>
      <c r="S250" s="195"/>
      <c r="T250" s="196"/>
      <c r="U250" s="34"/>
      <c r="V250" s="34"/>
      <c r="W250" s="35" t="s">
        <v>69</v>
      </c>
      <c r="X250" s="190">
        <v>0</v>
      </c>
      <c r="Y250" s="191">
        <f t="shared" ref="Y250:Y268" si="24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70</v>
      </c>
      <c r="AK250" s="69">
        <v>1</v>
      </c>
      <c r="BB250" s="162" t="s">
        <v>79</v>
      </c>
      <c r="BM250" s="67">
        <f t="shared" ref="BM250:BM268" si="25">IFERROR(X250*I250,"0")</f>
        <v>0</v>
      </c>
      <c r="BN250" s="67">
        <f t="shared" ref="BN250:BN268" si="26">IFERROR(Y250*I250,"0")</f>
        <v>0</v>
      </c>
      <c r="BO250" s="67">
        <f t="shared" ref="BO250:BO268" si="27">IFERROR(X250/J250,"0")</f>
        <v>0</v>
      </c>
      <c r="BP250" s="67">
        <f t="shared" ref="BP250:BP268" si="28">IFERROR(Y250/J250,"0")</f>
        <v>0</v>
      </c>
    </row>
    <row r="251" spans="1:68" ht="27" hidden="1" customHeight="1" x14ac:dyDescent="0.25">
      <c r="A251" s="54" t="s">
        <v>327</v>
      </c>
      <c r="B251" s="54" t="s">
        <v>328</v>
      </c>
      <c r="C251" s="31">
        <v>4301135394</v>
      </c>
      <c r="D251" s="204">
        <v>4640242181561</v>
      </c>
      <c r="E251" s="205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78</v>
      </c>
      <c r="L251" s="32" t="s">
        <v>67</v>
      </c>
      <c r="M251" s="33" t="s">
        <v>68</v>
      </c>
      <c r="N251" s="33"/>
      <c r="O251" s="32">
        <v>180</v>
      </c>
      <c r="P251" s="328" t="s">
        <v>329</v>
      </c>
      <c r="Q251" s="195"/>
      <c r="R251" s="195"/>
      <c r="S251" s="195"/>
      <c r="T251" s="196"/>
      <c r="U251" s="34"/>
      <c r="V251" s="34"/>
      <c r="W251" s="35" t="s">
        <v>69</v>
      </c>
      <c r="X251" s="190">
        <v>0</v>
      </c>
      <c r="Y251" s="191">
        <f t="shared" si="24"/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70</v>
      </c>
      <c r="AK251" s="69">
        <v>1</v>
      </c>
      <c r="BB251" s="163" t="s">
        <v>79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37.5" hidden="1" customHeight="1" x14ac:dyDescent="0.25">
      <c r="A252" s="54" t="s">
        <v>330</v>
      </c>
      <c r="B252" s="54" t="s">
        <v>331</v>
      </c>
      <c r="C252" s="31">
        <v>4301135187</v>
      </c>
      <c r="D252" s="204">
        <v>4640242180328</v>
      </c>
      <c r="E252" s="205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78</v>
      </c>
      <c r="L252" s="32" t="s">
        <v>67</v>
      </c>
      <c r="M252" s="33" t="s">
        <v>68</v>
      </c>
      <c r="N252" s="33"/>
      <c r="O252" s="32">
        <v>180</v>
      </c>
      <c r="P252" s="230" t="s">
        <v>332</v>
      </c>
      <c r="Q252" s="195"/>
      <c r="R252" s="195"/>
      <c r="S252" s="195"/>
      <c r="T252" s="196"/>
      <c r="U252" s="34"/>
      <c r="V252" s="34"/>
      <c r="W252" s="35" t="s">
        <v>69</v>
      </c>
      <c r="X252" s="190">
        <v>0</v>
      </c>
      <c r="Y252" s="191">
        <f t="shared" si="24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64" t="s">
        <v>79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333</v>
      </c>
      <c r="B253" s="54" t="s">
        <v>334</v>
      </c>
      <c r="C253" s="31">
        <v>4301135186</v>
      </c>
      <c r="D253" s="204">
        <v>4640242180311</v>
      </c>
      <c r="E253" s="205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86" t="s">
        <v>335</v>
      </c>
      <c r="Q253" s="195"/>
      <c r="R253" s="195"/>
      <c r="S253" s="195"/>
      <c r="T253" s="196"/>
      <c r="U253" s="34"/>
      <c r="V253" s="34"/>
      <c r="W253" s="35" t="s">
        <v>69</v>
      </c>
      <c r="X253" s="190">
        <v>24</v>
      </c>
      <c r="Y253" s="191">
        <f t="shared" si="24"/>
        <v>24</v>
      </c>
      <c r="Z253" s="36">
        <f>IFERROR(IF(X253="","",X253*0.0155),"")</f>
        <v>0.372</v>
      </c>
      <c r="AA253" s="56"/>
      <c r="AB253" s="57"/>
      <c r="AC253" s="68"/>
      <c r="AG253" s="67"/>
      <c r="AJ253" s="69" t="s">
        <v>70</v>
      </c>
      <c r="AK253" s="69">
        <v>1</v>
      </c>
      <c r="BB253" s="165" t="s">
        <v>79</v>
      </c>
      <c r="BM253" s="67">
        <f t="shared" si="25"/>
        <v>137.64000000000001</v>
      </c>
      <c r="BN253" s="67">
        <f t="shared" si="26"/>
        <v>137.64000000000001</v>
      </c>
      <c r="BO253" s="67">
        <f t="shared" si="27"/>
        <v>0.2857142857142857</v>
      </c>
      <c r="BP253" s="67">
        <f t="shared" si="28"/>
        <v>0.2857142857142857</v>
      </c>
    </row>
    <row r="254" spans="1:68" ht="27" hidden="1" customHeight="1" x14ac:dyDescent="0.25">
      <c r="A254" s="54" t="s">
        <v>336</v>
      </c>
      <c r="B254" s="54" t="s">
        <v>337</v>
      </c>
      <c r="C254" s="31">
        <v>4301135320</v>
      </c>
      <c r="D254" s="204">
        <v>4640242181592</v>
      </c>
      <c r="E254" s="205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78</v>
      </c>
      <c r="L254" s="32" t="s">
        <v>67</v>
      </c>
      <c r="M254" s="33" t="s">
        <v>68</v>
      </c>
      <c r="N254" s="33"/>
      <c r="O254" s="32">
        <v>180</v>
      </c>
      <c r="P254" s="341" t="s">
        <v>338</v>
      </c>
      <c r="Q254" s="195"/>
      <c r="R254" s="195"/>
      <c r="S254" s="195"/>
      <c r="T254" s="196"/>
      <c r="U254" s="34"/>
      <c r="V254" s="34"/>
      <c r="W254" s="35" t="s">
        <v>69</v>
      </c>
      <c r="X254" s="190">
        <v>0</v>
      </c>
      <c r="Y254" s="191">
        <f t="shared" si="24"/>
        <v>0</v>
      </c>
      <c r="Z254" s="36">
        <f t="shared" ref="Z254:Z261" si="29">IFERROR(IF(X254="","",X254*0.00936),"")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6" t="s">
        <v>79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hidden="1" customHeight="1" x14ac:dyDescent="0.25">
      <c r="A255" s="54" t="s">
        <v>339</v>
      </c>
      <c r="B255" s="54" t="s">
        <v>340</v>
      </c>
      <c r="C255" s="31">
        <v>4301135405</v>
      </c>
      <c r="D255" s="204">
        <v>4640242181523</v>
      </c>
      <c r="E255" s="205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78</v>
      </c>
      <c r="L255" s="32" t="s">
        <v>67</v>
      </c>
      <c r="M255" s="33" t="s">
        <v>68</v>
      </c>
      <c r="N255" s="33"/>
      <c r="O255" s="32">
        <v>180</v>
      </c>
      <c r="P255" s="259" t="s">
        <v>341</v>
      </c>
      <c r="Q255" s="195"/>
      <c r="R255" s="195"/>
      <c r="S255" s="195"/>
      <c r="T255" s="196"/>
      <c r="U255" s="34"/>
      <c r="V255" s="34"/>
      <c r="W255" s="35" t="s">
        <v>69</v>
      </c>
      <c r="X255" s="190">
        <v>0</v>
      </c>
      <c r="Y255" s="191">
        <f t="shared" si="24"/>
        <v>0</v>
      </c>
      <c r="Z255" s="36">
        <f t="shared" si="29"/>
        <v>0</v>
      </c>
      <c r="AA255" s="56"/>
      <c r="AB255" s="57"/>
      <c r="AC255" s="68"/>
      <c r="AG255" s="67"/>
      <c r="AJ255" s="69" t="s">
        <v>70</v>
      </c>
      <c r="AK255" s="69">
        <v>1</v>
      </c>
      <c r="BB255" s="167" t="s">
        <v>79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27" hidden="1" customHeight="1" x14ac:dyDescent="0.25">
      <c r="A256" s="54" t="s">
        <v>342</v>
      </c>
      <c r="B256" s="54" t="s">
        <v>343</v>
      </c>
      <c r="C256" s="31">
        <v>4301135404</v>
      </c>
      <c r="D256" s="204">
        <v>4640242181516</v>
      </c>
      <c r="E256" s="205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78</v>
      </c>
      <c r="L256" s="32" t="s">
        <v>67</v>
      </c>
      <c r="M256" s="33" t="s">
        <v>68</v>
      </c>
      <c r="N256" s="33"/>
      <c r="O256" s="32">
        <v>180</v>
      </c>
      <c r="P256" s="330" t="s">
        <v>344</v>
      </c>
      <c r="Q256" s="195"/>
      <c r="R256" s="195"/>
      <c r="S256" s="195"/>
      <c r="T256" s="196"/>
      <c r="U256" s="34"/>
      <c r="V256" s="34"/>
      <c r="W256" s="35" t="s">
        <v>69</v>
      </c>
      <c r="X256" s="190">
        <v>0</v>
      </c>
      <c r="Y256" s="191">
        <f t="shared" si="24"/>
        <v>0</v>
      </c>
      <c r="Z256" s="36">
        <f t="shared" si="29"/>
        <v>0</v>
      </c>
      <c r="AA256" s="56"/>
      <c r="AB256" s="57"/>
      <c r="AC256" s="68"/>
      <c r="AG256" s="67"/>
      <c r="AJ256" s="69" t="s">
        <v>70</v>
      </c>
      <c r="AK256" s="69">
        <v>1</v>
      </c>
      <c r="BB256" s="168" t="s">
        <v>79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37.5" hidden="1" customHeight="1" x14ac:dyDescent="0.25">
      <c r="A257" s="54" t="s">
        <v>345</v>
      </c>
      <c r="B257" s="54" t="s">
        <v>346</v>
      </c>
      <c r="C257" s="31">
        <v>4301135402</v>
      </c>
      <c r="D257" s="204">
        <v>4640242181493</v>
      </c>
      <c r="E257" s="205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78</v>
      </c>
      <c r="L257" s="32" t="s">
        <v>67</v>
      </c>
      <c r="M257" s="33" t="s">
        <v>68</v>
      </c>
      <c r="N257" s="33"/>
      <c r="O257" s="32">
        <v>180</v>
      </c>
      <c r="P257" s="308" t="s">
        <v>347</v>
      </c>
      <c r="Q257" s="195"/>
      <c r="R257" s="195"/>
      <c r="S257" s="195"/>
      <c r="T257" s="196"/>
      <c r="U257" s="34"/>
      <c r="V257" s="34"/>
      <c r="W257" s="35" t="s">
        <v>69</v>
      </c>
      <c r="X257" s="190">
        <v>0</v>
      </c>
      <c r="Y257" s="191">
        <f t="shared" si="24"/>
        <v>0</v>
      </c>
      <c r="Z257" s="36">
        <f t="shared" si="29"/>
        <v>0</v>
      </c>
      <c r="AA257" s="56"/>
      <c r="AB257" s="57"/>
      <c r="AC257" s="68"/>
      <c r="AG257" s="67"/>
      <c r="AJ257" s="69" t="s">
        <v>70</v>
      </c>
      <c r="AK257" s="69">
        <v>1</v>
      </c>
      <c r="BB257" s="169" t="s">
        <v>79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348</v>
      </c>
      <c r="B258" s="54" t="s">
        <v>349</v>
      </c>
      <c r="C258" s="31">
        <v>4301135375</v>
      </c>
      <c r="D258" s="204">
        <v>4640242181486</v>
      </c>
      <c r="E258" s="205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78" t="s">
        <v>350</v>
      </c>
      <c r="Q258" s="195"/>
      <c r="R258" s="195"/>
      <c r="S258" s="195"/>
      <c r="T258" s="196"/>
      <c r="U258" s="34"/>
      <c r="V258" s="34"/>
      <c r="W258" s="35" t="s">
        <v>69</v>
      </c>
      <c r="X258" s="190">
        <v>14</v>
      </c>
      <c r="Y258" s="191">
        <f t="shared" si="24"/>
        <v>14</v>
      </c>
      <c r="Z258" s="36">
        <f t="shared" si="29"/>
        <v>0.13103999999999999</v>
      </c>
      <c r="AA258" s="56"/>
      <c r="AB258" s="57"/>
      <c r="AC258" s="68"/>
      <c r="AG258" s="67"/>
      <c r="AJ258" s="69" t="s">
        <v>70</v>
      </c>
      <c r="AK258" s="69">
        <v>1</v>
      </c>
      <c r="BB258" s="170" t="s">
        <v>79</v>
      </c>
      <c r="BM258" s="67">
        <f t="shared" si="25"/>
        <v>54.488</v>
      </c>
      <c r="BN258" s="67">
        <f t="shared" si="26"/>
        <v>54.488</v>
      </c>
      <c r="BO258" s="67">
        <f t="shared" si="27"/>
        <v>0.1111111111111111</v>
      </c>
      <c r="BP258" s="67">
        <f t="shared" si="28"/>
        <v>0.1111111111111111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4301135403</v>
      </c>
      <c r="D259" s="204">
        <v>4640242181509</v>
      </c>
      <c r="E259" s="205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252" t="s">
        <v>353</v>
      </c>
      <c r="Q259" s="195"/>
      <c r="R259" s="195"/>
      <c r="S259" s="195"/>
      <c r="T259" s="196"/>
      <c r="U259" s="34"/>
      <c r="V259" s="34"/>
      <c r="W259" s="35" t="s">
        <v>69</v>
      </c>
      <c r="X259" s="190">
        <v>0</v>
      </c>
      <c r="Y259" s="191">
        <f t="shared" si="24"/>
        <v>0</v>
      </c>
      <c r="Z259" s="36">
        <f t="shared" si="29"/>
        <v>0</v>
      </c>
      <c r="AA259" s="56"/>
      <c r="AB259" s="57"/>
      <c r="AC259" s="68"/>
      <c r="AG259" s="67"/>
      <c r="AJ259" s="69" t="s">
        <v>70</v>
      </c>
      <c r="AK259" s="69">
        <v>1</v>
      </c>
      <c r="BB259" s="171" t="s">
        <v>79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4301135304</v>
      </c>
      <c r="D260" s="204">
        <v>4640242181240</v>
      </c>
      <c r="E260" s="205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301" t="s">
        <v>356</v>
      </c>
      <c r="Q260" s="195"/>
      <c r="R260" s="195"/>
      <c r="S260" s="195"/>
      <c r="T260" s="196"/>
      <c r="U260" s="34"/>
      <c r="V260" s="34"/>
      <c r="W260" s="35" t="s">
        <v>69</v>
      </c>
      <c r="X260" s="190">
        <v>0</v>
      </c>
      <c r="Y260" s="191">
        <f t="shared" si="24"/>
        <v>0</v>
      </c>
      <c r="Z260" s="36">
        <f t="shared" si="29"/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72" t="s">
        <v>79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hidden="1" customHeight="1" x14ac:dyDescent="0.25">
      <c r="A261" s="54" t="s">
        <v>357</v>
      </c>
      <c r="B261" s="54" t="s">
        <v>358</v>
      </c>
      <c r="C261" s="31">
        <v>4301135310</v>
      </c>
      <c r="D261" s="204">
        <v>4640242181318</v>
      </c>
      <c r="E261" s="205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35" t="s">
        <v>359</v>
      </c>
      <c r="Q261" s="195"/>
      <c r="R261" s="195"/>
      <c r="S261" s="195"/>
      <c r="T261" s="196"/>
      <c r="U261" s="34"/>
      <c r="V261" s="34"/>
      <c r="W261" s="35" t="s">
        <v>69</v>
      </c>
      <c r="X261" s="190">
        <v>0</v>
      </c>
      <c r="Y261" s="191">
        <f t="shared" si="24"/>
        <v>0</v>
      </c>
      <c r="Z261" s="36">
        <f t="shared" si="29"/>
        <v>0</v>
      </c>
      <c r="AA261" s="56"/>
      <c r="AB261" s="57"/>
      <c r="AC261" s="68"/>
      <c r="AG261" s="67"/>
      <c r="AJ261" s="69" t="s">
        <v>70</v>
      </c>
      <c r="AK261" s="69">
        <v>1</v>
      </c>
      <c r="BB261" s="173" t="s">
        <v>79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hidden="1" customHeight="1" x14ac:dyDescent="0.25">
      <c r="A262" s="54" t="s">
        <v>360</v>
      </c>
      <c r="B262" s="54" t="s">
        <v>361</v>
      </c>
      <c r="C262" s="31">
        <v>4301135306</v>
      </c>
      <c r="D262" s="204">
        <v>4640242181578</v>
      </c>
      <c r="E262" s="205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125</v>
      </c>
      <c r="L262" s="32" t="s">
        <v>67</v>
      </c>
      <c r="M262" s="33" t="s">
        <v>68</v>
      </c>
      <c r="N262" s="33"/>
      <c r="O262" s="32">
        <v>180</v>
      </c>
      <c r="P262" s="397" t="s">
        <v>362</v>
      </c>
      <c r="Q262" s="195"/>
      <c r="R262" s="195"/>
      <c r="S262" s="195"/>
      <c r="T262" s="196"/>
      <c r="U262" s="34"/>
      <c r="V262" s="34"/>
      <c r="W262" s="35" t="s">
        <v>69</v>
      </c>
      <c r="X262" s="190">
        <v>0</v>
      </c>
      <c r="Y262" s="191">
        <f t="shared" si="24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70</v>
      </c>
      <c r="AK262" s="69">
        <v>1</v>
      </c>
      <c r="BB262" s="174" t="s">
        <v>79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hidden="1" customHeight="1" x14ac:dyDescent="0.25">
      <c r="A263" s="54" t="s">
        <v>363</v>
      </c>
      <c r="B263" s="54" t="s">
        <v>364</v>
      </c>
      <c r="C263" s="31">
        <v>4301135305</v>
      </c>
      <c r="D263" s="204">
        <v>4640242181394</v>
      </c>
      <c r="E263" s="205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125</v>
      </c>
      <c r="L263" s="32" t="s">
        <v>67</v>
      </c>
      <c r="M263" s="33" t="s">
        <v>68</v>
      </c>
      <c r="N263" s="33"/>
      <c r="O263" s="32">
        <v>180</v>
      </c>
      <c r="P263" s="382" t="s">
        <v>365</v>
      </c>
      <c r="Q263" s="195"/>
      <c r="R263" s="195"/>
      <c r="S263" s="195"/>
      <c r="T263" s="196"/>
      <c r="U263" s="34"/>
      <c r="V263" s="34"/>
      <c r="W263" s="35" t="s">
        <v>69</v>
      </c>
      <c r="X263" s="190">
        <v>0</v>
      </c>
      <c r="Y263" s="191">
        <f t="shared" si="24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75" t="s">
        <v>79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hidden="1" customHeight="1" x14ac:dyDescent="0.25">
      <c r="A264" s="54" t="s">
        <v>366</v>
      </c>
      <c r="B264" s="54" t="s">
        <v>367</v>
      </c>
      <c r="C264" s="31">
        <v>4301135309</v>
      </c>
      <c r="D264" s="204">
        <v>4640242181332</v>
      </c>
      <c r="E264" s="205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125</v>
      </c>
      <c r="L264" s="32" t="s">
        <v>67</v>
      </c>
      <c r="M264" s="33" t="s">
        <v>68</v>
      </c>
      <c r="N264" s="33"/>
      <c r="O264" s="32">
        <v>180</v>
      </c>
      <c r="P264" s="297" t="s">
        <v>368</v>
      </c>
      <c r="Q264" s="195"/>
      <c r="R264" s="195"/>
      <c r="S264" s="195"/>
      <c r="T264" s="196"/>
      <c r="U264" s="34"/>
      <c r="V264" s="34"/>
      <c r="W264" s="35" t="s">
        <v>69</v>
      </c>
      <c r="X264" s="190">
        <v>0</v>
      </c>
      <c r="Y264" s="191">
        <f t="shared" si="24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76" t="s">
        <v>79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4301135308</v>
      </c>
      <c r="D265" s="204">
        <v>4640242181349</v>
      </c>
      <c r="E265" s="205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125</v>
      </c>
      <c r="L265" s="32" t="s">
        <v>67</v>
      </c>
      <c r="M265" s="33" t="s">
        <v>68</v>
      </c>
      <c r="N265" s="33"/>
      <c r="O265" s="32">
        <v>180</v>
      </c>
      <c r="P265" s="236" t="s">
        <v>371</v>
      </c>
      <c r="Q265" s="195"/>
      <c r="R265" s="195"/>
      <c r="S265" s="195"/>
      <c r="T265" s="196"/>
      <c r="U265" s="34"/>
      <c r="V265" s="34"/>
      <c r="W265" s="35" t="s">
        <v>69</v>
      </c>
      <c r="X265" s="190">
        <v>0</v>
      </c>
      <c r="Y265" s="191">
        <f t="shared" si="24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7" t="s">
        <v>79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372</v>
      </c>
      <c r="B266" s="54" t="s">
        <v>373</v>
      </c>
      <c r="C266" s="31">
        <v>4301135307</v>
      </c>
      <c r="D266" s="204">
        <v>4640242181370</v>
      </c>
      <c r="E266" s="205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125</v>
      </c>
      <c r="L266" s="32" t="s">
        <v>67</v>
      </c>
      <c r="M266" s="33" t="s">
        <v>68</v>
      </c>
      <c r="N266" s="33"/>
      <c r="O266" s="32">
        <v>180</v>
      </c>
      <c r="P266" s="242" t="s">
        <v>374</v>
      </c>
      <c r="Q266" s="195"/>
      <c r="R266" s="195"/>
      <c r="S266" s="195"/>
      <c r="T266" s="196"/>
      <c r="U266" s="34"/>
      <c r="V266" s="34"/>
      <c r="W266" s="35" t="s">
        <v>69</v>
      </c>
      <c r="X266" s="190">
        <v>0</v>
      </c>
      <c r="Y266" s="191">
        <f t="shared" si="24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8" t="s">
        <v>79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375</v>
      </c>
      <c r="B267" s="54" t="s">
        <v>376</v>
      </c>
      <c r="C267" s="31">
        <v>4301135319</v>
      </c>
      <c r="D267" s="204">
        <v>4607111037473</v>
      </c>
      <c r="E267" s="205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00" t="s">
        <v>377</v>
      </c>
      <c r="Q267" s="195"/>
      <c r="R267" s="195"/>
      <c r="S267" s="195"/>
      <c r="T267" s="196"/>
      <c r="U267" s="34"/>
      <c r="V267" s="34"/>
      <c r="W267" s="35" t="s">
        <v>69</v>
      </c>
      <c r="X267" s="190">
        <v>0</v>
      </c>
      <c r="Y267" s="191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9" t="s">
        <v>79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378</v>
      </c>
      <c r="B268" s="54" t="s">
        <v>379</v>
      </c>
      <c r="C268" s="31">
        <v>4301135198</v>
      </c>
      <c r="D268" s="204">
        <v>4640242180663</v>
      </c>
      <c r="E268" s="205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257" t="s">
        <v>380</v>
      </c>
      <c r="Q268" s="195"/>
      <c r="R268" s="195"/>
      <c r="S268" s="195"/>
      <c r="T268" s="196"/>
      <c r="U268" s="34"/>
      <c r="V268" s="34"/>
      <c r="W268" s="35" t="s">
        <v>69</v>
      </c>
      <c r="X268" s="190">
        <v>0</v>
      </c>
      <c r="Y268" s="191">
        <f t="shared" si="24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80" t="s">
        <v>79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x14ac:dyDescent="0.2">
      <c r="A269" s="209"/>
      <c r="B269" s="201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10"/>
      <c r="P269" s="197" t="s">
        <v>71</v>
      </c>
      <c r="Q269" s="198"/>
      <c r="R269" s="198"/>
      <c r="S269" s="198"/>
      <c r="T269" s="198"/>
      <c r="U269" s="198"/>
      <c r="V269" s="199"/>
      <c r="W269" s="37" t="s">
        <v>69</v>
      </c>
      <c r="X269" s="192">
        <f>IFERROR(SUM(X250:X268),"0")</f>
        <v>38</v>
      </c>
      <c r="Y269" s="192">
        <f>IFERROR(SUM(Y250:Y268),"0")</f>
        <v>38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0.50303999999999993</v>
      </c>
      <c r="AA269" s="193"/>
      <c r="AB269" s="193"/>
      <c r="AC269" s="193"/>
    </row>
    <row r="270" spans="1:68" x14ac:dyDescent="0.2">
      <c r="A270" s="201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10"/>
      <c r="P270" s="197" t="s">
        <v>71</v>
      </c>
      <c r="Q270" s="198"/>
      <c r="R270" s="198"/>
      <c r="S270" s="198"/>
      <c r="T270" s="198"/>
      <c r="U270" s="198"/>
      <c r="V270" s="199"/>
      <c r="W270" s="37" t="s">
        <v>72</v>
      </c>
      <c r="X270" s="192">
        <f>IFERROR(SUMPRODUCT(X250:X268*H250:H268),"0")</f>
        <v>183.8</v>
      </c>
      <c r="Y270" s="192">
        <f>IFERROR(SUMPRODUCT(Y250:Y268*H250:H268),"0")</f>
        <v>183.8</v>
      </c>
      <c r="Z270" s="37"/>
      <c r="AA270" s="193"/>
      <c r="AB270" s="193"/>
      <c r="AC270" s="193"/>
    </row>
    <row r="271" spans="1:68" ht="15" customHeight="1" x14ac:dyDescent="0.2">
      <c r="A271" s="220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21"/>
      <c r="P271" s="246" t="s">
        <v>381</v>
      </c>
      <c r="Q271" s="247"/>
      <c r="R271" s="247"/>
      <c r="S271" s="247"/>
      <c r="T271" s="247"/>
      <c r="U271" s="247"/>
      <c r="V271" s="248"/>
      <c r="W271" s="37" t="s">
        <v>72</v>
      </c>
      <c r="X271" s="192">
        <f>IFERROR(X24+X33+X40+X49+X60+X66+X71+X77+X87+X94+X104+X110+X116+X122+X127+X133+X138+X145+X149+X157+X162+X170+X174+X179+X187+X197+X205+X211+X217+X224+X232+X236+X241+X248+X270,"0")</f>
        <v>6042.4400000000005</v>
      </c>
      <c r="Y271" s="192">
        <f>IFERROR(Y24+Y33+Y40+Y49+Y60+Y66+Y71+Y77+Y87+Y94+Y104+Y110+Y116+Y122+Y127+Y133+Y138+Y145+Y149+Y157+Y162+Y170+Y174+Y179+Y187+Y197+Y205+Y211+Y217+Y224+Y232+Y236+Y241+Y248+Y270,"0")</f>
        <v>6042.4400000000005</v>
      </c>
      <c r="Z271" s="37"/>
      <c r="AA271" s="193"/>
      <c r="AB271" s="193"/>
      <c r="AC271" s="193"/>
    </row>
    <row r="272" spans="1:68" x14ac:dyDescent="0.2">
      <c r="A272" s="201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21"/>
      <c r="P272" s="246" t="s">
        <v>382</v>
      </c>
      <c r="Q272" s="247"/>
      <c r="R272" s="247"/>
      <c r="S272" s="247"/>
      <c r="T272" s="247"/>
      <c r="U272" s="247"/>
      <c r="V272" s="248"/>
      <c r="W272" s="37" t="s">
        <v>72</v>
      </c>
      <c r="X272" s="192">
        <f>IFERROR(SUM(BM22:BM268),"0")</f>
        <v>6720.9347999999991</v>
      </c>
      <c r="Y272" s="192">
        <f>IFERROR(SUM(BN22:BN268),"0")</f>
        <v>6720.9347999999991</v>
      </c>
      <c r="Z272" s="37"/>
      <c r="AA272" s="193"/>
      <c r="AB272" s="193"/>
      <c r="AC272" s="193"/>
    </row>
    <row r="273" spans="1:32" x14ac:dyDescent="0.2">
      <c r="A273" s="201"/>
      <c r="B273" s="201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21"/>
      <c r="P273" s="246" t="s">
        <v>383</v>
      </c>
      <c r="Q273" s="247"/>
      <c r="R273" s="247"/>
      <c r="S273" s="247"/>
      <c r="T273" s="247"/>
      <c r="U273" s="247"/>
      <c r="V273" s="248"/>
      <c r="W273" s="37" t="s">
        <v>384</v>
      </c>
      <c r="X273" s="38">
        <f>ROUNDUP(SUM(BO22:BO268),0)</f>
        <v>18</v>
      </c>
      <c r="Y273" s="38">
        <f>ROUNDUP(SUM(BP22:BP268),0)</f>
        <v>18</v>
      </c>
      <c r="Z273" s="37"/>
      <c r="AA273" s="193"/>
      <c r="AB273" s="193"/>
      <c r="AC273" s="193"/>
    </row>
    <row r="274" spans="1:32" x14ac:dyDescent="0.2">
      <c r="A274" s="201"/>
      <c r="B274" s="201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21"/>
      <c r="P274" s="246" t="s">
        <v>385</v>
      </c>
      <c r="Q274" s="247"/>
      <c r="R274" s="247"/>
      <c r="S274" s="247"/>
      <c r="T274" s="247"/>
      <c r="U274" s="247"/>
      <c r="V274" s="248"/>
      <c r="W274" s="37" t="s">
        <v>72</v>
      </c>
      <c r="X274" s="192">
        <f>GrossWeightTotal+PalletQtyTotal*25</f>
        <v>7170.9347999999991</v>
      </c>
      <c r="Y274" s="192">
        <f>GrossWeightTotalR+PalletQtyTotalR*25</f>
        <v>7170.9347999999991</v>
      </c>
      <c r="Z274" s="37"/>
      <c r="AA274" s="193"/>
      <c r="AB274" s="193"/>
      <c r="AC274" s="193"/>
    </row>
    <row r="275" spans="1:32" x14ac:dyDescent="0.2">
      <c r="A275" s="201"/>
      <c r="B275" s="201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21"/>
      <c r="P275" s="246" t="s">
        <v>386</v>
      </c>
      <c r="Q275" s="247"/>
      <c r="R275" s="247"/>
      <c r="S275" s="247"/>
      <c r="T275" s="247"/>
      <c r="U275" s="247"/>
      <c r="V275" s="248"/>
      <c r="W275" s="37" t="s">
        <v>384</v>
      </c>
      <c r="X275" s="192">
        <f>IFERROR(X23+X32+X39+X48+X59+X65+X70+X76+X86+X93+X103+X109+X115+X121+X126+X132+X137+X144+X148+X156+X161+X169+X173+X178+X186+X196+X204+X210+X216+X223+X231+X235+X240+X247+X269,"0")</f>
        <v>1470</v>
      </c>
      <c r="Y275" s="192">
        <f>IFERROR(Y23+Y32+Y39+Y48+Y59+Y65+Y70+Y76+Y86+Y93+Y103+Y109+Y115+Y121+Y126+Y132+Y137+Y144+Y148+Y156+Y161+Y169+Y173+Y178+Y186+Y196+Y204+Y210+Y216+Y223+Y231+Y235+Y240+Y247+Y269,"0")</f>
        <v>1470</v>
      </c>
      <c r="Z275" s="37"/>
      <c r="AA275" s="193"/>
      <c r="AB275" s="193"/>
      <c r="AC275" s="193"/>
    </row>
    <row r="276" spans="1:32" ht="14.25" hidden="1" customHeight="1" x14ac:dyDescent="0.2">
      <c r="A276" s="201"/>
      <c r="B276" s="201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21"/>
      <c r="P276" s="246" t="s">
        <v>387</v>
      </c>
      <c r="Q276" s="247"/>
      <c r="R276" s="247"/>
      <c r="S276" s="247"/>
      <c r="T276" s="247"/>
      <c r="U276" s="247"/>
      <c r="V276" s="248"/>
      <c r="W276" s="39" t="s">
        <v>388</v>
      </c>
      <c r="X276" s="37"/>
      <c r="Y276" s="37"/>
      <c r="Z276" s="37">
        <f>IFERROR(Z23+Z32+Z39+Z48+Z59+Z65+Z70+Z76+Z86+Z93+Z103+Z109+Z115+Z121+Z126+Z132+Z137+Z144+Z148+Z156+Z161+Z169+Z173+Z178+Z186+Z196+Z204+Z210+Z216+Z223+Z231+Z235+Z240+Z247+Z269,"0")</f>
        <v>22.540839999999999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389</v>
      </c>
      <c r="B278" s="181" t="s">
        <v>62</v>
      </c>
      <c r="C278" s="206" t="s">
        <v>73</v>
      </c>
      <c r="D278" s="281"/>
      <c r="E278" s="281"/>
      <c r="F278" s="281"/>
      <c r="G278" s="281"/>
      <c r="H278" s="281"/>
      <c r="I278" s="281"/>
      <c r="J278" s="281"/>
      <c r="K278" s="281"/>
      <c r="L278" s="281"/>
      <c r="M278" s="281"/>
      <c r="N278" s="281"/>
      <c r="O278" s="281"/>
      <c r="P278" s="281"/>
      <c r="Q278" s="281"/>
      <c r="R278" s="281"/>
      <c r="S278" s="250"/>
      <c r="T278" s="206" t="s">
        <v>203</v>
      </c>
      <c r="U278" s="250"/>
      <c r="V278" s="206" t="s">
        <v>231</v>
      </c>
      <c r="W278" s="250"/>
      <c r="X278" s="206" t="s">
        <v>247</v>
      </c>
      <c r="Y278" s="281"/>
      <c r="Z278" s="281"/>
      <c r="AA278" s="250"/>
      <c r="AB278" s="181" t="s">
        <v>283</v>
      </c>
      <c r="AC278" s="181" t="s">
        <v>288</v>
      </c>
      <c r="AD278" s="181" t="s">
        <v>204</v>
      </c>
      <c r="AF278" s="182"/>
    </row>
    <row r="279" spans="1:32" ht="14.25" customHeight="1" thickTop="1" x14ac:dyDescent="0.2">
      <c r="A279" s="392" t="s">
        <v>390</v>
      </c>
      <c r="B279" s="206" t="s">
        <v>62</v>
      </c>
      <c r="C279" s="206" t="s">
        <v>74</v>
      </c>
      <c r="D279" s="206" t="s">
        <v>86</v>
      </c>
      <c r="E279" s="206" t="s">
        <v>94</v>
      </c>
      <c r="F279" s="206" t="s">
        <v>107</v>
      </c>
      <c r="G279" s="206" t="s">
        <v>122</v>
      </c>
      <c r="H279" s="206" t="s">
        <v>128</v>
      </c>
      <c r="I279" s="206" t="s">
        <v>132</v>
      </c>
      <c r="J279" s="206" t="s">
        <v>138</v>
      </c>
      <c r="K279" s="206" t="s">
        <v>151</v>
      </c>
      <c r="L279" s="206" t="s">
        <v>159</v>
      </c>
      <c r="M279" s="206" t="s">
        <v>172</v>
      </c>
      <c r="N279" s="182"/>
      <c r="O279" s="206" t="s">
        <v>177</v>
      </c>
      <c r="P279" s="206" t="s">
        <v>183</v>
      </c>
      <c r="Q279" s="206" t="s">
        <v>188</v>
      </c>
      <c r="R279" s="206" t="s">
        <v>191</v>
      </c>
      <c r="S279" s="206" t="s">
        <v>200</v>
      </c>
      <c r="T279" s="206" t="s">
        <v>204</v>
      </c>
      <c r="U279" s="206" t="s">
        <v>213</v>
      </c>
      <c r="V279" s="206" t="s">
        <v>232</v>
      </c>
      <c r="W279" s="206" t="s">
        <v>244</v>
      </c>
      <c r="X279" s="206" t="s">
        <v>248</v>
      </c>
      <c r="Y279" s="206" t="s">
        <v>255</v>
      </c>
      <c r="Z279" s="206" t="s">
        <v>268</v>
      </c>
      <c r="AA279" s="206" t="s">
        <v>277</v>
      </c>
      <c r="AB279" s="206" t="s">
        <v>284</v>
      </c>
      <c r="AC279" s="206" t="s">
        <v>289</v>
      </c>
      <c r="AD279" s="206" t="s">
        <v>204</v>
      </c>
      <c r="AF279" s="182"/>
    </row>
    <row r="280" spans="1:32" ht="13.5" customHeight="1" thickBot="1" x14ac:dyDescent="0.25">
      <c r="A280" s="393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182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F280" s="182"/>
    </row>
    <row r="281" spans="1:32" ht="18" customHeight="1" thickTop="1" thickBot="1" x14ac:dyDescent="0.25">
      <c r="A281" s="40" t="s">
        <v>391</v>
      </c>
      <c r="B281" s="46">
        <f>IFERROR(X22*H22,"0")</f>
        <v>0</v>
      </c>
      <c r="C281" s="46">
        <f>IFERROR(X28*H28,"0")+IFERROR(X29*H29,"0")+IFERROR(X30*H30,"0")+IFERROR(X31*H31,"0")</f>
        <v>210</v>
      </c>
      <c r="D281" s="46">
        <f>IFERROR(X36*H36,"0")+IFERROR(X37*H37,"0")+IFERROR(X38*H38,"0")</f>
        <v>0</v>
      </c>
      <c r="E281" s="46">
        <f>IFERROR(X43*H43,"0")+IFERROR(X44*H44,"0")+IFERROR(X45*H45,"0")+IFERROR(X46*H46,"0")+IFERROR(X47*H47,"0")</f>
        <v>60</v>
      </c>
      <c r="F281" s="46">
        <f>IFERROR(X52*H52,"0")+IFERROR(X53*H53,"0")+IFERROR(X54*H54,"0")+IFERROR(X55*H55,"0")+IFERROR(X56*H56,"0")+IFERROR(X57*H57,"0")+IFERROR(X58*H58,"0")</f>
        <v>762.24</v>
      </c>
      <c r="G281" s="46">
        <f>IFERROR(X63*H63,"0")+IFERROR(X64*H64,"0")</f>
        <v>60</v>
      </c>
      <c r="H281" s="46">
        <f>IFERROR(X69*H69,"0")</f>
        <v>252</v>
      </c>
      <c r="I281" s="46">
        <f>IFERROR(X74*H74,"0")+IFERROR(X75*H75,"0")</f>
        <v>403.20000000000005</v>
      </c>
      <c r="J281" s="46">
        <f>IFERROR(X80*H80,"0")+IFERROR(X81*H81,"0")+IFERROR(X82*H82,"0")+IFERROR(X83*H83,"0")+IFERROR(X84*H84,"0")+IFERROR(X85*H85,"0")</f>
        <v>756</v>
      </c>
      <c r="K281" s="46">
        <f>IFERROR(X90*H90,"0")+IFERROR(X91*H91,"0")+IFERROR(X92*H92,"0")</f>
        <v>248.64</v>
      </c>
      <c r="L281" s="46">
        <f>IFERROR(X97*H97,"0")+IFERROR(X98*H98,"0")+IFERROR(X99*H99,"0")+IFERROR(X100*H100,"0")+IFERROR(X101*H101,"0")+IFERROR(X102*H102,"0")</f>
        <v>1532.1599999999999</v>
      </c>
      <c r="M281" s="46">
        <f>IFERROR(X107*H107,"0")+IFERROR(X108*H108,"0")</f>
        <v>252</v>
      </c>
      <c r="N281" s="182"/>
      <c r="O281" s="46">
        <f>IFERROR(X113*H113,"0")+IFERROR(X114*H114,"0")</f>
        <v>126</v>
      </c>
      <c r="P281" s="46">
        <f>IFERROR(X119*H119,"0")+IFERROR(X120*H120,"0")</f>
        <v>252</v>
      </c>
      <c r="Q281" s="46">
        <f>IFERROR(X125*H125,"0")</f>
        <v>84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0</v>
      </c>
      <c r="V281" s="46">
        <f>IFERROR(X166*H166,"0")+IFERROR(X167*H167,"0")+IFERROR(X168*H168,"0")+IFERROR(X172*H172,"0")</f>
        <v>84</v>
      </c>
      <c r="W281" s="46">
        <f>IFERROR(X177*H177,"0")</f>
        <v>0</v>
      </c>
      <c r="X281" s="46">
        <f>IFERROR(X183*H183,"0")+IFERROR(X184*H184,"0")+IFERROR(X185*H185,"0")</f>
        <v>336</v>
      </c>
      <c r="Y281" s="46">
        <f>IFERROR(X190*H190,"0")+IFERROR(X191*H191,"0")+IFERROR(X192*H192,"0")+IFERROR(X193*H193,"0")+IFERROR(X194*H194,"0")+IFERROR(X195*H195,"0")</f>
        <v>153.60000000000002</v>
      </c>
      <c r="Z281" s="46">
        <f>IFERROR(X200*H200,"0")+IFERROR(X201*H201,"0")+IFERROR(X202*H202,"0")+IFERROR(X203*H203,"0")</f>
        <v>86.4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384.2</v>
      </c>
      <c r="AF281" s="182"/>
    </row>
    <row r="282" spans="1:32" ht="13.5" customHeight="1" thickTop="1" x14ac:dyDescent="0.2">
      <c r="C282" s="182"/>
    </row>
    <row r="283" spans="1:32" ht="19.5" customHeight="1" x14ac:dyDescent="0.2">
      <c r="A283" s="58" t="s">
        <v>392</v>
      </c>
      <c r="B283" s="58" t="s">
        <v>393</v>
      </c>
      <c r="C283" s="58" t="s">
        <v>394</v>
      </c>
    </row>
    <row r="284" spans="1:32" x14ac:dyDescent="0.2">
      <c r="A284" s="59">
        <f>SUMPRODUCT(--(BB:BB="ЗПФ"),--(W:W="кор"),H:H,Y:Y)+SUMPRODUCT(--(BB:BB="ЗПФ"),--(W:W="кг"),Y:Y)</f>
        <v>2930.4</v>
      </c>
      <c r="B284" s="60">
        <f>SUMPRODUCT(--(BB:BB="ПГП"),--(W:W="кор"),H:H,Y:Y)+SUMPRODUCT(--(BB:BB="ПГП"),--(W:W="кг"),Y:Y)</f>
        <v>3112.04</v>
      </c>
      <c r="C284" s="60">
        <f>SUMPRODUCT(--(BB:BB="КИЗ"),--(W:W="кор"),H:H,Y:Y)+SUMPRODUCT(--(BB:BB="КИЗ"),--(W:W="кг"),Y:Y)</f>
        <v>0</v>
      </c>
    </row>
  </sheetData>
  <sheetProtection algorithmName="SHA-512" hashValue="VfQqLFPfM6U7ongoIvt/ErDZq1zzaabUBLNW1cW/MqEbE3F5dw50wJdWGAfcgjJ+SOKuhCaNBbrrDSBpJJOTNQ==" saltValue="7GbMZMwyy4Va4jEm6KdWPw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470,00"/>
        <filter val="1 532,16"/>
        <filter val="108,00"/>
        <filter val="112,00"/>
        <filter val="12,00"/>
        <filter val="126,00"/>
        <filter val="135,60"/>
        <filter val="14,00"/>
        <filter val="140,00"/>
        <filter val="153,60"/>
        <filter val="18"/>
        <filter val="183,80"/>
        <filter val="20,00"/>
        <filter val="210,00"/>
        <filter val="216,00"/>
        <filter val="24,00"/>
        <filter val="248,64"/>
        <filter val="252,00"/>
        <filter val="28,00"/>
        <filter val="30,00"/>
        <filter val="336,00"/>
        <filter val="36,00"/>
        <filter val="38,00"/>
        <filter val="40,00"/>
        <filter val="403,20"/>
        <filter val="42,00"/>
        <filter val="48,00"/>
        <filter val="50,00"/>
        <filter val="56,00"/>
        <filter val="6 042,44"/>
        <filter val="6 720,93"/>
        <filter val="60,00"/>
        <filter val="64,80"/>
        <filter val="7 170,93"/>
        <filter val="70,00"/>
        <filter val="72,00"/>
        <filter val="756,00"/>
        <filter val="76,00"/>
        <filter val="762,24"/>
        <filter val="84,00"/>
        <filter val="86,40"/>
      </filters>
    </filterColumn>
  </autoFilter>
  <mergeCells count="506">
    <mergeCell ref="D268:E268"/>
    <mergeCell ref="A10:C10"/>
    <mergeCell ref="A21:Z21"/>
    <mergeCell ref="D184:E184"/>
    <mergeCell ref="A129:Z129"/>
    <mergeCell ref="D192:E192"/>
    <mergeCell ref="A181:Z181"/>
    <mergeCell ref="D17:E18"/>
    <mergeCell ref="X17:X18"/>
    <mergeCell ref="P202:T202"/>
    <mergeCell ref="P58:T58"/>
    <mergeCell ref="D250:E250"/>
    <mergeCell ref="D44:E44"/>
    <mergeCell ref="P216:V216"/>
    <mergeCell ref="V11:W11"/>
    <mergeCell ref="D265:E265"/>
    <mergeCell ref="A51:Z51"/>
    <mergeCell ref="P262:T262"/>
    <mergeCell ref="AC279:AC280"/>
    <mergeCell ref="P243:T243"/>
    <mergeCell ref="W279:W280"/>
    <mergeCell ref="D102:E102"/>
    <mergeCell ref="A126:O127"/>
    <mergeCell ref="P23:V23"/>
    <mergeCell ref="P145:V145"/>
    <mergeCell ref="P272:V272"/>
    <mergeCell ref="P210:V210"/>
    <mergeCell ref="A35:Z35"/>
    <mergeCell ref="A206:Z206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P279:P280"/>
    <mergeCell ref="A279:A280"/>
    <mergeCell ref="C279:C280"/>
    <mergeCell ref="P263:T263"/>
    <mergeCell ref="D244:E244"/>
    <mergeCell ref="P228:T228"/>
    <mergeCell ref="Q6:R6"/>
    <mergeCell ref="P200:T200"/>
    <mergeCell ref="P253:T253"/>
    <mergeCell ref="P57:T57"/>
    <mergeCell ref="P75:T75"/>
    <mergeCell ref="D152:E152"/>
    <mergeCell ref="D29:E29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A8:C8"/>
    <mergeCell ref="D97:E97"/>
    <mergeCell ref="P138:V138"/>
    <mergeCell ref="P76:V76"/>
    <mergeCell ref="A137:O138"/>
    <mergeCell ref="A128:Z128"/>
    <mergeCell ref="AD279:AD280"/>
    <mergeCell ref="P2:W3"/>
    <mergeCell ref="A269:O270"/>
    <mergeCell ref="P54:T54"/>
    <mergeCell ref="D228:E228"/>
    <mergeCell ref="D10:E10"/>
    <mergeCell ref="A23:O24"/>
    <mergeCell ref="P64:T64"/>
    <mergeCell ref="F10:G10"/>
    <mergeCell ref="A121:O122"/>
    <mergeCell ref="P191:T191"/>
    <mergeCell ref="M279:M280"/>
    <mergeCell ref="A115:O116"/>
    <mergeCell ref="D243:E243"/>
    <mergeCell ref="O279:O280"/>
    <mergeCell ref="D99:E99"/>
    <mergeCell ref="P205:V205"/>
    <mergeCell ref="AD17:AF18"/>
    <mergeCell ref="A39:O40"/>
    <mergeCell ref="Q5:R5"/>
    <mergeCell ref="F17:F18"/>
    <mergeCell ref="D120:E120"/>
    <mergeCell ref="D107:E107"/>
    <mergeCell ref="D234:E234"/>
    <mergeCell ref="A213:Z213"/>
    <mergeCell ref="A151:Z151"/>
    <mergeCell ref="D101:E101"/>
    <mergeCell ref="F5:G5"/>
    <mergeCell ref="P169:V169"/>
    <mergeCell ref="P144:V144"/>
    <mergeCell ref="A25:Z25"/>
    <mergeCell ref="M17:M18"/>
    <mergeCell ref="O17:O18"/>
    <mergeCell ref="P187:V187"/>
    <mergeCell ref="P174:V174"/>
    <mergeCell ref="H5:M5"/>
    <mergeCell ref="D6:M6"/>
    <mergeCell ref="P132:V132"/>
    <mergeCell ref="N17:N18"/>
    <mergeCell ref="V12:W12"/>
    <mergeCell ref="U17:V17"/>
    <mergeCell ref="Y17:Y18"/>
    <mergeCell ref="P136:T136"/>
    <mergeCell ref="A9:C9"/>
    <mergeCell ref="P125:T125"/>
    <mergeCell ref="D202:E202"/>
    <mergeCell ref="D58:E58"/>
    <mergeCell ref="D159:E159"/>
    <mergeCell ref="D80:E80"/>
    <mergeCell ref="P121:V121"/>
    <mergeCell ref="J9:M9"/>
    <mergeCell ref="H10:M10"/>
    <mergeCell ref="V6:W9"/>
    <mergeCell ref="D36:E36"/>
    <mergeCell ref="A13:M13"/>
    <mergeCell ref="P168:T168"/>
    <mergeCell ref="Q13:R13"/>
    <mergeCell ref="P201:T201"/>
    <mergeCell ref="A220:Z220"/>
    <mergeCell ref="P114:T114"/>
    <mergeCell ref="D84:E84"/>
    <mergeCell ref="D22:E22"/>
    <mergeCell ref="D155:E155"/>
    <mergeCell ref="D257:E257"/>
    <mergeCell ref="P36:T36"/>
    <mergeCell ref="P107:T107"/>
    <mergeCell ref="P101:T101"/>
    <mergeCell ref="D215:E215"/>
    <mergeCell ref="A103:O104"/>
    <mergeCell ref="A233:Z233"/>
    <mergeCell ref="P130:T130"/>
    <mergeCell ref="D136:E136"/>
    <mergeCell ref="P190:T190"/>
    <mergeCell ref="P46:T46"/>
    <mergeCell ref="P223:V223"/>
    <mergeCell ref="A175:Z175"/>
    <mergeCell ref="P102:T102"/>
    <mergeCell ref="D177:E177"/>
    <mergeCell ref="A106:Z106"/>
    <mergeCell ref="P183:T183"/>
    <mergeCell ref="E279:E280"/>
    <mergeCell ref="AB17:AB18"/>
    <mergeCell ref="P271:V271"/>
    <mergeCell ref="P94:V94"/>
    <mergeCell ref="A41:Z41"/>
    <mergeCell ref="A212:Z212"/>
    <mergeCell ref="A27:Z27"/>
    <mergeCell ref="P98:T98"/>
    <mergeCell ref="A214:Z214"/>
    <mergeCell ref="D83:E83"/>
    <mergeCell ref="D143:E143"/>
    <mergeCell ref="A86:O87"/>
    <mergeCell ref="P177:T177"/>
    <mergeCell ref="A223:O224"/>
    <mergeCell ref="D85:E85"/>
    <mergeCell ref="D256:E256"/>
    <mergeCell ref="D222:E222"/>
    <mergeCell ref="A231:O232"/>
    <mergeCell ref="G17:G18"/>
    <mergeCell ref="P273:V273"/>
    <mergeCell ref="P39:V39"/>
    <mergeCell ref="P70:V70"/>
    <mergeCell ref="P116:V116"/>
    <mergeCell ref="P32:V32"/>
    <mergeCell ref="BD17:BD18"/>
    <mergeCell ref="P159:T159"/>
    <mergeCell ref="D267:E267"/>
    <mergeCell ref="H17:H18"/>
    <mergeCell ref="P90:T90"/>
    <mergeCell ref="A146:Z146"/>
    <mergeCell ref="P261:T261"/>
    <mergeCell ref="P104:V104"/>
    <mergeCell ref="P275:V275"/>
    <mergeCell ref="D75:E75"/>
    <mergeCell ref="P154:T154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A72:Z72"/>
    <mergeCell ref="P254:T254"/>
    <mergeCell ref="D279:D280"/>
    <mergeCell ref="D56:E56"/>
    <mergeCell ref="A65:O66"/>
    <mergeCell ref="D193:E193"/>
    <mergeCell ref="P37:T37"/>
    <mergeCell ref="D114:E114"/>
    <mergeCell ref="D64:E64"/>
    <mergeCell ref="P143:T143"/>
    <mergeCell ref="P86:V86"/>
    <mergeCell ref="P157:V157"/>
    <mergeCell ref="A67:Z67"/>
    <mergeCell ref="D203:E203"/>
    <mergeCell ref="Y279:Y280"/>
    <mergeCell ref="F279:F280"/>
    <mergeCell ref="A199:Z199"/>
    <mergeCell ref="P251:T251"/>
    <mergeCell ref="P45:T45"/>
    <mergeCell ref="A235:O236"/>
    <mergeCell ref="D153:E153"/>
    <mergeCell ref="P256:T256"/>
    <mergeCell ref="P38:T38"/>
    <mergeCell ref="V278:W278"/>
    <mergeCell ref="P71:V71"/>
    <mergeCell ref="A59:O60"/>
    <mergeCell ref="D254:E254"/>
    <mergeCell ref="P229:T229"/>
    <mergeCell ref="D125:E125"/>
    <mergeCell ref="A198:Z198"/>
    <mergeCell ref="A93:O94"/>
    <mergeCell ref="P84:T84"/>
    <mergeCell ref="P222:T222"/>
    <mergeCell ref="P22:T22"/>
    <mergeCell ref="P193:T193"/>
    <mergeCell ref="P236:V236"/>
    <mergeCell ref="A61:Z61"/>
    <mergeCell ref="A88:Z88"/>
    <mergeCell ref="D130:E130"/>
    <mergeCell ref="D201:E201"/>
    <mergeCell ref="A204:O205"/>
    <mergeCell ref="P245:T245"/>
    <mergeCell ref="D245:E245"/>
    <mergeCell ref="A105:Z105"/>
    <mergeCell ref="A26:Z26"/>
    <mergeCell ref="P59:V59"/>
    <mergeCell ref="P97:T97"/>
    <mergeCell ref="P240:V240"/>
    <mergeCell ref="D154:E154"/>
    <mergeCell ref="A227:Z227"/>
    <mergeCell ref="T5:U5"/>
    <mergeCell ref="D119:E119"/>
    <mergeCell ref="V5:W5"/>
    <mergeCell ref="D190:E190"/>
    <mergeCell ref="D46:E46"/>
    <mergeCell ref="P203:T203"/>
    <mergeCell ref="D246:E246"/>
    <mergeCell ref="Q8:R8"/>
    <mergeCell ref="P69:T69"/>
    <mergeCell ref="D183:E183"/>
    <mergeCell ref="A186:O187"/>
    <mergeCell ref="A79:Z79"/>
    <mergeCell ref="T6:U9"/>
    <mergeCell ref="Q10:R10"/>
    <mergeCell ref="D185:E185"/>
    <mergeCell ref="P60:V60"/>
    <mergeCell ref="D43:E43"/>
    <mergeCell ref="P149:V149"/>
    <mergeCell ref="A139:Z139"/>
    <mergeCell ref="D74:E74"/>
    <mergeCell ref="P231:V231"/>
    <mergeCell ref="A15:M15"/>
    <mergeCell ref="P238:T238"/>
    <mergeCell ref="D200:E200"/>
    <mergeCell ref="AB279:AB280"/>
    <mergeCell ref="P204:V204"/>
    <mergeCell ref="A134:Z134"/>
    <mergeCell ref="D63:E63"/>
    <mergeCell ref="G279:G280"/>
    <mergeCell ref="D52:E52"/>
    <mergeCell ref="P110:V110"/>
    <mergeCell ref="P208:T208"/>
    <mergeCell ref="P15:T16"/>
    <mergeCell ref="A132:O133"/>
    <mergeCell ref="D91:E91"/>
    <mergeCell ref="A164:Z164"/>
    <mergeCell ref="A196:O197"/>
    <mergeCell ref="P185:T185"/>
    <mergeCell ref="D264:E264"/>
    <mergeCell ref="A42:Z42"/>
    <mergeCell ref="P43:T43"/>
    <mergeCell ref="P65:V65"/>
    <mergeCell ref="A188:Z188"/>
    <mergeCell ref="D251:E251"/>
    <mergeCell ref="A180:Z180"/>
    <mergeCell ref="P74:T74"/>
    <mergeCell ref="A19:Z19"/>
    <mergeCell ref="A68:Z68"/>
    <mergeCell ref="C278:S278"/>
    <mergeCell ref="D9:E9"/>
    <mergeCell ref="F9:G9"/>
    <mergeCell ref="P53:T53"/>
    <mergeCell ref="D167:E167"/>
    <mergeCell ref="A210:O211"/>
    <mergeCell ref="P264:T264"/>
    <mergeCell ref="P239:T239"/>
    <mergeCell ref="Z279:Z280"/>
    <mergeCell ref="P186:V186"/>
    <mergeCell ref="D38:E38"/>
    <mergeCell ref="A247:O248"/>
    <mergeCell ref="R279:R280"/>
    <mergeCell ref="T279:T280"/>
    <mergeCell ref="A12:M12"/>
    <mergeCell ref="A117:Z117"/>
    <mergeCell ref="A14:M14"/>
    <mergeCell ref="A111:Z111"/>
    <mergeCell ref="P267:T267"/>
    <mergeCell ref="Q279:Q280"/>
    <mergeCell ref="S279:S280"/>
    <mergeCell ref="P126:V126"/>
    <mergeCell ref="P260:T260"/>
    <mergeCell ref="D172:E172"/>
    <mergeCell ref="AG17:AG18"/>
    <mergeCell ref="D160:E160"/>
    <mergeCell ref="I17:I18"/>
    <mergeCell ref="A48:O49"/>
    <mergeCell ref="P178:V178"/>
    <mergeCell ref="P276:V276"/>
    <mergeCell ref="P270:V270"/>
    <mergeCell ref="A95:Z95"/>
    <mergeCell ref="Q9:R9"/>
    <mergeCell ref="D255:E255"/>
    <mergeCell ref="P49:V49"/>
    <mergeCell ref="A219:Z219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90:E90"/>
    <mergeCell ref="D261:E261"/>
    <mergeCell ref="P196:V196"/>
    <mergeCell ref="P119:T119"/>
    <mergeCell ref="AA279:AA280"/>
    <mergeCell ref="P63:T63"/>
    <mergeCell ref="P194:T194"/>
    <mergeCell ref="P250:T250"/>
    <mergeCell ref="D31:E31"/>
    <mergeCell ref="D229:E229"/>
    <mergeCell ref="P131:T131"/>
    <mergeCell ref="D108:E108"/>
    <mergeCell ref="P258:T258"/>
    <mergeCell ref="P52:T52"/>
    <mergeCell ref="I279:I280"/>
    <mergeCell ref="P246:T246"/>
    <mergeCell ref="L279:L280"/>
    <mergeCell ref="P133:V133"/>
    <mergeCell ref="P127:V127"/>
    <mergeCell ref="A123:Z123"/>
    <mergeCell ref="A237:Z237"/>
    <mergeCell ref="D166:E166"/>
    <mergeCell ref="X278:AA278"/>
    <mergeCell ref="A118:Z118"/>
    <mergeCell ref="A189:Z189"/>
    <mergeCell ref="P195:T195"/>
    <mergeCell ref="D37:E37"/>
    <mergeCell ref="D230:E230"/>
    <mergeCell ref="D1:F1"/>
    <mergeCell ref="P268:T268"/>
    <mergeCell ref="A242:Z242"/>
    <mergeCell ref="P47:T47"/>
    <mergeCell ref="J17:J18"/>
    <mergeCell ref="D82:E82"/>
    <mergeCell ref="L17:L18"/>
    <mergeCell ref="P48:V48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H1:Q1"/>
    <mergeCell ref="P109:V109"/>
    <mergeCell ref="D5:E5"/>
    <mergeCell ref="D7:M7"/>
    <mergeCell ref="P100:T100"/>
    <mergeCell ref="D81:E81"/>
    <mergeCell ref="P257:T257"/>
    <mergeCell ref="P274:V274"/>
    <mergeCell ref="B279:B280"/>
    <mergeCell ref="P120:T120"/>
    <mergeCell ref="D259:E259"/>
    <mergeCell ref="P40:V40"/>
    <mergeCell ref="K279:K280"/>
    <mergeCell ref="D28:E28"/>
    <mergeCell ref="A163:Z163"/>
    <mergeCell ref="T278:U278"/>
    <mergeCell ref="P184:T184"/>
    <mergeCell ref="D92:E92"/>
    <mergeCell ref="D55:E55"/>
    <mergeCell ref="D30:E30"/>
    <mergeCell ref="A140:Z140"/>
    <mergeCell ref="A32:O33"/>
    <mergeCell ref="P259:T259"/>
    <mergeCell ref="D69:E69"/>
    <mergeCell ref="A109:O110"/>
    <mergeCell ref="A240:O241"/>
    <mergeCell ref="P162:V162"/>
    <mergeCell ref="H279:H280"/>
    <mergeCell ref="P156:V156"/>
    <mergeCell ref="P92:T92"/>
    <mergeCell ref="P29:T29"/>
    <mergeCell ref="P265:T265"/>
    <mergeCell ref="U279:U280"/>
    <mergeCell ref="D208:E208"/>
    <mergeCell ref="D8:M8"/>
    <mergeCell ref="P44:T44"/>
    <mergeCell ref="A226:Z226"/>
    <mergeCell ref="A161:O162"/>
    <mergeCell ref="P31:T31"/>
    <mergeCell ref="A148:O149"/>
    <mergeCell ref="P266:T266"/>
    <mergeCell ref="J279:J280"/>
    <mergeCell ref="P33:V33"/>
    <mergeCell ref="P93:V93"/>
    <mergeCell ref="P269:V269"/>
    <mergeCell ref="A218:Z218"/>
    <mergeCell ref="A169:O170"/>
    <mergeCell ref="A89:Z89"/>
    <mergeCell ref="P166:T166"/>
    <mergeCell ref="P209:T209"/>
    <mergeCell ref="P147:T147"/>
    <mergeCell ref="W17:W18"/>
    <mergeCell ref="A50:Z50"/>
    <mergeCell ref="P161:V161"/>
    <mergeCell ref="P217:V217"/>
    <mergeCell ref="P234:T234"/>
    <mergeCell ref="A150:Z150"/>
    <mergeCell ref="D142:E142"/>
    <mergeCell ref="D147:E147"/>
    <mergeCell ref="D209:E209"/>
    <mergeCell ref="A17:A18"/>
    <mergeCell ref="K17:K18"/>
    <mergeCell ref="C17:C18"/>
    <mergeCell ref="D168:E168"/>
    <mergeCell ref="A156:O157"/>
    <mergeCell ref="P153:T153"/>
    <mergeCell ref="P173:V173"/>
    <mergeCell ref="A207:Z207"/>
    <mergeCell ref="A182:Z182"/>
    <mergeCell ref="A225:Z225"/>
    <mergeCell ref="P148:V148"/>
    <mergeCell ref="P230:T230"/>
    <mergeCell ref="P80:T80"/>
    <mergeCell ref="D194:E194"/>
    <mergeCell ref="Z17:Z18"/>
    <mergeCell ref="A178:O179"/>
    <mergeCell ref="P103:V103"/>
    <mergeCell ref="P82:T82"/>
    <mergeCell ref="D221:E221"/>
    <mergeCell ref="R1:T1"/>
    <mergeCell ref="P172:T172"/>
    <mergeCell ref="P28:T28"/>
    <mergeCell ref="P221:T221"/>
    <mergeCell ref="P215:T215"/>
    <mergeCell ref="A271:O276"/>
    <mergeCell ref="P115:V115"/>
    <mergeCell ref="D98:E98"/>
    <mergeCell ref="P30:T30"/>
    <mergeCell ref="P77:V77"/>
    <mergeCell ref="P152:T152"/>
    <mergeCell ref="A76:O77"/>
    <mergeCell ref="P179:V179"/>
    <mergeCell ref="B17:B18"/>
    <mergeCell ref="P248:V248"/>
    <mergeCell ref="A73:Z73"/>
    <mergeCell ref="D131:E131"/>
    <mergeCell ref="P235:V235"/>
    <mergeCell ref="D258:E258"/>
    <mergeCell ref="P81:T81"/>
    <mergeCell ref="P56:T56"/>
    <mergeCell ref="V10:W10"/>
    <mergeCell ref="D195:E195"/>
    <mergeCell ref="P252:T252"/>
    <mergeCell ref="P244:T244"/>
    <mergeCell ref="P87:V87"/>
    <mergeCell ref="A34:Z34"/>
    <mergeCell ref="H9:I9"/>
    <mergeCell ref="D45:E45"/>
    <mergeCell ref="P224:V224"/>
    <mergeCell ref="P24:V24"/>
    <mergeCell ref="P211:V211"/>
    <mergeCell ref="V279:V280"/>
    <mergeCell ref="A78:Z78"/>
    <mergeCell ref="P155:T155"/>
    <mergeCell ref="X279:X280"/>
    <mergeCell ref="D263:E263"/>
    <mergeCell ref="A70:O71"/>
    <mergeCell ref="D238:E238"/>
    <mergeCell ref="A216:O217"/>
    <mergeCell ref="A124:Z124"/>
    <mergeCell ref="A173:O174"/>
    <mergeCell ref="P99:T99"/>
    <mergeCell ref="D253:E253"/>
    <mergeCell ref="D53:E53"/>
    <mergeCell ref="P232:V232"/>
    <mergeCell ref="D47:E47"/>
    <mergeCell ref="P160:T1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0:X268 X243:X246 X238:X239 X234 X228:X230 X221:X222 X215 X208:X209 X200:X203 X190:X195 X183:X185 X177 X172 X166:X168 X159:X160 X152:X155 X147 X142:X143 X136 X130:X131 X125 X119:X120 X113:X114 X107:X108 X97:X102 X90:X92 X80:X85 X74:X75 X69 X63:X64 X52:X58 X43:X47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397</v>
      </c>
      <c r="C6" s="47" t="s">
        <v>398</v>
      </c>
      <c r="D6" s="47" t="s">
        <v>399</v>
      </c>
      <c r="E6" s="47"/>
    </row>
    <row r="7" spans="2:8" x14ac:dyDescent="0.2">
      <c r="B7" s="47" t="s">
        <v>400</v>
      </c>
      <c r="C7" s="47" t="s">
        <v>401</v>
      </c>
      <c r="D7" s="47" t="s">
        <v>402</v>
      </c>
      <c r="E7" s="47"/>
    </row>
    <row r="8" spans="2:8" x14ac:dyDescent="0.2">
      <c r="B8" s="47" t="s">
        <v>14</v>
      </c>
      <c r="C8" s="47" t="s">
        <v>403</v>
      </c>
      <c r="D8" s="47" t="s">
        <v>404</v>
      </c>
      <c r="E8" s="47"/>
    </row>
    <row r="9" spans="2:8" x14ac:dyDescent="0.2">
      <c r="B9" s="47" t="s">
        <v>405</v>
      </c>
      <c r="C9" s="47" t="s">
        <v>406</v>
      </c>
      <c r="D9" s="47" t="s">
        <v>407</v>
      </c>
      <c r="E9" s="47"/>
    </row>
    <row r="11" spans="2:8" x14ac:dyDescent="0.2">
      <c r="B11" s="47" t="s">
        <v>408</v>
      </c>
      <c r="C11" s="47" t="s">
        <v>398</v>
      </c>
      <c r="D11" s="47"/>
      <c r="E11" s="47"/>
    </row>
    <row r="13" spans="2:8" x14ac:dyDescent="0.2">
      <c r="B13" s="47" t="s">
        <v>409</v>
      </c>
      <c r="C13" s="47" t="s">
        <v>401</v>
      </c>
      <c r="D13" s="47"/>
      <c r="E13" s="47"/>
    </row>
    <row r="15" spans="2:8" x14ac:dyDescent="0.2">
      <c r="B15" s="47" t="s">
        <v>410</v>
      </c>
      <c r="C15" s="47" t="s">
        <v>403</v>
      </c>
      <c r="D15" s="47"/>
      <c r="E15" s="47"/>
    </row>
    <row r="17" spans="2:5" x14ac:dyDescent="0.2">
      <c r="B17" s="47" t="s">
        <v>411</v>
      </c>
      <c r="C17" s="47" t="s">
        <v>406</v>
      </c>
      <c r="D17" s="47"/>
      <c r="E17" s="47"/>
    </row>
    <row r="19" spans="2:5" x14ac:dyDescent="0.2">
      <c r="B19" s="47" t="s">
        <v>412</v>
      </c>
      <c r="C19" s="47"/>
      <c r="D19" s="47"/>
      <c r="E19" s="47"/>
    </row>
    <row r="20" spans="2:5" x14ac:dyDescent="0.2">
      <c r="B20" s="47" t="s">
        <v>413</v>
      </c>
      <c r="C20" s="47"/>
      <c r="D20" s="47"/>
      <c r="E20" s="47"/>
    </row>
    <row r="21" spans="2:5" x14ac:dyDescent="0.2">
      <c r="B21" s="47" t="s">
        <v>414</v>
      </c>
      <c r="C21" s="47"/>
      <c r="D21" s="47"/>
      <c r="E21" s="47"/>
    </row>
    <row r="22" spans="2:5" x14ac:dyDescent="0.2">
      <c r="B22" s="47" t="s">
        <v>415</v>
      </c>
      <c r="C22" s="47"/>
      <c r="D22" s="47"/>
      <c r="E22" s="47"/>
    </row>
    <row r="23" spans="2:5" x14ac:dyDescent="0.2">
      <c r="B23" s="47" t="s">
        <v>416</v>
      </c>
      <c r="C23" s="47"/>
      <c r="D23" s="47"/>
      <c r="E23" s="47"/>
    </row>
    <row r="24" spans="2:5" x14ac:dyDescent="0.2">
      <c r="B24" s="47" t="s">
        <v>417</v>
      </c>
      <c r="C24" s="47"/>
      <c r="D24" s="47"/>
      <c r="E24" s="47"/>
    </row>
    <row r="25" spans="2:5" x14ac:dyDescent="0.2">
      <c r="B25" s="47" t="s">
        <v>418</v>
      </c>
      <c r="C25" s="47"/>
      <c r="D25" s="47"/>
      <c r="E25" s="47"/>
    </row>
    <row r="26" spans="2:5" x14ac:dyDescent="0.2">
      <c r="B26" s="47" t="s">
        <v>419</v>
      </c>
      <c r="C26" s="47"/>
      <c r="D26" s="47"/>
      <c r="E26" s="47"/>
    </row>
    <row r="27" spans="2:5" x14ac:dyDescent="0.2">
      <c r="B27" s="47" t="s">
        <v>420</v>
      </c>
      <c r="C27" s="47"/>
      <c r="D27" s="47"/>
      <c r="E27" s="47"/>
    </row>
    <row r="28" spans="2:5" x14ac:dyDescent="0.2">
      <c r="B28" s="47" t="s">
        <v>421</v>
      </c>
      <c r="C28" s="47"/>
      <c r="D28" s="47"/>
      <c r="E28" s="47"/>
    </row>
    <row r="29" spans="2:5" x14ac:dyDescent="0.2">
      <c r="B29" s="47" t="s">
        <v>422</v>
      </c>
      <c r="C29" s="47"/>
      <c r="D29" s="47"/>
      <c r="E29" s="47"/>
    </row>
  </sheetData>
  <sheetProtection algorithmName="SHA-512" hashValue="VvWbPqJZBfKOQ4QUeO5EhLWpiebZLtf4qaifGLNhfyctaHcM6DRSYGi0mgstIWYx2iGDtHDeFNbqwtspl7TFmQ==" saltValue="bJguXRHBlOIrJcPgeTmy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491</vt:i4>
      </vt:variant>
    </vt:vector>
  </HeadingPairs>
  <TitlesOfParts>
    <vt:vector size="4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2024-08-09T12:41:05Z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