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243B55A-F701-4D5D-89B9-E31CAC103B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X543" i="1"/>
  <c r="BO542" i="1"/>
  <c r="BM542" i="1"/>
  <c r="Y542" i="1"/>
  <c r="P542" i="1"/>
  <c r="X540" i="1"/>
  <c r="X539" i="1"/>
  <c r="BO538" i="1"/>
  <c r="BM538" i="1"/>
  <c r="Y538" i="1"/>
  <c r="P538" i="1"/>
  <c r="BO537" i="1"/>
  <c r="BM537" i="1"/>
  <c r="Y537" i="1"/>
  <c r="P537" i="1"/>
  <c r="BO536" i="1"/>
  <c r="BM536" i="1"/>
  <c r="Y536" i="1"/>
  <c r="P536" i="1"/>
  <c r="X534" i="1"/>
  <c r="X533" i="1"/>
  <c r="BO532" i="1"/>
  <c r="BM532" i="1"/>
  <c r="Y532" i="1"/>
  <c r="P532" i="1"/>
  <c r="BP531" i="1"/>
  <c r="BO531" i="1"/>
  <c r="BN531" i="1"/>
  <c r="BM531" i="1"/>
  <c r="Z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X501" i="1"/>
  <c r="BO500" i="1"/>
  <c r="BM500" i="1"/>
  <c r="Y500" i="1"/>
  <c r="P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BO473" i="1"/>
  <c r="BM473" i="1"/>
  <c r="Y473" i="1"/>
  <c r="P473" i="1"/>
  <c r="BO472" i="1"/>
  <c r="BM472" i="1"/>
  <c r="Y472" i="1"/>
  <c r="BO471" i="1"/>
  <c r="BM471" i="1"/>
  <c r="Y471" i="1"/>
  <c r="BO470" i="1"/>
  <c r="BM470" i="1"/>
  <c r="Y470" i="1"/>
  <c r="BO469" i="1"/>
  <c r="BM469" i="1"/>
  <c r="Y469" i="1"/>
  <c r="P469" i="1"/>
  <c r="X467" i="1"/>
  <c r="X466" i="1"/>
  <c r="BO465" i="1"/>
  <c r="BM465" i="1"/>
  <c r="Y465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BO429" i="1"/>
  <c r="BM429" i="1"/>
  <c r="Y429" i="1"/>
  <c r="X427" i="1"/>
  <c r="X426" i="1"/>
  <c r="BO425" i="1"/>
  <c r="BM425" i="1"/>
  <c r="Y425" i="1"/>
  <c r="P425" i="1"/>
  <c r="X421" i="1"/>
  <c r="X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Y395" i="1" s="1"/>
  <c r="P392" i="1"/>
  <c r="X390" i="1"/>
  <c r="X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Y389" i="1" s="1"/>
  <c r="P386" i="1"/>
  <c r="X384" i="1"/>
  <c r="X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BP339" i="1" s="1"/>
  <c r="P339" i="1"/>
  <c r="BO338" i="1"/>
  <c r="BM338" i="1"/>
  <c r="Y338" i="1"/>
  <c r="P338" i="1"/>
  <c r="BO337" i="1"/>
  <c r="BM337" i="1"/>
  <c r="Y337" i="1"/>
  <c r="Y340" i="1" s="1"/>
  <c r="X335" i="1"/>
  <c r="X334" i="1"/>
  <c r="BO333" i="1"/>
  <c r="BM333" i="1"/>
  <c r="Y333" i="1"/>
  <c r="P333" i="1"/>
  <c r="BO332" i="1"/>
  <c r="BM332" i="1"/>
  <c r="Y332" i="1"/>
  <c r="BP332" i="1" s="1"/>
  <c r="P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Y335" i="1" s="1"/>
  <c r="P328" i="1"/>
  <c r="X326" i="1"/>
  <c r="X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BO313" i="1"/>
  <c r="BM313" i="1"/>
  <c r="Y313" i="1"/>
  <c r="BO312" i="1"/>
  <c r="BM312" i="1"/>
  <c r="Y312" i="1"/>
  <c r="BO311" i="1"/>
  <c r="BM311" i="1"/>
  <c r="Y311" i="1"/>
  <c r="X308" i="1"/>
  <c r="X307" i="1"/>
  <c r="BO306" i="1"/>
  <c r="BM306" i="1"/>
  <c r="Y306" i="1"/>
  <c r="BP306" i="1" s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S61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P287" i="1"/>
  <c r="X284" i="1"/>
  <c r="X283" i="1"/>
  <c r="BO282" i="1"/>
  <c r="BM282" i="1"/>
  <c r="Y282" i="1"/>
  <c r="BO281" i="1"/>
  <c r="BM281" i="1"/>
  <c r="Y281" i="1"/>
  <c r="BO280" i="1"/>
  <c r="BM280" i="1"/>
  <c r="Y280" i="1"/>
  <c r="P280" i="1"/>
  <c r="X277" i="1"/>
  <c r="X276" i="1"/>
  <c r="BO275" i="1"/>
  <c r="BM275" i="1"/>
  <c r="Y275" i="1"/>
  <c r="X272" i="1"/>
  <c r="X271" i="1"/>
  <c r="BO270" i="1"/>
  <c r="BM270" i="1"/>
  <c r="Y270" i="1"/>
  <c r="BP270" i="1" s="1"/>
  <c r="BO269" i="1"/>
  <c r="BM269" i="1"/>
  <c r="Y269" i="1"/>
  <c r="BP269" i="1" s="1"/>
  <c r="BO268" i="1"/>
  <c r="BM268" i="1"/>
  <c r="Y268" i="1"/>
  <c r="BP268" i="1" s="1"/>
  <c r="BO267" i="1"/>
  <c r="BM267" i="1"/>
  <c r="Y267" i="1"/>
  <c r="BP267" i="1" s="1"/>
  <c r="BO266" i="1"/>
  <c r="BM266" i="1"/>
  <c r="Y266" i="1"/>
  <c r="X263" i="1"/>
  <c r="X262" i="1"/>
  <c r="BO261" i="1"/>
  <c r="BM261" i="1"/>
  <c r="Y261" i="1"/>
  <c r="BP261" i="1" s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BP242" i="1" s="1"/>
  <c r="P242" i="1"/>
  <c r="X239" i="1"/>
  <c r="X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BO234" i="1"/>
  <c r="BM234" i="1"/>
  <c r="Y234" i="1"/>
  <c r="BP234" i="1" s="1"/>
  <c r="BO233" i="1"/>
  <c r="BM233" i="1"/>
  <c r="Y233" i="1"/>
  <c r="Y239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BP222" i="1" s="1"/>
  <c r="BO221" i="1"/>
  <c r="BM221" i="1"/>
  <c r="Y221" i="1"/>
  <c r="BP221" i="1" s="1"/>
  <c r="P221" i="1"/>
  <c r="BP220" i="1"/>
  <c r="BO220" i="1"/>
  <c r="BN220" i="1"/>
  <c r="BM220" i="1"/>
  <c r="Z220" i="1"/>
  <c r="Y220" i="1"/>
  <c r="BP219" i="1"/>
  <c r="BO219" i="1"/>
  <c r="BN219" i="1"/>
  <c r="BM219" i="1"/>
  <c r="Z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X176" i="1"/>
  <c r="X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P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Y139" i="1" s="1"/>
  <c r="P133" i="1"/>
  <c r="X131" i="1"/>
  <c r="X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BO105" i="1"/>
  <c r="BM105" i="1"/>
  <c r="Y105" i="1"/>
  <c r="Y108" i="1" s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BO92" i="1"/>
  <c r="BM92" i="1"/>
  <c r="Y92" i="1"/>
  <c r="X90" i="1"/>
  <c r="X89" i="1"/>
  <c r="BO88" i="1"/>
  <c r="BM88" i="1"/>
  <c r="Y88" i="1"/>
  <c r="BO87" i="1"/>
  <c r="BM87" i="1"/>
  <c r="Y87" i="1"/>
  <c r="BO86" i="1"/>
  <c r="BM86" i="1"/>
  <c r="Y86" i="1"/>
  <c r="BO85" i="1"/>
  <c r="BM85" i="1"/>
  <c r="Y85" i="1"/>
  <c r="BO84" i="1"/>
  <c r="BM84" i="1"/>
  <c r="Y84" i="1"/>
  <c r="BO83" i="1"/>
  <c r="BM83" i="1"/>
  <c r="Y83" i="1"/>
  <c r="X81" i="1"/>
  <c r="X80" i="1"/>
  <c r="BO79" i="1"/>
  <c r="BM79" i="1"/>
  <c r="Y79" i="1"/>
  <c r="BP79" i="1" s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BO62" i="1"/>
  <c r="BM62" i="1"/>
  <c r="Y62" i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O34" i="1"/>
  <c r="BM34" i="1"/>
  <c r="Y34" i="1"/>
  <c r="BP34" i="1" s="1"/>
  <c r="P34" i="1"/>
  <c r="BO33" i="1"/>
  <c r="BM33" i="1"/>
  <c r="Y33" i="1"/>
  <c r="BO32" i="1"/>
  <c r="BM32" i="1"/>
  <c r="Y32" i="1"/>
  <c r="BO31" i="1"/>
  <c r="BM31" i="1"/>
  <c r="Y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Z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603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136" i="1" l="1"/>
  <c r="BN136" i="1"/>
  <c r="Z136" i="1"/>
  <c r="BP172" i="1"/>
  <c r="BN172" i="1"/>
  <c r="Z172" i="1"/>
  <c r="BP199" i="1"/>
  <c r="BN199" i="1"/>
  <c r="Z199" i="1"/>
  <c r="Y277" i="1"/>
  <c r="Y276" i="1"/>
  <c r="BP275" i="1"/>
  <c r="BN275" i="1"/>
  <c r="Z275" i="1"/>
  <c r="Z276" i="1" s="1"/>
  <c r="Q613" i="1"/>
  <c r="Y283" i="1"/>
  <c r="BP280" i="1"/>
  <c r="BN280" i="1"/>
  <c r="Z280" i="1"/>
  <c r="BP282" i="1"/>
  <c r="BN282" i="1"/>
  <c r="Z282" i="1"/>
  <c r="BP287" i="1"/>
  <c r="BN287" i="1"/>
  <c r="Z287" i="1"/>
  <c r="BP317" i="1"/>
  <c r="BN317" i="1"/>
  <c r="Z317" i="1"/>
  <c r="BP346" i="1"/>
  <c r="BN346" i="1"/>
  <c r="Z346" i="1"/>
  <c r="BP375" i="1"/>
  <c r="BN375" i="1"/>
  <c r="Z375" i="1"/>
  <c r="BP399" i="1"/>
  <c r="BN399" i="1"/>
  <c r="Z399" i="1"/>
  <c r="BP400" i="1"/>
  <c r="BN400" i="1"/>
  <c r="Z400" i="1"/>
  <c r="BP478" i="1"/>
  <c r="BN478" i="1"/>
  <c r="Z478" i="1"/>
  <c r="BP527" i="1"/>
  <c r="BN527" i="1"/>
  <c r="Z527" i="1"/>
  <c r="BP575" i="1"/>
  <c r="BN575" i="1"/>
  <c r="Z575" i="1"/>
  <c r="X607" i="1"/>
  <c r="Z58" i="1"/>
  <c r="BN58" i="1"/>
  <c r="D613" i="1"/>
  <c r="Y90" i="1"/>
  <c r="Y95" i="1"/>
  <c r="Z99" i="1"/>
  <c r="BN99" i="1"/>
  <c r="BP120" i="1"/>
  <c r="BN120" i="1"/>
  <c r="Z120" i="1"/>
  <c r="BP159" i="1"/>
  <c r="BN159" i="1"/>
  <c r="Z159" i="1"/>
  <c r="BP186" i="1"/>
  <c r="BN186" i="1"/>
  <c r="Z186" i="1"/>
  <c r="BP213" i="1"/>
  <c r="BN213" i="1"/>
  <c r="Z213" i="1"/>
  <c r="BP281" i="1"/>
  <c r="BN281" i="1"/>
  <c r="Z281" i="1"/>
  <c r="BP316" i="1"/>
  <c r="BN316" i="1"/>
  <c r="Z316" i="1"/>
  <c r="BP331" i="1"/>
  <c r="BN331" i="1"/>
  <c r="Z331" i="1"/>
  <c r="BP363" i="1"/>
  <c r="BN363" i="1"/>
  <c r="Z363" i="1"/>
  <c r="BP393" i="1"/>
  <c r="BN393" i="1"/>
  <c r="Z393" i="1"/>
  <c r="BP458" i="1"/>
  <c r="BN458" i="1"/>
  <c r="Z458" i="1"/>
  <c r="BP513" i="1"/>
  <c r="BN513" i="1"/>
  <c r="Z513" i="1"/>
  <c r="Y577" i="1"/>
  <c r="Y576" i="1"/>
  <c r="BP574" i="1"/>
  <c r="BN574" i="1"/>
  <c r="Z574" i="1"/>
  <c r="Z576" i="1" s="1"/>
  <c r="O613" i="1"/>
  <c r="Y100" i="1"/>
  <c r="T613" i="1"/>
  <c r="Y302" i="1"/>
  <c r="BP301" i="1"/>
  <c r="BN301" i="1"/>
  <c r="Z301" i="1"/>
  <c r="Z302" i="1" s="1"/>
  <c r="Y307" i="1"/>
  <c r="BP305" i="1"/>
  <c r="BN305" i="1"/>
  <c r="Z305" i="1"/>
  <c r="BP312" i="1"/>
  <c r="BN312" i="1"/>
  <c r="Z312" i="1"/>
  <c r="BP314" i="1"/>
  <c r="BN314" i="1"/>
  <c r="Z314" i="1"/>
  <c r="BP329" i="1"/>
  <c r="BN329" i="1"/>
  <c r="Z329" i="1"/>
  <c r="BP338" i="1"/>
  <c r="BN338" i="1"/>
  <c r="Z338" i="1"/>
  <c r="BP344" i="1"/>
  <c r="BN344" i="1"/>
  <c r="Z344" i="1"/>
  <c r="Y358" i="1"/>
  <c r="BP357" i="1"/>
  <c r="BN357" i="1"/>
  <c r="Z357" i="1"/>
  <c r="Z358" i="1" s="1"/>
  <c r="Y365" i="1"/>
  <c r="BP361" i="1"/>
  <c r="BN361" i="1"/>
  <c r="Z361" i="1"/>
  <c r="BP373" i="1"/>
  <c r="BN373" i="1"/>
  <c r="Z373" i="1"/>
  <c r="BP387" i="1"/>
  <c r="BN387" i="1"/>
  <c r="Z387" i="1"/>
  <c r="BP414" i="1"/>
  <c r="BN414" i="1"/>
  <c r="Z414" i="1"/>
  <c r="BP430" i="1"/>
  <c r="BN430" i="1"/>
  <c r="Z430" i="1"/>
  <c r="BP432" i="1"/>
  <c r="BN432" i="1"/>
  <c r="Z432" i="1"/>
  <c r="Z22" i="1"/>
  <c r="Z23" i="1" s="1"/>
  <c r="BN22" i="1"/>
  <c r="BP22" i="1"/>
  <c r="Y36" i="1"/>
  <c r="Z29" i="1"/>
  <c r="BN29" i="1"/>
  <c r="Z34" i="1"/>
  <c r="BN34" i="1"/>
  <c r="Z56" i="1"/>
  <c r="BN56" i="1"/>
  <c r="Y65" i="1"/>
  <c r="Z69" i="1"/>
  <c r="BN69" i="1"/>
  <c r="Z79" i="1"/>
  <c r="BN79" i="1"/>
  <c r="Z92" i="1"/>
  <c r="BN92" i="1"/>
  <c r="BP92" i="1"/>
  <c r="Z93" i="1"/>
  <c r="BN93" i="1"/>
  <c r="Y94" i="1"/>
  <c r="Z97" i="1"/>
  <c r="BN97" i="1"/>
  <c r="BP97" i="1"/>
  <c r="Z113" i="1"/>
  <c r="BN113" i="1"/>
  <c r="Z122" i="1"/>
  <c r="BN122" i="1"/>
  <c r="Z134" i="1"/>
  <c r="BN134" i="1"/>
  <c r="Z138" i="1"/>
  <c r="BN138" i="1"/>
  <c r="Y144" i="1"/>
  <c r="Z149" i="1"/>
  <c r="BN149" i="1"/>
  <c r="Z153" i="1"/>
  <c r="BN153" i="1"/>
  <c r="Z164" i="1"/>
  <c r="BN164" i="1"/>
  <c r="Z170" i="1"/>
  <c r="BN170" i="1"/>
  <c r="BP170" i="1"/>
  <c r="Z174" i="1"/>
  <c r="BN174" i="1"/>
  <c r="Y182" i="1"/>
  <c r="Z180" i="1"/>
  <c r="BN180" i="1"/>
  <c r="Z188" i="1"/>
  <c r="BN188" i="1"/>
  <c r="Z192" i="1"/>
  <c r="BN192" i="1"/>
  <c r="J613" i="1"/>
  <c r="Z203" i="1"/>
  <c r="BN203" i="1"/>
  <c r="BP203" i="1"/>
  <c r="Y217" i="1"/>
  <c r="Z211" i="1"/>
  <c r="BN211" i="1"/>
  <c r="Z215" i="1"/>
  <c r="BN215" i="1"/>
  <c r="Y230" i="1"/>
  <c r="Z242" i="1"/>
  <c r="BN242" i="1"/>
  <c r="Z243" i="1"/>
  <c r="BN243" i="1"/>
  <c r="Z248" i="1"/>
  <c r="BN248" i="1"/>
  <c r="M613" i="1"/>
  <c r="Z256" i="1"/>
  <c r="BN256" i="1"/>
  <c r="Z261" i="1"/>
  <c r="BN261" i="1"/>
  <c r="Z289" i="1"/>
  <c r="BN289" i="1"/>
  <c r="Z296" i="1"/>
  <c r="Z297" i="1" s="1"/>
  <c r="BN296" i="1"/>
  <c r="BP296" i="1"/>
  <c r="Y297" i="1"/>
  <c r="BP311" i="1"/>
  <c r="BN311" i="1"/>
  <c r="Z311" i="1"/>
  <c r="BP313" i="1"/>
  <c r="BN313" i="1"/>
  <c r="Z313" i="1"/>
  <c r="Y325" i="1"/>
  <c r="BP321" i="1"/>
  <c r="BN321" i="1"/>
  <c r="Z321" i="1"/>
  <c r="BP333" i="1"/>
  <c r="BN333" i="1"/>
  <c r="Z333" i="1"/>
  <c r="Y348" i="1"/>
  <c r="BP343" i="1"/>
  <c r="BN343" i="1"/>
  <c r="Z343" i="1"/>
  <c r="Y354" i="1"/>
  <c r="BP350" i="1"/>
  <c r="BN350" i="1"/>
  <c r="Z350" i="1"/>
  <c r="BP369" i="1"/>
  <c r="BN369" i="1"/>
  <c r="Z369" i="1"/>
  <c r="BP377" i="1"/>
  <c r="BN377" i="1"/>
  <c r="Z377" i="1"/>
  <c r="BP406" i="1"/>
  <c r="BN406" i="1"/>
  <c r="Z406" i="1"/>
  <c r="Y450" i="1"/>
  <c r="BP429" i="1"/>
  <c r="BN429" i="1"/>
  <c r="Z429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60" i="1"/>
  <c r="BN460" i="1"/>
  <c r="Z460" i="1"/>
  <c r="BP473" i="1"/>
  <c r="BN473" i="1"/>
  <c r="Z473" i="1"/>
  <c r="BP493" i="1"/>
  <c r="BN493" i="1"/>
  <c r="Z493" i="1"/>
  <c r="Y506" i="1"/>
  <c r="Y505" i="1"/>
  <c r="BP504" i="1"/>
  <c r="BN504" i="1"/>
  <c r="Z504" i="1"/>
  <c r="Z505" i="1" s="1"/>
  <c r="BP510" i="1"/>
  <c r="BN510" i="1"/>
  <c r="Z510" i="1"/>
  <c r="BP515" i="1"/>
  <c r="BN515" i="1"/>
  <c r="Z515" i="1"/>
  <c r="BP529" i="1"/>
  <c r="BN529" i="1"/>
  <c r="Z529" i="1"/>
  <c r="BP548" i="1"/>
  <c r="BN548" i="1"/>
  <c r="Z548" i="1"/>
  <c r="BP559" i="1"/>
  <c r="BN559" i="1"/>
  <c r="Z559" i="1"/>
  <c r="BP561" i="1"/>
  <c r="BN561" i="1"/>
  <c r="Z561" i="1"/>
  <c r="Y589" i="1"/>
  <c r="BP587" i="1"/>
  <c r="BN587" i="1"/>
  <c r="Z587" i="1"/>
  <c r="Y383" i="1"/>
  <c r="Y402" i="1"/>
  <c r="BP436" i="1"/>
  <c r="BN436" i="1"/>
  <c r="Z436" i="1"/>
  <c r="BP440" i="1"/>
  <c r="BN440" i="1"/>
  <c r="Z440" i="1"/>
  <c r="BP454" i="1"/>
  <c r="BN454" i="1"/>
  <c r="Z454" i="1"/>
  <c r="BP474" i="1"/>
  <c r="BN474" i="1"/>
  <c r="Z474" i="1"/>
  <c r="Y501" i="1"/>
  <c r="BP499" i="1"/>
  <c r="BN499" i="1"/>
  <c r="Z499" i="1"/>
  <c r="BP511" i="1"/>
  <c r="BN511" i="1"/>
  <c r="Z511" i="1"/>
  <c r="BP523" i="1"/>
  <c r="BN523" i="1"/>
  <c r="Z523" i="1"/>
  <c r="BP537" i="1"/>
  <c r="BN537" i="1"/>
  <c r="Z537" i="1"/>
  <c r="BP549" i="1"/>
  <c r="BN549" i="1"/>
  <c r="Z549" i="1"/>
  <c r="Y563" i="1"/>
  <c r="Y562" i="1"/>
  <c r="BP558" i="1"/>
  <c r="BN558" i="1"/>
  <c r="Z558" i="1"/>
  <c r="BP560" i="1"/>
  <c r="BN560" i="1"/>
  <c r="Z560" i="1"/>
  <c r="BP588" i="1"/>
  <c r="BN588" i="1"/>
  <c r="Z588" i="1"/>
  <c r="Y598" i="1"/>
  <c r="Y597" i="1"/>
  <c r="BP596" i="1"/>
  <c r="BN596" i="1"/>
  <c r="Z596" i="1"/>
  <c r="Z597" i="1" s="1"/>
  <c r="Y462" i="1"/>
  <c r="Y461" i="1"/>
  <c r="Y533" i="1"/>
  <c r="H9" i="1"/>
  <c r="A10" i="1"/>
  <c r="B613" i="1"/>
  <c r="X604" i="1"/>
  <c r="X605" i="1"/>
  <c r="Y24" i="1"/>
  <c r="Z26" i="1"/>
  <c r="BN26" i="1"/>
  <c r="BP26" i="1"/>
  <c r="BP31" i="1"/>
  <c r="BN31" i="1"/>
  <c r="Z31" i="1"/>
  <c r="BP33" i="1"/>
  <c r="BN33" i="1"/>
  <c r="Z33" i="1"/>
  <c r="BP55" i="1"/>
  <c r="BN55" i="1"/>
  <c r="Z55" i="1"/>
  <c r="F9" i="1"/>
  <c r="J9" i="1"/>
  <c r="BP28" i="1"/>
  <c r="BN28" i="1"/>
  <c r="BP30" i="1"/>
  <c r="BN30" i="1"/>
  <c r="Z30" i="1"/>
  <c r="BP32" i="1"/>
  <c r="BN32" i="1"/>
  <c r="Z32" i="1"/>
  <c r="BP35" i="1"/>
  <c r="BN35" i="1"/>
  <c r="Z35" i="1"/>
  <c r="Y37" i="1"/>
  <c r="Y40" i="1"/>
  <c r="BP39" i="1"/>
  <c r="BN39" i="1"/>
  <c r="Z39" i="1"/>
  <c r="Z40" i="1" s="1"/>
  <c r="Y41" i="1"/>
  <c r="Y44" i="1"/>
  <c r="BP43" i="1"/>
  <c r="BN43" i="1"/>
  <c r="Z43" i="1"/>
  <c r="Z44" i="1" s="1"/>
  <c r="Y45" i="1"/>
  <c r="Y48" i="1"/>
  <c r="BP47" i="1"/>
  <c r="BN47" i="1"/>
  <c r="Z47" i="1"/>
  <c r="Z48" i="1" s="1"/>
  <c r="Y49" i="1"/>
  <c r="C613" i="1"/>
  <c r="Y59" i="1"/>
  <c r="Y60" i="1"/>
  <c r="BP53" i="1"/>
  <c r="BN53" i="1"/>
  <c r="Z53" i="1"/>
  <c r="BP57" i="1"/>
  <c r="BN57" i="1"/>
  <c r="Z57" i="1"/>
  <c r="Z62" i="1"/>
  <c r="BN62" i="1"/>
  <c r="BP62" i="1"/>
  <c r="Z63" i="1"/>
  <c r="BN63" i="1"/>
  <c r="Y64" i="1"/>
  <c r="Z68" i="1"/>
  <c r="BN68" i="1"/>
  <c r="BP68" i="1"/>
  <c r="Z70" i="1"/>
  <c r="BN70" i="1"/>
  <c r="Z74" i="1"/>
  <c r="BN74" i="1"/>
  <c r="Y75" i="1"/>
  <c r="Z78" i="1"/>
  <c r="Z80" i="1" s="1"/>
  <c r="BN78" i="1"/>
  <c r="BP78" i="1"/>
  <c r="BP84" i="1"/>
  <c r="BN84" i="1"/>
  <c r="Z84" i="1"/>
  <c r="BP86" i="1"/>
  <c r="BN86" i="1"/>
  <c r="Z86" i="1"/>
  <c r="BP88" i="1"/>
  <c r="BN88" i="1"/>
  <c r="Z88" i="1"/>
  <c r="BP98" i="1"/>
  <c r="BN98" i="1"/>
  <c r="Z98" i="1"/>
  <c r="Z100" i="1" s="1"/>
  <c r="BP106" i="1"/>
  <c r="BN106" i="1"/>
  <c r="Z106" i="1"/>
  <c r="Y115" i="1"/>
  <c r="BP110" i="1"/>
  <c r="BN110" i="1"/>
  <c r="Z110" i="1"/>
  <c r="BP114" i="1"/>
  <c r="BN114" i="1"/>
  <c r="Z114" i="1"/>
  <c r="Y116" i="1"/>
  <c r="Y124" i="1"/>
  <c r="BP119" i="1"/>
  <c r="BN119" i="1"/>
  <c r="Z119" i="1"/>
  <c r="F613" i="1"/>
  <c r="BP123" i="1"/>
  <c r="BN123" i="1"/>
  <c r="Z123" i="1"/>
  <c r="Y125" i="1"/>
  <c r="Y130" i="1"/>
  <c r="BP127" i="1"/>
  <c r="BN127" i="1"/>
  <c r="Z127" i="1"/>
  <c r="BP135" i="1"/>
  <c r="BN135" i="1"/>
  <c r="Z135" i="1"/>
  <c r="BP143" i="1"/>
  <c r="BN143" i="1"/>
  <c r="Z143" i="1"/>
  <c r="Z144" i="1" s="1"/>
  <c r="Y145" i="1"/>
  <c r="G613" i="1"/>
  <c r="Y151" i="1"/>
  <c r="BP148" i="1"/>
  <c r="BN148" i="1"/>
  <c r="Z148" i="1"/>
  <c r="Z150" i="1" s="1"/>
  <c r="Y155" i="1"/>
  <c r="Y76" i="1"/>
  <c r="Y80" i="1"/>
  <c r="Y89" i="1"/>
  <c r="BP83" i="1"/>
  <c r="BN83" i="1"/>
  <c r="Z83" i="1"/>
  <c r="BP85" i="1"/>
  <c r="BN85" i="1"/>
  <c r="Z85" i="1"/>
  <c r="BP87" i="1"/>
  <c r="BN87" i="1"/>
  <c r="Z87" i="1"/>
  <c r="BP105" i="1"/>
  <c r="BN105" i="1"/>
  <c r="Z105" i="1"/>
  <c r="Z107" i="1" s="1"/>
  <c r="BP112" i="1"/>
  <c r="BN112" i="1"/>
  <c r="Z112" i="1"/>
  <c r="BP121" i="1"/>
  <c r="BN121" i="1"/>
  <c r="Z121" i="1"/>
  <c r="BP129" i="1"/>
  <c r="BN129" i="1"/>
  <c r="Z129" i="1"/>
  <c r="Y131" i="1"/>
  <c r="Y140" i="1"/>
  <c r="BP133" i="1"/>
  <c r="BN133" i="1"/>
  <c r="Z133" i="1"/>
  <c r="BP137" i="1"/>
  <c r="BN137" i="1"/>
  <c r="Z137" i="1"/>
  <c r="BP154" i="1"/>
  <c r="BN154" i="1"/>
  <c r="Z154" i="1"/>
  <c r="Z155" i="1" s="1"/>
  <c r="Y156" i="1"/>
  <c r="Y161" i="1"/>
  <c r="BP158" i="1"/>
  <c r="BN158" i="1"/>
  <c r="Z158" i="1"/>
  <c r="Z160" i="1" s="1"/>
  <c r="Y160" i="1"/>
  <c r="Y167" i="1"/>
  <c r="Y175" i="1"/>
  <c r="Y181" i="1"/>
  <c r="Y195" i="1"/>
  <c r="Y200" i="1"/>
  <c r="Y206" i="1"/>
  <c r="Y216" i="1"/>
  <c r="Y231" i="1"/>
  <c r="Y238" i="1"/>
  <c r="Y251" i="1"/>
  <c r="Y262" i="1"/>
  <c r="Y272" i="1"/>
  <c r="Y292" i="1"/>
  <c r="Y308" i="1"/>
  <c r="Y318" i="1"/>
  <c r="Y326" i="1"/>
  <c r="Y334" i="1"/>
  <c r="Y341" i="1"/>
  <c r="Y347" i="1"/>
  <c r="Y353" i="1"/>
  <c r="Y364" i="1"/>
  <c r="Y378" i="1"/>
  <c r="Y384" i="1"/>
  <c r="Y390" i="1"/>
  <c r="Y394" i="1"/>
  <c r="BP401" i="1"/>
  <c r="BN401" i="1"/>
  <c r="Z401" i="1"/>
  <c r="Y403" i="1"/>
  <c r="Y408" i="1"/>
  <c r="BP405" i="1"/>
  <c r="BN405" i="1"/>
  <c r="Z405" i="1"/>
  <c r="BP413" i="1"/>
  <c r="BN413" i="1"/>
  <c r="Z413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49" i="1"/>
  <c r="BN449" i="1"/>
  <c r="Z449" i="1"/>
  <c r="Y451" i="1"/>
  <c r="Y456" i="1"/>
  <c r="BP453" i="1"/>
  <c r="BN453" i="1"/>
  <c r="Z453" i="1"/>
  <c r="Z455" i="1" s="1"/>
  <c r="Z613" i="1"/>
  <c r="Y466" i="1"/>
  <c r="BP465" i="1"/>
  <c r="BN465" i="1"/>
  <c r="Z465" i="1"/>
  <c r="Z466" i="1" s="1"/>
  <c r="Y467" i="1"/>
  <c r="Y476" i="1"/>
  <c r="BP469" i="1"/>
  <c r="BN469" i="1"/>
  <c r="Z469" i="1"/>
  <c r="BP471" i="1"/>
  <c r="BN471" i="1"/>
  <c r="Z471" i="1"/>
  <c r="Y475" i="1"/>
  <c r="BP479" i="1"/>
  <c r="BN479" i="1"/>
  <c r="Z479" i="1"/>
  <c r="Z480" i="1" s="1"/>
  <c r="Y481" i="1"/>
  <c r="Y484" i="1"/>
  <c r="BP483" i="1"/>
  <c r="BN483" i="1"/>
  <c r="Z483" i="1"/>
  <c r="Z484" i="1" s="1"/>
  <c r="Y485" i="1"/>
  <c r="Y488" i="1"/>
  <c r="BP487" i="1"/>
  <c r="BN487" i="1"/>
  <c r="Z487" i="1"/>
  <c r="Z488" i="1" s="1"/>
  <c r="Y489" i="1"/>
  <c r="AA613" i="1"/>
  <c r="Y495" i="1"/>
  <c r="BP492" i="1"/>
  <c r="BN492" i="1"/>
  <c r="Z492" i="1"/>
  <c r="BP514" i="1"/>
  <c r="BN514" i="1"/>
  <c r="Z514" i="1"/>
  <c r="BP518" i="1"/>
  <c r="BN518" i="1"/>
  <c r="Z518" i="1"/>
  <c r="Y520" i="1"/>
  <c r="Y525" i="1"/>
  <c r="BP522" i="1"/>
  <c r="BN522" i="1"/>
  <c r="Z522" i="1"/>
  <c r="Z524" i="1" s="1"/>
  <c r="BP530" i="1"/>
  <c r="BN530" i="1"/>
  <c r="Z530" i="1"/>
  <c r="BP538" i="1"/>
  <c r="BN538" i="1"/>
  <c r="Z538" i="1"/>
  <c r="Y540" i="1"/>
  <c r="Y543" i="1"/>
  <c r="BP542" i="1"/>
  <c r="BN542" i="1"/>
  <c r="Z542" i="1"/>
  <c r="Z543" i="1" s="1"/>
  <c r="Y544" i="1"/>
  <c r="BP550" i="1"/>
  <c r="BN550" i="1"/>
  <c r="Z550" i="1"/>
  <c r="BP552" i="1"/>
  <c r="BN552" i="1"/>
  <c r="Z552" i="1"/>
  <c r="BP554" i="1"/>
  <c r="BN554" i="1"/>
  <c r="Z554" i="1"/>
  <c r="Y556" i="1"/>
  <c r="Y571" i="1"/>
  <c r="BP565" i="1"/>
  <c r="BN565" i="1"/>
  <c r="Z565" i="1"/>
  <c r="Y572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P613" i="1"/>
  <c r="X613" i="1"/>
  <c r="E613" i="1"/>
  <c r="Y107" i="1"/>
  <c r="H613" i="1"/>
  <c r="Z165" i="1"/>
  <c r="Z167" i="1" s="1"/>
  <c r="BN165" i="1"/>
  <c r="Y168" i="1"/>
  <c r="Z171" i="1"/>
  <c r="BN171" i="1"/>
  <c r="Z173" i="1"/>
  <c r="BN173" i="1"/>
  <c r="Z179" i="1"/>
  <c r="BN179" i="1"/>
  <c r="I613" i="1"/>
  <c r="Z187" i="1"/>
  <c r="BN187" i="1"/>
  <c r="Z189" i="1"/>
  <c r="BN189" i="1"/>
  <c r="Z191" i="1"/>
  <c r="BN191" i="1"/>
  <c r="Z193" i="1"/>
  <c r="BN193" i="1"/>
  <c r="Y194" i="1"/>
  <c r="Z198" i="1"/>
  <c r="Z200" i="1" s="1"/>
  <c r="BN198" i="1"/>
  <c r="BP198" i="1"/>
  <c r="Y201" i="1"/>
  <c r="Z204" i="1"/>
  <c r="Z205" i="1" s="1"/>
  <c r="BN204" i="1"/>
  <c r="Z208" i="1"/>
  <c r="BN208" i="1"/>
  <c r="BP208" i="1"/>
  <c r="Z210" i="1"/>
  <c r="BN210" i="1"/>
  <c r="Z212" i="1"/>
  <c r="BN212" i="1"/>
  <c r="Z214" i="1"/>
  <c r="BN214" i="1"/>
  <c r="Z221" i="1"/>
  <c r="BN221" i="1"/>
  <c r="Z222" i="1"/>
  <c r="BN222" i="1"/>
  <c r="Z229" i="1"/>
  <c r="BN229" i="1"/>
  <c r="Z233" i="1"/>
  <c r="BN233" i="1"/>
  <c r="BP233" i="1"/>
  <c r="Z234" i="1"/>
  <c r="BN234" i="1"/>
  <c r="K613" i="1"/>
  <c r="Z244" i="1"/>
  <c r="BN244" i="1"/>
  <c r="Z247" i="1"/>
  <c r="BN247" i="1"/>
  <c r="Z249" i="1"/>
  <c r="BN249" i="1"/>
  <c r="Y250" i="1"/>
  <c r="Z254" i="1"/>
  <c r="BN254" i="1"/>
  <c r="BP254" i="1"/>
  <c r="Z255" i="1"/>
  <c r="BN255" i="1"/>
  <c r="Z257" i="1"/>
  <c r="BN257" i="1"/>
  <c r="Z260" i="1"/>
  <c r="BN260" i="1"/>
  <c r="Y263" i="1"/>
  <c r="Z266" i="1"/>
  <c r="BN266" i="1"/>
  <c r="BP266" i="1"/>
  <c r="Z267" i="1"/>
  <c r="BN267" i="1"/>
  <c r="Z268" i="1"/>
  <c r="BN268" i="1"/>
  <c r="Z269" i="1"/>
  <c r="BN269" i="1"/>
  <c r="Z270" i="1"/>
  <c r="BN270" i="1"/>
  <c r="Y271" i="1"/>
  <c r="Y284" i="1"/>
  <c r="R613" i="1"/>
  <c r="Z288" i="1"/>
  <c r="BN288" i="1"/>
  <c r="Z290" i="1"/>
  <c r="BN290" i="1"/>
  <c r="Y293" i="1"/>
  <c r="Y298" i="1"/>
  <c r="Y303" i="1"/>
  <c r="Z306" i="1"/>
  <c r="Z307" i="1" s="1"/>
  <c r="BN306" i="1"/>
  <c r="U613" i="1"/>
  <c r="Z315" i="1"/>
  <c r="BN315" i="1"/>
  <c r="Y319" i="1"/>
  <c r="Z322" i="1"/>
  <c r="BN322" i="1"/>
  <c r="Z324" i="1"/>
  <c r="BN324" i="1"/>
  <c r="Z328" i="1"/>
  <c r="BN328" i="1"/>
  <c r="BP328" i="1"/>
  <c r="Z330" i="1"/>
  <c r="BN330" i="1"/>
  <c r="Z332" i="1"/>
  <c r="BN332" i="1"/>
  <c r="Z337" i="1"/>
  <c r="BN337" i="1"/>
  <c r="BP337" i="1"/>
  <c r="Z339" i="1"/>
  <c r="BN339" i="1"/>
  <c r="Z345" i="1"/>
  <c r="Z347" i="1" s="1"/>
  <c r="BN345" i="1"/>
  <c r="Z351" i="1"/>
  <c r="Z353" i="1" s="1"/>
  <c r="BN351" i="1"/>
  <c r="V613" i="1"/>
  <c r="Y359" i="1"/>
  <c r="Z362" i="1"/>
  <c r="Z364" i="1" s="1"/>
  <c r="BN362" i="1"/>
  <c r="W613" i="1"/>
  <c r="Z370" i="1"/>
  <c r="BN370" i="1"/>
  <c r="Z372" i="1"/>
  <c r="BN372" i="1"/>
  <c r="Z374" i="1"/>
  <c r="BN374" i="1"/>
  <c r="Z376" i="1"/>
  <c r="BN376" i="1"/>
  <c r="Y379" i="1"/>
  <c r="Z382" i="1"/>
  <c r="Z383" i="1" s="1"/>
  <c r="BN382" i="1"/>
  <c r="Z386" i="1"/>
  <c r="BN386" i="1"/>
  <c r="BP386" i="1"/>
  <c r="Z388" i="1"/>
  <c r="BN388" i="1"/>
  <c r="Z392" i="1"/>
  <c r="BN392" i="1"/>
  <c r="BP392" i="1"/>
  <c r="Z398" i="1"/>
  <c r="Z402" i="1" s="1"/>
  <c r="BN398" i="1"/>
  <c r="BP398" i="1"/>
  <c r="BP407" i="1"/>
  <c r="BN407" i="1"/>
  <c r="Z407" i="1"/>
  <c r="Y409" i="1"/>
  <c r="Y416" i="1"/>
  <c r="BP411" i="1"/>
  <c r="BN411" i="1"/>
  <c r="Z411" i="1"/>
  <c r="BP415" i="1"/>
  <c r="BN415" i="1"/>
  <c r="Z415" i="1"/>
  <c r="Y417" i="1"/>
  <c r="Y420" i="1"/>
  <c r="BP419" i="1"/>
  <c r="BN419" i="1"/>
  <c r="Z419" i="1"/>
  <c r="Z420" i="1" s="1"/>
  <c r="Y421" i="1"/>
  <c r="Y613" i="1"/>
  <c r="Y426" i="1"/>
  <c r="BP425" i="1"/>
  <c r="BN425" i="1"/>
  <c r="Z425" i="1"/>
  <c r="Z426" i="1" s="1"/>
  <c r="Y427" i="1"/>
  <c r="BP434" i="1"/>
  <c r="BN434" i="1"/>
  <c r="Z434" i="1"/>
  <c r="BP438" i="1"/>
  <c r="BN438" i="1"/>
  <c r="Z438" i="1"/>
  <c r="BP442" i="1"/>
  <c r="BN442" i="1"/>
  <c r="Z442" i="1"/>
  <c r="BP444" i="1"/>
  <c r="BN444" i="1"/>
  <c r="Z444" i="1"/>
  <c r="BP446" i="1"/>
  <c r="BN446" i="1"/>
  <c r="Z446" i="1"/>
  <c r="Y455" i="1"/>
  <c r="BP459" i="1"/>
  <c r="BN459" i="1"/>
  <c r="Z459" i="1"/>
  <c r="Z461" i="1" s="1"/>
  <c r="BP470" i="1"/>
  <c r="BN470" i="1"/>
  <c r="Z470" i="1"/>
  <c r="BP472" i="1"/>
  <c r="BN472" i="1"/>
  <c r="Z472" i="1"/>
  <c r="Y480" i="1"/>
  <c r="BP494" i="1"/>
  <c r="BN494" i="1"/>
  <c r="Z494" i="1"/>
  <c r="Y496" i="1"/>
  <c r="BP500" i="1"/>
  <c r="BN500" i="1"/>
  <c r="Z500" i="1"/>
  <c r="Z501" i="1" s="1"/>
  <c r="Y502" i="1"/>
  <c r="BP512" i="1"/>
  <c r="BN512" i="1"/>
  <c r="Z512" i="1"/>
  <c r="Z519" i="1" s="1"/>
  <c r="BP516" i="1"/>
  <c r="BN516" i="1"/>
  <c r="Z516" i="1"/>
  <c r="Y524" i="1"/>
  <c r="BP528" i="1"/>
  <c r="BN528" i="1"/>
  <c r="Z528" i="1"/>
  <c r="BP532" i="1"/>
  <c r="BN532" i="1"/>
  <c r="Z532" i="1"/>
  <c r="Y534" i="1"/>
  <c r="Y539" i="1"/>
  <c r="BP536" i="1"/>
  <c r="BN536" i="1"/>
  <c r="Z536" i="1"/>
  <c r="AB613" i="1"/>
  <c r="AC613" i="1"/>
  <c r="Y519" i="1"/>
  <c r="Y555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83" i="1"/>
  <c r="BP579" i="1"/>
  <c r="BN579" i="1"/>
  <c r="Z579" i="1"/>
  <c r="Z583" i="1" s="1"/>
  <c r="BP581" i="1"/>
  <c r="BN581" i="1"/>
  <c r="Z581" i="1"/>
  <c r="AE613" i="1"/>
  <c r="AD613" i="1"/>
  <c r="Y590" i="1"/>
  <c r="Z539" i="1" l="1"/>
  <c r="Z394" i="1"/>
  <c r="Z318" i="1"/>
  <c r="Z181" i="1"/>
  <c r="Z562" i="1"/>
  <c r="Z283" i="1"/>
  <c r="Z533" i="1"/>
  <c r="Z378" i="1"/>
  <c r="Z340" i="1"/>
  <c r="Z292" i="1"/>
  <c r="Z271" i="1"/>
  <c r="Z262" i="1"/>
  <c r="Z216" i="1"/>
  <c r="Z175" i="1"/>
  <c r="Z555" i="1"/>
  <c r="Z75" i="1"/>
  <c r="Y607" i="1"/>
  <c r="Y605" i="1"/>
  <c r="Z589" i="1"/>
  <c r="Z94" i="1"/>
  <c r="Z325" i="1"/>
  <c r="Z250" i="1"/>
  <c r="Z230" i="1"/>
  <c r="Z194" i="1"/>
  <c r="Y604" i="1"/>
  <c r="Y606" i="1"/>
  <c r="Z495" i="1"/>
  <c r="Z408" i="1"/>
  <c r="Z139" i="1"/>
  <c r="Z124" i="1"/>
  <c r="Z115" i="1"/>
  <c r="Z64" i="1"/>
  <c r="Z36" i="1"/>
  <c r="Z450" i="1"/>
  <c r="Z416" i="1"/>
  <c r="Z389" i="1"/>
  <c r="Z334" i="1"/>
  <c r="Z238" i="1"/>
  <c r="Z571" i="1"/>
  <c r="Z475" i="1"/>
  <c r="Z89" i="1"/>
  <c r="Z130" i="1"/>
  <c r="Z59" i="1"/>
  <c r="Y603" i="1"/>
  <c r="X606" i="1"/>
  <c r="Z608" i="1" l="1"/>
</calcChain>
</file>

<file path=xl/sharedStrings.xml><?xml version="1.0" encoding="utf-8"?>
<sst xmlns="http://schemas.openxmlformats.org/spreadsheetml/2006/main" count="2538" uniqueCount="842">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</sst>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6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5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3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topLeftCell="A394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69" t="s">
        <v>0</v>
      </c>
      <c r="E1" s="408"/>
      <c r="F1" s="408"/>
      <c r="G1" s="12" t="s">
        <v>1</v>
      </c>
      <c r="H1" s="469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52" t="s">
        <v>8</v>
      </c>
      <c r="B5" s="472"/>
      <c r="C5" s="473"/>
      <c r="D5" s="479"/>
      <c r="E5" s="480"/>
      <c r="F5" s="745" t="s">
        <v>9</v>
      </c>
      <c r="G5" s="473"/>
      <c r="H5" s="479" t="s">
        <v>841</v>
      </c>
      <c r="I5" s="671"/>
      <c r="J5" s="671"/>
      <c r="K5" s="671"/>
      <c r="L5" s="671"/>
      <c r="M5" s="480"/>
      <c r="N5" s="58"/>
      <c r="P5" s="24" t="s">
        <v>10</v>
      </c>
      <c r="Q5" s="735">
        <v>45516</v>
      </c>
      <c r="R5" s="542"/>
      <c r="T5" s="586" t="s">
        <v>11</v>
      </c>
      <c r="U5" s="587"/>
      <c r="V5" s="588" t="s">
        <v>12</v>
      </c>
      <c r="W5" s="542"/>
      <c r="AB5" s="51"/>
      <c r="AC5" s="51"/>
      <c r="AD5" s="51"/>
      <c r="AE5" s="51"/>
    </row>
    <row r="6" spans="1:32" s="378" customFormat="1" ht="24" customHeight="1" x14ac:dyDescent="0.2">
      <c r="A6" s="552" t="s">
        <v>13</v>
      </c>
      <c r="B6" s="472"/>
      <c r="C6" s="473"/>
      <c r="D6" s="674" t="s">
        <v>14</v>
      </c>
      <c r="E6" s="675"/>
      <c r="F6" s="675"/>
      <c r="G6" s="675"/>
      <c r="H6" s="675"/>
      <c r="I6" s="675"/>
      <c r="J6" s="675"/>
      <c r="K6" s="675"/>
      <c r="L6" s="675"/>
      <c r="M6" s="542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Понедельник</v>
      </c>
      <c r="R6" s="387"/>
      <c r="T6" s="597" t="s">
        <v>16</v>
      </c>
      <c r="U6" s="587"/>
      <c r="V6" s="656" t="s">
        <v>17</v>
      </c>
      <c r="W6" s="420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9" t="str">
        <f>IFERROR(VLOOKUP(DeliveryAddress,Table,3,0),1)</f>
        <v>1</v>
      </c>
      <c r="E7" s="450"/>
      <c r="F7" s="450"/>
      <c r="G7" s="450"/>
      <c r="H7" s="450"/>
      <c r="I7" s="450"/>
      <c r="J7" s="450"/>
      <c r="K7" s="450"/>
      <c r="L7" s="450"/>
      <c r="M7" s="451"/>
      <c r="N7" s="60"/>
      <c r="P7" s="24"/>
      <c r="Q7" s="42"/>
      <c r="R7" s="42"/>
      <c r="T7" s="395"/>
      <c r="U7" s="587"/>
      <c r="V7" s="657"/>
      <c r="W7" s="658"/>
      <c r="AB7" s="51"/>
      <c r="AC7" s="51"/>
      <c r="AD7" s="51"/>
      <c r="AE7" s="51"/>
    </row>
    <row r="8" spans="1:32" s="378" customFormat="1" ht="25.5" customHeight="1" x14ac:dyDescent="0.2">
      <c r="A8" s="748" t="s">
        <v>18</v>
      </c>
      <c r="B8" s="392"/>
      <c r="C8" s="393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57">
        <v>0.5</v>
      </c>
      <c r="R8" s="451"/>
      <c r="T8" s="395"/>
      <c r="U8" s="587"/>
      <c r="V8" s="657"/>
      <c r="W8" s="658"/>
      <c r="AB8" s="51"/>
      <c r="AC8" s="51"/>
      <c r="AD8" s="51"/>
      <c r="AE8" s="51"/>
    </row>
    <row r="9" spans="1:32" s="378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72"/>
      <c r="E9" s="397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80"/>
      <c r="P9" s="26" t="s">
        <v>20</v>
      </c>
      <c r="Q9" s="537"/>
      <c r="R9" s="538"/>
      <c r="T9" s="395"/>
      <c r="U9" s="587"/>
      <c r="V9" s="659"/>
      <c r="W9" s="660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72"/>
      <c r="E10" s="397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6" t="str">
        <f>IFERROR(VLOOKUP($D$10,Proxy,2,FALSE),"")</f>
        <v/>
      </c>
      <c r="I10" s="395"/>
      <c r="J10" s="395"/>
      <c r="K10" s="395"/>
      <c r="L10" s="395"/>
      <c r="M10" s="395"/>
      <c r="N10" s="377"/>
      <c r="P10" s="26" t="s">
        <v>21</v>
      </c>
      <c r="Q10" s="598"/>
      <c r="R10" s="599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41"/>
      <c r="R11" s="542"/>
      <c r="U11" s="24" t="s">
        <v>26</v>
      </c>
      <c r="V11" s="700" t="s">
        <v>27</v>
      </c>
      <c r="W11" s="538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9" t="s">
        <v>28</v>
      </c>
      <c r="B12" s="472"/>
      <c r="C12" s="472"/>
      <c r="D12" s="472"/>
      <c r="E12" s="472"/>
      <c r="F12" s="472"/>
      <c r="G12" s="472"/>
      <c r="H12" s="472"/>
      <c r="I12" s="472"/>
      <c r="J12" s="472"/>
      <c r="K12" s="472"/>
      <c r="L12" s="472"/>
      <c r="M12" s="473"/>
      <c r="N12" s="62"/>
      <c r="P12" s="24" t="s">
        <v>29</v>
      </c>
      <c r="Q12" s="557"/>
      <c r="R12" s="451"/>
      <c r="S12" s="23"/>
      <c r="U12" s="24"/>
      <c r="V12" s="408"/>
      <c r="W12" s="395"/>
      <c r="AB12" s="51"/>
      <c r="AC12" s="51"/>
      <c r="AD12" s="51"/>
      <c r="AE12" s="51"/>
    </row>
    <row r="13" spans="1:32" s="378" customFormat="1" ht="23.25" customHeight="1" x14ac:dyDescent="0.2">
      <c r="A13" s="579" t="s">
        <v>30</v>
      </c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2"/>
      <c r="M13" s="473"/>
      <c r="N13" s="62"/>
      <c r="O13" s="26"/>
      <c r="P13" s="26" t="s">
        <v>31</v>
      </c>
      <c r="Q13" s="700"/>
      <c r="R13" s="53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9" t="s">
        <v>32</v>
      </c>
      <c r="B14" s="472"/>
      <c r="C14" s="472"/>
      <c r="D14" s="472"/>
      <c r="E14" s="472"/>
      <c r="F14" s="472"/>
      <c r="G14" s="472"/>
      <c r="H14" s="472"/>
      <c r="I14" s="472"/>
      <c r="J14" s="472"/>
      <c r="K14" s="472"/>
      <c r="L14" s="472"/>
      <c r="M14" s="47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13" t="s">
        <v>33</v>
      </c>
      <c r="B15" s="472"/>
      <c r="C15" s="472"/>
      <c r="D15" s="472"/>
      <c r="E15" s="472"/>
      <c r="F15" s="472"/>
      <c r="G15" s="472"/>
      <c r="H15" s="472"/>
      <c r="I15" s="472"/>
      <c r="J15" s="472"/>
      <c r="K15" s="472"/>
      <c r="L15" s="472"/>
      <c r="M15" s="473"/>
      <c r="N15" s="63"/>
      <c r="P15" s="54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0"/>
      <c r="Q16" s="550"/>
      <c r="R16" s="550"/>
      <c r="S16" s="550"/>
      <c r="T16" s="55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5" t="s">
        <v>35</v>
      </c>
      <c r="B17" s="435" t="s">
        <v>36</v>
      </c>
      <c r="C17" s="567" t="s">
        <v>37</v>
      </c>
      <c r="D17" s="435" t="s">
        <v>38</v>
      </c>
      <c r="E17" s="510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35" t="s">
        <v>49</v>
      </c>
      <c r="Q17" s="509"/>
      <c r="R17" s="509"/>
      <c r="S17" s="509"/>
      <c r="T17" s="510"/>
      <c r="U17" s="760" t="s">
        <v>50</v>
      </c>
      <c r="V17" s="473"/>
      <c r="W17" s="435" t="s">
        <v>51</v>
      </c>
      <c r="X17" s="435" t="s">
        <v>52</v>
      </c>
      <c r="Y17" s="761" t="s">
        <v>53</v>
      </c>
      <c r="Z17" s="435" t="s">
        <v>54</v>
      </c>
      <c r="AA17" s="647" t="s">
        <v>55</v>
      </c>
      <c r="AB17" s="647" t="s">
        <v>56</v>
      </c>
      <c r="AC17" s="647" t="s">
        <v>57</v>
      </c>
      <c r="AD17" s="647" t="s">
        <v>58</v>
      </c>
      <c r="AE17" s="752"/>
      <c r="AF17" s="753"/>
      <c r="AG17" s="526"/>
      <c r="BD17" s="633" t="s">
        <v>59</v>
      </c>
    </row>
    <row r="18" spans="1:68" ht="14.25" customHeight="1" x14ac:dyDescent="0.2">
      <c r="A18" s="436"/>
      <c r="B18" s="436"/>
      <c r="C18" s="436"/>
      <c r="D18" s="511"/>
      <c r="E18" s="513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511"/>
      <c r="Q18" s="512"/>
      <c r="R18" s="512"/>
      <c r="S18" s="512"/>
      <c r="T18" s="513"/>
      <c r="U18" s="379" t="s">
        <v>60</v>
      </c>
      <c r="V18" s="379" t="s">
        <v>61</v>
      </c>
      <c r="W18" s="436"/>
      <c r="X18" s="436"/>
      <c r="Y18" s="762"/>
      <c r="Z18" s="436"/>
      <c r="AA18" s="648"/>
      <c r="AB18" s="648"/>
      <c r="AC18" s="648"/>
      <c r="AD18" s="754"/>
      <c r="AE18" s="755"/>
      <c r="AF18" s="756"/>
      <c r="AG18" s="527"/>
      <c r="BD18" s="395"/>
    </row>
    <row r="19" spans="1:68" ht="27.75" hidden="1" customHeight="1" x14ac:dyDescent="0.2">
      <c r="A19" s="422" t="s">
        <v>62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23"/>
      <c r="Z19" s="423"/>
      <c r="AA19" s="48"/>
      <c r="AB19" s="48"/>
      <c r="AC19" s="48"/>
    </row>
    <row r="20" spans="1:68" ht="16.5" hidden="1" customHeight="1" x14ac:dyDescent="0.25">
      <c r="A20" s="445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6"/>
      <c r="AB20" s="376"/>
      <c r="AC20" s="376"/>
    </row>
    <row r="21" spans="1:68" ht="14.25" hidden="1" customHeight="1" x14ac:dyDescent="0.25">
      <c r="A21" s="394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4"/>
      <c r="AB21" s="374"/>
      <c r="AC21" s="374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1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402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402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394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4"/>
      <c r="AB25" s="374"/>
      <c r="AC25" s="374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6">
        <v>4680115885912</v>
      </c>
      <c r="E26" s="387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3" t="s">
        <v>75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88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6">
        <v>4680115885905</v>
      </c>
      <c r="E33" s="387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">
        <v>91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82">
        <v>50.4</v>
      </c>
      <c r="Y35" s="383">
        <f t="shared" si="0"/>
        <v>50.4</v>
      </c>
      <c r="Z35" s="36">
        <f t="shared" si="1"/>
        <v>0.15060000000000001</v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55.72</v>
      </c>
      <c r="BN35" s="64">
        <f t="shared" si="3"/>
        <v>55.72</v>
      </c>
      <c r="BO35" s="64">
        <f t="shared" si="4"/>
        <v>0.12820512820512819</v>
      </c>
      <c r="BP35" s="64">
        <f t="shared" si="5"/>
        <v>0.12820512820512819</v>
      </c>
    </row>
    <row r="36" spans="1:68" x14ac:dyDescent="0.2">
      <c r="A36" s="401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402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20</v>
      </c>
      <c r="Y36" s="384">
        <f>IFERROR(Y26/H26,"0")+IFERROR(Y27/H27,"0")+IFERROR(Y28/H28,"0")+IFERROR(Y29/H29,"0")+IFERROR(Y30/H30,"0")+IFERROR(Y31/H31,"0")+IFERROR(Y32/H32,"0")+IFERROR(Y33/H33,"0")+IFERROR(Y34/H34,"0")+IFERROR(Y35/H35,"0")</f>
        <v>20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0.15060000000000001</v>
      </c>
      <c r="AA36" s="385"/>
      <c r="AB36" s="385"/>
      <c r="AC36" s="385"/>
    </row>
    <row r="37" spans="1:68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402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84">
        <f>IFERROR(SUM(X26:X35),"0")</f>
        <v>50.4</v>
      </c>
      <c r="Y37" s="384">
        <f>IFERROR(SUM(Y26:Y35),"0")</f>
        <v>50.4</v>
      </c>
      <c r="Z37" s="37"/>
      <c r="AA37" s="385"/>
      <c r="AB37" s="385"/>
      <c r="AC37" s="385"/>
    </row>
    <row r="38" spans="1:68" ht="14.25" hidden="1" customHeight="1" x14ac:dyDescent="0.25">
      <c r="A38" s="394" t="s">
        <v>96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95"/>
      <c r="AA38" s="374"/>
      <c r="AB38" s="374"/>
      <c r="AC38" s="374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7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1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402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hidden="1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402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hidden="1" customHeight="1" x14ac:dyDescent="0.25">
      <c r="A42" s="394" t="s">
        <v>101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95"/>
      <c r="AA42" s="374"/>
      <c r="AB42" s="374"/>
      <c r="AC42" s="374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1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402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402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hidden="1" customHeight="1" x14ac:dyDescent="0.25">
      <c r="A46" s="394" t="s">
        <v>105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95"/>
      <c r="AA46" s="374"/>
      <c r="AB46" s="374"/>
      <c r="AC46" s="374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1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402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402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hidden="1" customHeight="1" x14ac:dyDescent="0.2">
      <c r="A50" s="422" t="s">
        <v>108</v>
      </c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3"/>
      <c r="N50" s="423"/>
      <c r="O50" s="423"/>
      <c r="P50" s="423"/>
      <c r="Q50" s="423"/>
      <c r="R50" s="423"/>
      <c r="S50" s="423"/>
      <c r="T50" s="423"/>
      <c r="U50" s="423"/>
      <c r="V50" s="423"/>
      <c r="W50" s="423"/>
      <c r="X50" s="423"/>
      <c r="Y50" s="423"/>
      <c r="Z50" s="423"/>
      <c r="AA50" s="48"/>
      <c r="AB50" s="48"/>
      <c r="AC50" s="48"/>
    </row>
    <row r="51" spans="1:68" ht="16.5" hidden="1" customHeight="1" x14ac:dyDescent="0.25">
      <c r="A51" s="445" t="s">
        <v>109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95"/>
      <c r="AA51" s="376"/>
      <c r="AB51" s="376"/>
      <c r="AC51" s="376"/>
    </row>
    <row r="52" spans="1:68" ht="14.25" hidden="1" customHeight="1" x14ac:dyDescent="0.25">
      <c r="A52" s="394" t="s">
        <v>110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95"/>
      <c r="AA52" s="374"/>
      <c r="AB52" s="374"/>
      <c r="AC52" s="374"/>
    </row>
    <row r="53" spans="1:68" ht="16.5" hidden="1" customHeight="1" x14ac:dyDescent="0.25">
      <c r="A53" s="54" t="s">
        <v>111</v>
      </c>
      <c r="B53" s="54" t="s">
        <v>112</v>
      </c>
      <c r="C53" s="31">
        <v>4301011380</v>
      </c>
      <c r="D53" s="386">
        <v>4607091385670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82">
        <v>0</v>
      </c>
      <c r="Y53" s="383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6">
        <v>4607091385670</v>
      </c>
      <c r="E54" s="387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86">
        <v>4680115883956</v>
      </c>
      <c r="E55" s="387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86">
        <v>4607091385687</v>
      </c>
      <c r="E56" s="387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6">
        <v>4680115882539</v>
      </c>
      <c r="E57" s="387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6">
        <v>4680115883949</v>
      </c>
      <c r="E58" s="387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1"/>
      <c r="B59" s="395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402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84">
        <f>IFERROR(X53/H53,"0")+IFERROR(X54/H54,"0")+IFERROR(X55/H55,"0")+IFERROR(X56/H56,"0")+IFERROR(X57/H57,"0")+IFERROR(X58/H58,"0")</f>
        <v>0</v>
      </c>
      <c r="Y59" s="384">
        <f>IFERROR(Y53/H53,"0")+IFERROR(Y54/H54,"0")+IFERROR(Y55/H55,"0")+IFERROR(Y56/H56,"0")+IFERROR(Y57/H57,"0")+IFERROR(Y58/H58,"0")</f>
        <v>0</v>
      </c>
      <c r="Z59" s="384">
        <f>IFERROR(IF(Z53="",0,Z53),"0")+IFERROR(IF(Z54="",0,Z54),"0")+IFERROR(IF(Z55="",0,Z55),"0")+IFERROR(IF(Z56="",0,Z56),"0")+IFERROR(IF(Z57="",0,Z57),"0")+IFERROR(IF(Z58="",0,Z58),"0")</f>
        <v>0</v>
      </c>
      <c r="AA59" s="385"/>
      <c r="AB59" s="385"/>
      <c r="AC59" s="385"/>
    </row>
    <row r="60" spans="1:68" hidden="1" x14ac:dyDescent="0.2">
      <c r="A60" s="395"/>
      <c r="B60" s="395"/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5"/>
      <c r="N60" s="395"/>
      <c r="O60" s="402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84">
        <f>IFERROR(SUM(X53:X58),"0")</f>
        <v>0</v>
      </c>
      <c r="Y60" s="384">
        <f>IFERROR(SUM(Y53:Y58),"0")</f>
        <v>0</v>
      </c>
      <c r="Z60" s="37"/>
      <c r="AA60" s="385"/>
      <c r="AB60" s="385"/>
      <c r="AC60" s="385"/>
    </row>
    <row r="61" spans="1:68" ht="14.25" hidden="1" customHeight="1" x14ac:dyDescent="0.25">
      <c r="A61" s="394" t="s">
        <v>71</v>
      </c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5"/>
      <c r="S61" s="395"/>
      <c r="T61" s="395"/>
      <c r="U61" s="395"/>
      <c r="V61" s="395"/>
      <c r="W61" s="395"/>
      <c r="X61" s="395"/>
      <c r="Y61" s="395"/>
      <c r="Z61" s="395"/>
      <c r="AA61" s="374"/>
      <c r="AB61" s="374"/>
      <c r="AC61" s="374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6">
        <v>4680115885233</v>
      </c>
      <c r="E62" s="387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9" t="s">
        <v>127</v>
      </c>
      <c r="Q62" s="389"/>
      <c r="R62" s="389"/>
      <c r="S62" s="389"/>
      <c r="T62" s="390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128</v>
      </c>
      <c r="B63" s="54" t="s">
        <v>129</v>
      </c>
      <c r="C63" s="31">
        <v>4301051820</v>
      </c>
      <c r="D63" s="386">
        <v>4680115884915</v>
      </c>
      <c r="E63" s="387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5" t="s">
        <v>130</v>
      </c>
      <c r="Q63" s="389"/>
      <c r="R63" s="389"/>
      <c r="S63" s="389"/>
      <c r="T63" s="390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1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402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hidden="1" x14ac:dyDescent="0.2">
      <c r="A65" s="395"/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402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hidden="1" customHeight="1" x14ac:dyDescent="0.25">
      <c r="A66" s="445" t="s">
        <v>131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95"/>
      <c r="AA66" s="376"/>
      <c r="AB66" s="376"/>
      <c r="AC66" s="376"/>
    </row>
    <row r="67" spans="1:68" ht="14.25" hidden="1" customHeight="1" x14ac:dyDescent="0.25">
      <c r="A67" s="394" t="s">
        <v>110</v>
      </c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395"/>
      <c r="V67" s="395"/>
      <c r="W67" s="395"/>
      <c r="X67" s="395"/>
      <c r="Y67" s="395"/>
      <c r="Z67" s="395"/>
      <c r="AA67" s="374"/>
      <c r="AB67" s="374"/>
      <c r="AC67" s="374"/>
    </row>
    <row r="68" spans="1:68" ht="27" hidden="1" customHeight="1" x14ac:dyDescent="0.25">
      <c r="A68" s="54" t="s">
        <v>132</v>
      </c>
      <c r="B68" s="54" t="s">
        <v>133</v>
      </c>
      <c r="C68" s="31">
        <v>4301011481</v>
      </c>
      <c r="D68" s="386">
        <v>4680115881426</v>
      </c>
      <c r="E68" s="387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4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132</v>
      </c>
      <c r="B69" s="54" t="s">
        <v>135</v>
      </c>
      <c r="C69" s="31">
        <v>4301011452</v>
      </c>
      <c r="D69" s="386">
        <v>4680115881426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2">
        <v>0</v>
      </c>
      <c r="Y69" s="383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136</v>
      </c>
      <c r="B70" s="54" t="s">
        <v>137</v>
      </c>
      <c r="C70" s="31">
        <v>4301011386</v>
      </c>
      <c r="D70" s="386">
        <v>4680115880283</v>
      </c>
      <c r="E70" s="387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4301011432</v>
      </c>
      <c r="D71" s="386">
        <v>4680115882720</v>
      </c>
      <c r="E71" s="387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140</v>
      </c>
      <c r="B72" s="54" t="s">
        <v>141</v>
      </c>
      <c r="C72" s="31">
        <v>4301011458</v>
      </c>
      <c r="D72" s="386">
        <v>4680115881525</v>
      </c>
      <c r="E72" s="387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51" t="s">
        <v>142</v>
      </c>
      <c r="Q72" s="389"/>
      <c r="R72" s="389"/>
      <c r="S72" s="389"/>
      <c r="T72" s="390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144</v>
      </c>
      <c r="B73" s="54" t="s">
        <v>145</v>
      </c>
      <c r="C73" s="31">
        <v>4301012008</v>
      </c>
      <c r="D73" s="386">
        <v>4680115881525</v>
      </c>
      <c r="E73" s="387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498" t="s">
        <v>147</v>
      </c>
      <c r="Q73" s="389"/>
      <c r="R73" s="389"/>
      <c r="S73" s="389"/>
      <c r="T73" s="390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149</v>
      </c>
      <c r="B74" s="54" t="s">
        <v>150</v>
      </c>
      <c r="C74" s="31">
        <v>4301011437</v>
      </c>
      <c r="D74" s="386">
        <v>4680115881419</v>
      </c>
      <c r="E74" s="387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1"/>
      <c r="B75" s="395"/>
      <c r="C75" s="395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5"/>
      <c r="O75" s="402"/>
      <c r="P75" s="391" t="s">
        <v>69</v>
      </c>
      <c r="Q75" s="392"/>
      <c r="R75" s="392"/>
      <c r="S75" s="392"/>
      <c r="T75" s="392"/>
      <c r="U75" s="392"/>
      <c r="V75" s="393"/>
      <c r="W75" s="37" t="s">
        <v>70</v>
      </c>
      <c r="X75" s="384">
        <f>IFERROR(X68/H68,"0")+IFERROR(X69/H69,"0")+IFERROR(X70/H70,"0")+IFERROR(X71/H71,"0")+IFERROR(X72/H72,"0")+IFERROR(X73/H73,"0")+IFERROR(X74/H74,"0")</f>
        <v>0</v>
      </c>
      <c r="Y75" s="384">
        <f>IFERROR(Y68/H68,"0")+IFERROR(Y69/H69,"0")+IFERROR(Y70/H70,"0")+IFERROR(Y71/H71,"0")+IFERROR(Y72/H72,"0")+IFERROR(Y73/H73,"0")+IFERROR(Y74/H74,"0")</f>
        <v>0</v>
      </c>
      <c r="Z75" s="384">
        <f>IFERROR(IF(Z68="",0,Z68),"0")+IFERROR(IF(Z69="",0,Z69),"0")+IFERROR(IF(Z70="",0,Z70),"0")+IFERROR(IF(Z71="",0,Z71),"0")+IFERROR(IF(Z72="",0,Z72),"0")+IFERROR(IF(Z73="",0,Z73),"0")+IFERROR(IF(Z74="",0,Z74),"0")</f>
        <v>0</v>
      </c>
      <c r="AA75" s="385"/>
      <c r="AB75" s="385"/>
      <c r="AC75" s="385"/>
    </row>
    <row r="76" spans="1:68" hidden="1" x14ac:dyDescent="0.2">
      <c r="A76" s="395"/>
      <c r="B76" s="395"/>
      <c r="C76" s="395"/>
      <c r="D76" s="395"/>
      <c r="E76" s="395"/>
      <c r="F76" s="395"/>
      <c r="G76" s="395"/>
      <c r="H76" s="395"/>
      <c r="I76" s="395"/>
      <c r="J76" s="395"/>
      <c r="K76" s="395"/>
      <c r="L76" s="395"/>
      <c r="M76" s="395"/>
      <c r="N76" s="395"/>
      <c r="O76" s="402"/>
      <c r="P76" s="391" t="s">
        <v>69</v>
      </c>
      <c r="Q76" s="392"/>
      <c r="R76" s="392"/>
      <c r="S76" s="392"/>
      <c r="T76" s="392"/>
      <c r="U76" s="392"/>
      <c r="V76" s="393"/>
      <c r="W76" s="37" t="s">
        <v>68</v>
      </c>
      <c r="X76" s="384">
        <f>IFERROR(SUM(X68:X74),"0")</f>
        <v>0</v>
      </c>
      <c r="Y76" s="384">
        <f>IFERROR(SUM(Y68:Y74),"0")</f>
        <v>0</v>
      </c>
      <c r="Z76" s="37"/>
      <c r="AA76" s="385"/>
      <c r="AB76" s="385"/>
      <c r="AC76" s="385"/>
    </row>
    <row r="77" spans="1:68" ht="14.25" hidden="1" customHeight="1" x14ac:dyDescent="0.25">
      <c r="A77" s="394" t="s">
        <v>151</v>
      </c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395"/>
      <c r="V77" s="395"/>
      <c r="W77" s="395"/>
      <c r="X77" s="395"/>
      <c r="Y77" s="395"/>
      <c r="Z77" s="395"/>
      <c r="AA77" s="374"/>
      <c r="AB77" s="374"/>
      <c r="AC77" s="374"/>
    </row>
    <row r="78" spans="1:68" ht="27" hidden="1" customHeight="1" x14ac:dyDescent="0.25">
      <c r="A78" s="54" t="s">
        <v>152</v>
      </c>
      <c r="B78" s="54" t="s">
        <v>153</v>
      </c>
      <c r="C78" s="31">
        <v>4301020234</v>
      </c>
      <c r="D78" s="386">
        <v>4680115881440</v>
      </c>
      <c r="E78" s="387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154</v>
      </c>
      <c r="B79" s="54" t="s">
        <v>155</v>
      </c>
      <c r="C79" s="31">
        <v>4301020232</v>
      </c>
      <c r="D79" s="386">
        <v>4680115881433</v>
      </c>
      <c r="E79" s="387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9"/>
      <c r="R79" s="389"/>
      <c r="S79" s="389"/>
      <c r="T79" s="390"/>
      <c r="U79" s="34"/>
      <c r="V79" s="34"/>
      <c r="W79" s="35" t="s">
        <v>68</v>
      </c>
      <c r="X79" s="382">
        <v>89.100000000000009</v>
      </c>
      <c r="Y79" s="383">
        <f>IFERROR(IF(X79="",0,CEILING((X79/$H79),1)*$H79),"")</f>
        <v>89.100000000000009</v>
      </c>
      <c r="Z79" s="36">
        <f>IFERROR(IF(Y79=0,"",ROUNDUP(Y79/H79,0)*0.00753),"")</f>
        <v>0.24849000000000002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95.7</v>
      </c>
      <c r="BN79" s="64">
        <f>IFERROR(Y79*I79/H79,"0")</f>
        <v>95.7</v>
      </c>
      <c r="BO79" s="64">
        <f>IFERROR(1/J79*(X79/H79),"0")</f>
        <v>0.21153846153846154</v>
      </c>
      <c r="BP79" s="64">
        <f>IFERROR(1/J79*(Y79/H79),"0")</f>
        <v>0.21153846153846154</v>
      </c>
    </row>
    <row r="80" spans="1:68" x14ac:dyDescent="0.2">
      <c r="A80" s="401"/>
      <c r="B80" s="395"/>
      <c r="C80" s="395"/>
      <c r="D80" s="395"/>
      <c r="E80" s="395"/>
      <c r="F80" s="395"/>
      <c r="G80" s="395"/>
      <c r="H80" s="395"/>
      <c r="I80" s="395"/>
      <c r="J80" s="395"/>
      <c r="K80" s="395"/>
      <c r="L80" s="395"/>
      <c r="M80" s="395"/>
      <c r="N80" s="395"/>
      <c r="O80" s="402"/>
      <c r="P80" s="391" t="s">
        <v>69</v>
      </c>
      <c r="Q80" s="392"/>
      <c r="R80" s="392"/>
      <c r="S80" s="392"/>
      <c r="T80" s="392"/>
      <c r="U80" s="392"/>
      <c r="V80" s="393"/>
      <c r="W80" s="37" t="s">
        <v>70</v>
      </c>
      <c r="X80" s="384">
        <f>IFERROR(X78/H78,"0")+IFERROR(X79/H79,"0")</f>
        <v>33</v>
      </c>
      <c r="Y80" s="384">
        <f>IFERROR(Y78/H78,"0")+IFERROR(Y79/H79,"0")</f>
        <v>33</v>
      </c>
      <c r="Z80" s="384">
        <f>IFERROR(IF(Z78="",0,Z78),"0")+IFERROR(IF(Z79="",0,Z79),"0")</f>
        <v>0.24849000000000002</v>
      </c>
      <c r="AA80" s="385"/>
      <c r="AB80" s="385"/>
      <c r="AC80" s="385"/>
    </row>
    <row r="81" spans="1:68" x14ac:dyDescent="0.2">
      <c r="A81" s="395"/>
      <c r="B81" s="395"/>
      <c r="C81" s="395"/>
      <c r="D81" s="395"/>
      <c r="E81" s="395"/>
      <c r="F81" s="395"/>
      <c r="G81" s="395"/>
      <c r="H81" s="395"/>
      <c r="I81" s="395"/>
      <c r="J81" s="395"/>
      <c r="K81" s="395"/>
      <c r="L81" s="395"/>
      <c r="M81" s="395"/>
      <c r="N81" s="395"/>
      <c r="O81" s="402"/>
      <c r="P81" s="391" t="s">
        <v>69</v>
      </c>
      <c r="Q81" s="392"/>
      <c r="R81" s="392"/>
      <c r="S81" s="392"/>
      <c r="T81" s="392"/>
      <c r="U81" s="392"/>
      <c r="V81" s="393"/>
      <c r="W81" s="37" t="s">
        <v>68</v>
      </c>
      <c r="X81" s="384">
        <f>IFERROR(SUM(X78:X79),"0")</f>
        <v>89.100000000000009</v>
      </c>
      <c r="Y81" s="384">
        <f>IFERROR(SUM(Y78:Y79),"0")</f>
        <v>89.100000000000009</v>
      </c>
      <c r="Z81" s="37"/>
      <c r="AA81" s="385"/>
      <c r="AB81" s="385"/>
      <c r="AC81" s="385"/>
    </row>
    <row r="82" spans="1:68" ht="14.25" hidden="1" customHeight="1" x14ac:dyDescent="0.25">
      <c r="A82" s="394" t="s">
        <v>63</v>
      </c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74"/>
      <c r="AB82" s="374"/>
      <c r="AC82" s="374"/>
    </row>
    <row r="83" spans="1:68" ht="16.5" hidden="1" customHeight="1" x14ac:dyDescent="0.25">
      <c r="A83" s="54" t="s">
        <v>156</v>
      </c>
      <c r="B83" s="54" t="s">
        <v>157</v>
      </c>
      <c r="C83" s="31">
        <v>4301031242</v>
      </c>
      <c r="D83" s="386">
        <v>4680115885066</v>
      </c>
      <c r="E83" s="387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78" t="s">
        <v>158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hidden="1" customHeight="1" x14ac:dyDescent="0.25">
      <c r="A84" s="54" t="s">
        <v>160</v>
      </c>
      <c r="B84" s="54" t="s">
        <v>161</v>
      </c>
      <c r="C84" s="31">
        <v>4301031243</v>
      </c>
      <c r="D84" s="386">
        <v>4680115885073</v>
      </c>
      <c r="E84" s="387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4" t="s">
        <v>162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163</v>
      </c>
      <c r="B85" s="54" t="s">
        <v>164</v>
      </c>
      <c r="C85" s="31">
        <v>4301031240</v>
      </c>
      <c r="D85" s="386">
        <v>4680115885042</v>
      </c>
      <c r="E85" s="387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84" t="s">
        <v>165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166</v>
      </c>
      <c r="B86" s="54" t="s">
        <v>167</v>
      </c>
      <c r="C86" s="31">
        <v>4301031241</v>
      </c>
      <c r="D86" s="386">
        <v>4680115885059</v>
      </c>
      <c r="E86" s="387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3" t="s">
        <v>168</v>
      </c>
      <c r="Q86" s="389"/>
      <c r="R86" s="389"/>
      <c r="S86" s="389"/>
      <c r="T86" s="390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169</v>
      </c>
      <c r="B87" s="54" t="s">
        <v>170</v>
      </c>
      <c r="C87" s="31">
        <v>4301031315</v>
      </c>
      <c r="D87" s="386">
        <v>4680115885080</v>
      </c>
      <c r="E87" s="387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603" t="s">
        <v>171</v>
      </c>
      <c r="Q87" s="389"/>
      <c r="R87" s="389"/>
      <c r="S87" s="389"/>
      <c r="T87" s="390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172</v>
      </c>
      <c r="B88" s="54" t="s">
        <v>173</v>
      </c>
      <c r="C88" s="31">
        <v>4301031316</v>
      </c>
      <c r="D88" s="386">
        <v>4680115885097</v>
      </c>
      <c r="E88" s="387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1" t="s">
        <v>174</v>
      </c>
      <c r="Q88" s="389"/>
      <c r="R88" s="389"/>
      <c r="S88" s="389"/>
      <c r="T88" s="390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1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402"/>
      <c r="P89" s="391" t="s">
        <v>69</v>
      </c>
      <c r="Q89" s="392"/>
      <c r="R89" s="392"/>
      <c r="S89" s="392"/>
      <c r="T89" s="392"/>
      <c r="U89" s="392"/>
      <c r="V89" s="393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hidden="1" x14ac:dyDescent="0.2">
      <c r="A90" s="395"/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402"/>
      <c r="P90" s="391" t="s">
        <v>69</v>
      </c>
      <c r="Q90" s="392"/>
      <c r="R90" s="392"/>
      <c r="S90" s="392"/>
      <c r="T90" s="392"/>
      <c r="U90" s="392"/>
      <c r="V90" s="393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hidden="1" customHeight="1" x14ac:dyDescent="0.25">
      <c r="A91" s="394" t="s">
        <v>71</v>
      </c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5"/>
      <c r="N91" s="395"/>
      <c r="O91" s="395"/>
      <c r="P91" s="395"/>
      <c r="Q91" s="395"/>
      <c r="R91" s="395"/>
      <c r="S91" s="395"/>
      <c r="T91" s="395"/>
      <c r="U91" s="395"/>
      <c r="V91" s="395"/>
      <c r="W91" s="395"/>
      <c r="X91" s="395"/>
      <c r="Y91" s="395"/>
      <c r="Z91" s="395"/>
      <c r="AA91" s="374"/>
      <c r="AB91" s="374"/>
      <c r="AC91" s="374"/>
    </row>
    <row r="92" spans="1:68" ht="16.5" hidden="1" customHeight="1" x14ac:dyDescent="0.25">
      <c r="A92" s="54" t="s">
        <v>175</v>
      </c>
      <c r="B92" s="54" t="s">
        <v>176</v>
      </c>
      <c r="C92" s="31">
        <v>4301051827</v>
      </c>
      <c r="D92" s="386">
        <v>4680115884403</v>
      </c>
      <c r="E92" s="387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3" t="s">
        <v>177</v>
      </c>
      <c r="Q92" s="389"/>
      <c r="R92" s="389"/>
      <c r="S92" s="389"/>
      <c r="T92" s="390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178</v>
      </c>
      <c r="B93" s="54" t="s">
        <v>179</v>
      </c>
      <c r="C93" s="31">
        <v>4301051837</v>
      </c>
      <c r="D93" s="386">
        <v>4680115884311</v>
      </c>
      <c r="E93" s="387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2" t="s">
        <v>180</v>
      </c>
      <c r="Q93" s="389"/>
      <c r="R93" s="389"/>
      <c r="S93" s="389"/>
      <c r="T93" s="390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1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402"/>
      <c r="P94" s="391" t="s">
        <v>69</v>
      </c>
      <c r="Q94" s="392"/>
      <c r="R94" s="392"/>
      <c r="S94" s="392"/>
      <c r="T94" s="392"/>
      <c r="U94" s="392"/>
      <c r="V94" s="393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hidden="1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402"/>
      <c r="P95" s="391" t="s">
        <v>69</v>
      </c>
      <c r="Q95" s="392"/>
      <c r="R95" s="392"/>
      <c r="S95" s="392"/>
      <c r="T95" s="392"/>
      <c r="U95" s="392"/>
      <c r="V95" s="393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hidden="1" customHeight="1" x14ac:dyDescent="0.25">
      <c r="A96" s="394" t="s">
        <v>181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95"/>
      <c r="AA96" s="374"/>
      <c r="AB96" s="374"/>
      <c r="AC96" s="374"/>
    </row>
    <row r="97" spans="1:68" ht="27" hidden="1" customHeight="1" x14ac:dyDescent="0.25">
      <c r="A97" s="54" t="s">
        <v>182</v>
      </c>
      <c r="B97" s="54" t="s">
        <v>183</v>
      </c>
      <c r="C97" s="31">
        <v>4301060366</v>
      </c>
      <c r="D97" s="386">
        <v>4680115881532</v>
      </c>
      <c r="E97" s="387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182</v>
      </c>
      <c r="B98" s="54" t="s">
        <v>184</v>
      </c>
      <c r="C98" s="31">
        <v>4301060371</v>
      </c>
      <c r="D98" s="386">
        <v>4680115881532</v>
      </c>
      <c r="E98" s="387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185</v>
      </c>
      <c r="B99" s="54" t="s">
        <v>186</v>
      </c>
      <c r="C99" s="31">
        <v>4301060351</v>
      </c>
      <c r="D99" s="386">
        <v>4680115881464</v>
      </c>
      <c r="E99" s="387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9"/>
      <c r="R99" s="389"/>
      <c r="S99" s="389"/>
      <c r="T99" s="390"/>
      <c r="U99" s="34"/>
      <c r="V99" s="34"/>
      <c r="W99" s="35" t="s">
        <v>68</v>
      </c>
      <c r="X99" s="382">
        <v>81.600000000000009</v>
      </c>
      <c r="Y99" s="383">
        <f>IFERROR(IF(X99="",0,CEILING((X99/$H99),1)*$H99),"")</f>
        <v>81.599999999999994</v>
      </c>
      <c r="Z99" s="36">
        <f>IFERROR(IF(Y99=0,"",ROUNDUP(Y99/H99,0)*0.00753),"")</f>
        <v>0.25602000000000003</v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88.40000000000002</v>
      </c>
      <c r="BN99" s="64">
        <f>IFERROR(Y99*I99/H99,"0")</f>
        <v>88.4</v>
      </c>
      <c r="BO99" s="64">
        <f>IFERROR(1/J99*(X99/H99),"0")</f>
        <v>0.21794871794871798</v>
      </c>
      <c r="BP99" s="64">
        <f>IFERROR(1/J99*(Y99/H99),"0")</f>
        <v>0.21794871794871795</v>
      </c>
    </row>
    <row r="100" spans="1:68" x14ac:dyDescent="0.2">
      <c r="A100" s="401"/>
      <c r="B100" s="395"/>
      <c r="C100" s="395"/>
      <c r="D100" s="395"/>
      <c r="E100" s="395"/>
      <c r="F100" s="395"/>
      <c r="G100" s="395"/>
      <c r="H100" s="395"/>
      <c r="I100" s="395"/>
      <c r="J100" s="395"/>
      <c r="K100" s="395"/>
      <c r="L100" s="395"/>
      <c r="M100" s="395"/>
      <c r="N100" s="395"/>
      <c r="O100" s="402"/>
      <c r="P100" s="391" t="s">
        <v>69</v>
      </c>
      <c r="Q100" s="392"/>
      <c r="R100" s="392"/>
      <c r="S100" s="392"/>
      <c r="T100" s="392"/>
      <c r="U100" s="392"/>
      <c r="V100" s="393"/>
      <c r="W100" s="37" t="s">
        <v>70</v>
      </c>
      <c r="X100" s="384">
        <f>IFERROR(X97/H97,"0")+IFERROR(X98/H98,"0")+IFERROR(X99/H99,"0")</f>
        <v>34.000000000000007</v>
      </c>
      <c r="Y100" s="384">
        <f>IFERROR(Y97/H97,"0")+IFERROR(Y98/H98,"0")+IFERROR(Y99/H99,"0")</f>
        <v>34</v>
      </c>
      <c r="Z100" s="384">
        <f>IFERROR(IF(Z97="",0,Z97),"0")+IFERROR(IF(Z98="",0,Z98),"0")+IFERROR(IF(Z99="",0,Z99),"0")</f>
        <v>0.25602000000000003</v>
      </c>
      <c r="AA100" s="385"/>
      <c r="AB100" s="385"/>
      <c r="AC100" s="385"/>
    </row>
    <row r="101" spans="1:68" x14ac:dyDescent="0.2">
      <c r="A101" s="395"/>
      <c r="B101" s="395"/>
      <c r="C101" s="395"/>
      <c r="D101" s="395"/>
      <c r="E101" s="395"/>
      <c r="F101" s="395"/>
      <c r="G101" s="395"/>
      <c r="H101" s="395"/>
      <c r="I101" s="395"/>
      <c r="J101" s="395"/>
      <c r="K101" s="395"/>
      <c r="L101" s="395"/>
      <c r="M101" s="395"/>
      <c r="N101" s="395"/>
      <c r="O101" s="402"/>
      <c r="P101" s="391" t="s">
        <v>69</v>
      </c>
      <c r="Q101" s="392"/>
      <c r="R101" s="392"/>
      <c r="S101" s="392"/>
      <c r="T101" s="392"/>
      <c r="U101" s="392"/>
      <c r="V101" s="393"/>
      <c r="W101" s="37" t="s">
        <v>68</v>
      </c>
      <c r="X101" s="384">
        <f>IFERROR(SUM(X97:X99),"0")</f>
        <v>81.600000000000009</v>
      </c>
      <c r="Y101" s="384">
        <f>IFERROR(SUM(Y97:Y99),"0")</f>
        <v>81.599999999999994</v>
      </c>
      <c r="Z101" s="37"/>
      <c r="AA101" s="385"/>
      <c r="AB101" s="385"/>
      <c r="AC101" s="385"/>
    </row>
    <row r="102" spans="1:68" ht="16.5" hidden="1" customHeight="1" x14ac:dyDescent="0.25">
      <c r="A102" s="445" t="s">
        <v>187</v>
      </c>
      <c r="B102" s="395"/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5"/>
      <c r="N102" s="395"/>
      <c r="O102" s="395"/>
      <c r="P102" s="395"/>
      <c r="Q102" s="395"/>
      <c r="R102" s="395"/>
      <c r="S102" s="395"/>
      <c r="T102" s="395"/>
      <c r="U102" s="395"/>
      <c r="V102" s="395"/>
      <c r="W102" s="395"/>
      <c r="X102" s="395"/>
      <c r="Y102" s="395"/>
      <c r="Z102" s="395"/>
      <c r="AA102" s="376"/>
      <c r="AB102" s="376"/>
      <c r="AC102" s="376"/>
    </row>
    <row r="103" spans="1:68" ht="14.25" hidden="1" customHeight="1" x14ac:dyDescent="0.25">
      <c r="A103" s="394" t="s">
        <v>110</v>
      </c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5"/>
      <c r="O103" s="395"/>
      <c r="P103" s="395"/>
      <c r="Q103" s="395"/>
      <c r="R103" s="395"/>
      <c r="S103" s="395"/>
      <c r="T103" s="395"/>
      <c r="U103" s="395"/>
      <c r="V103" s="395"/>
      <c r="W103" s="395"/>
      <c r="X103" s="395"/>
      <c r="Y103" s="395"/>
      <c r="Z103" s="395"/>
      <c r="AA103" s="374"/>
      <c r="AB103" s="374"/>
      <c r="AC103" s="374"/>
    </row>
    <row r="104" spans="1:68" ht="27" hidden="1" customHeight="1" x14ac:dyDescent="0.25">
      <c r="A104" s="54" t="s">
        <v>188</v>
      </c>
      <c r="B104" s="54" t="s">
        <v>189</v>
      </c>
      <c r="C104" s="31">
        <v>4301011468</v>
      </c>
      <c r="D104" s="386">
        <v>4680115881327</v>
      </c>
      <c r="E104" s="387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190</v>
      </c>
      <c r="B105" s="54" t="s">
        <v>191</v>
      </c>
      <c r="C105" s="31">
        <v>4301011476</v>
      </c>
      <c r="D105" s="386">
        <v>4680115881518</v>
      </c>
      <c r="E105" s="387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192</v>
      </c>
      <c r="B106" s="54" t="s">
        <v>193</v>
      </c>
      <c r="C106" s="31">
        <v>4301012007</v>
      </c>
      <c r="D106" s="386">
        <v>4680115881303</v>
      </c>
      <c r="E106" s="387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80" t="s">
        <v>194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401"/>
      <c r="B107" s="395"/>
      <c r="C107" s="395"/>
      <c r="D107" s="395"/>
      <c r="E107" s="395"/>
      <c r="F107" s="395"/>
      <c r="G107" s="395"/>
      <c r="H107" s="395"/>
      <c r="I107" s="395"/>
      <c r="J107" s="395"/>
      <c r="K107" s="395"/>
      <c r="L107" s="395"/>
      <c r="M107" s="395"/>
      <c r="N107" s="395"/>
      <c r="O107" s="402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84">
        <f>IFERROR(X104/H104,"0")+IFERROR(X105/H105,"0")+IFERROR(X106/H106,"0")</f>
        <v>0</v>
      </c>
      <c r="Y107" s="384">
        <f>IFERROR(Y104/H104,"0")+IFERROR(Y105/H105,"0")+IFERROR(Y106/H106,"0")</f>
        <v>0</v>
      </c>
      <c r="Z107" s="384">
        <f>IFERROR(IF(Z104="",0,Z104),"0")+IFERROR(IF(Z105="",0,Z105),"0")+IFERROR(IF(Z106="",0,Z106),"0")</f>
        <v>0</v>
      </c>
      <c r="AA107" s="385"/>
      <c r="AB107" s="385"/>
      <c r="AC107" s="385"/>
    </row>
    <row r="108" spans="1:68" hidden="1" x14ac:dyDescent="0.2">
      <c r="A108" s="395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402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84">
        <f>IFERROR(SUM(X104:X106),"0")</f>
        <v>0</v>
      </c>
      <c r="Y108" s="384">
        <f>IFERROR(SUM(Y104:Y106),"0")</f>
        <v>0</v>
      </c>
      <c r="Z108" s="37"/>
      <c r="AA108" s="385"/>
      <c r="AB108" s="385"/>
      <c r="AC108" s="385"/>
    </row>
    <row r="109" spans="1:68" ht="14.25" hidden="1" customHeight="1" x14ac:dyDescent="0.25">
      <c r="A109" s="394" t="s">
        <v>71</v>
      </c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5"/>
      <c r="P109" s="395"/>
      <c r="Q109" s="395"/>
      <c r="R109" s="395"/>
      <c r="S109" s="395"/>
      <c r="T109" s="395"/>
      <c r="U109" s="395"/>
      <c r="V109" s="395"/>
      <c r="W109" s="395"/>
      <c r="X109" s="395"/>
      <c r="Y109" s="395"/>
      <c r="Z109" s="395"/>
      <c r="AA109" s="374"/>
      <c r="AB109" s="374"/>
      <c r="AC109" s="374"/>
    </row>
    <row r="110" spans="1:68" ht="27" hidden="1" customHeight="1" x14ac:dyDescent="0.25">
      <c r="A110" s="54" t="s">
        <v>195</v>
      </c>
      <c r="B110" s="54" t="s">
        <v>196</v>
      </c>
      <c r="C110" s="31">
        <v>4301051437</v>
      </c>
      <c r="D110" s="386">
        <v>4607091386967</v>
      </c>
      <c r="E110" s="387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195</v>
      </c>
      <c r="B111" s="54" t="s">
        <v>197</v>
      </c>
      <c r="C111" s="31">
        <v>4301051543</v>
      </c>
      <c r="D111" s="386">
        <v>4607091386967</v>
      </c>
      <c r="E111" s="387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198</v>
      </c>
      <c r="B112" s="54" t="s">
        <v>199</v>
      </c>
      <c r="C112" s="31">
        <v>4301051436</v>
      </c>
      <c r="D112" s="386">
        <v>4607091385731</v>
      </c>
      <c r="E112" s="387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0</v>
      </c>
      <c r="Y112" s="383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200</v>
      </c>
      <c r="B113" s="54" t="s">
        <v>201</v>
      </c>
      <c r="C113" s="31">
        <v>4301051438</v>
      </c>
      <c r="D113" s="386">
        <v>4680115880894</v>
      </c>
      <c r="E113" s="387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202</v>
      </c>
      <c r="B114" s="54" t="s">
        <v>203</v>
      </c>
      <c r="C114" s="31">
        <v>4301051439</v>
      </c>
      <c r="D114" s="386">
        <v>4680115880214</v>
      </c>
      <c r="E114" s="387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202.5</v>
      </c>
      <c r="Y114" s="383">
        <f>IFERROR(IF(X114="",0,CEILING((X114/$H114),1)*$H114),"")</f>
        <v>202.5</v>
      </c>
      <c r="Z114" s="36">
        <f>IFERROR(IF(Y114=0,"",ROUNDUP(Y114/H114,0)*0.00937),"")</f>
        <v>0.70274999999999999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224.1</v>
      </c>
      <c r="BN114" s="64">
        <f>IFERROR(Y114*I114/H114,"0")</f>
        <v>224.1</v>
      </c>
      <c r="BO114" s="64">
        <f>IFERROR(1/J114*(X114/H114),"0")</f>
        <v>0.625</v>
      </c>
      <c r="BP114" s="64">
        <f>IFERROR(1/J114*(Y114/H114),"0")</f>
        <v>0.625</v>
      </c>
    </row>
    <row r="115" spans="1:68" x14ac:dyDescent="0.2">
      <c r="A115" s="401"/>
      <c r="B115" s="395"/>
      <c r="C115" s="395"/>
      <c r="D115" s="395"/>
      <c r="E115" s="395"/>
      <c r="F115" s="395"/>
      <c r="G115" s="395"/>
      <c r="H115" s="395"/>
      <c r="I115" s="395"/>
      <c r="J115" s="395"/>
      <c r="K115" s="395"/>
      <c r="L115" s="395"/>
      <c r="M115" s="395"/>
      <c r="N115" s="395"/>
      <c r="O115" s="402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84">
        <f>IFERROR(X110/H110,"0")+IFERROR(X111/H111,"0")+IFERROR(X112/H112,"0")+IFERROR(X113/H113,"0")+IFERROR(X114/H114,"0")</f>
        <v>75</v>
      </c>
      <c r="Y115" s="384">
        <f>IFERROR(Y110/H110,"0")+IFERROR(Y111/H111,"0")+IFERROR(Y112/H112,"0")+IFERROR(Y113/H113,"0")+IFERROR(Y114/H114,"0")</f>
        <v>75</v>
      </c>
      <c r="Z115" s="384">
        <f>IFERROR(IF(Z110="",0,Z110),"0")+IFERROR(IF(Z111="",0,Z111),"0")+IFERROR(IF(Z112="",0,Z112),"0")+IFERROR(IF(Z113="",0,Z113),"0")+IFERROR(IF(Z114="",0,Z114),"0")</f>
        <v>0.70274999999999999</v>
      </c>
      <c r="AA115" s="385"/>
      <c r="AB115" s="385"/>
      <c r="AC115" s="385"/>
    </row>
    <row r="116" spans="1:68" x14ac:dyDescent="0.2">
      <c r="A116" s="395"/>
      <c r="B116" s="395"/>
      <c r="C116" s="395"/>
      <c r="D116" s="395"/>
      <c r="E116" s="395"/>
      <c r="F116" s="395"/>
      <c r="G116" s="395"/>
      <c r="H116" s="395"/>
      <c r="I116" s="395"/>
      <c r="J116" s="395"/>
      <c r="K116" s="395"/>
      <c r="L116" s="395"/>
      <c r="M116" s="395"/>
      <c r="N116" s="395"/>
      <c r="O116" s="402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84">
        <f>IFERROR(SUM(X110:X114),"0")</f>
        <v>202.5</v>
      </c>
      <c r="Y116" s="384">
        <f>IFERROR(SUM(Y110:Y114),"0")</f>
        <v>202.5</v>
      </c>
      <c r="Z116" s="37"/>
      <c r="AA116" s="385"/>
      <c r="AB116" s="385"/>
      <c r="AC116" s="385"/>
    </row>
    <row r="117" spans="1:68" ht="16.5" hidden="1" customHeight="1" x14ac:dyDescent="0.25">
      <c r="A117" s="445" t="s">
        <v>204</v>
      </c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  <c r="Y117" s="395"/>
      <c r="Z117" s="395"/>
      <c r="AA117" s="376"/>
      <c r="AB117" s="376"/>
      <c r="AC117" s="376"/>
    </row>
    <row r="118" spans="1:68" ht="14.25" hidden="1" customHeight="1" x14ac:dyDescent="0.25">
      <c r="A118" s="394" t="s">
        <v>110</v>
      </c>
      <c r="B118" s="395"/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5"/>
      <c r="N118" s="395"/>
      <c r="O118" s="395"/>
      <c r="P118" s="395"/>
      <c r="Q118" s="395"/>
      <c r="R118" s="395"/>
      <c r="S118" s="395"/>
      <c r="T118" s="395"/>
      <c r="U118" s="395"/>
      <c r="V118" s="395"/>
      <c r="W118" s="395"/>
      <c r="X118" s="395"/>
      <c r="Y118" s="395"/>
      <c r="Z118" s="395"/>
      <c r="AA118" s="374"/>
      <c r="AB118" s="374"/>
      <c r="AC118" s="374"/>
    </row>
    <row r="119" spans="1:68" ht="16.5" hidden="1" customHeight="1" x14ac:dyDescent="0.25">
      <c r="A119" s="54" t="s">
        <v>205</v>
      </c>
      <c r="B119" s="54" t="s">
        <v>206</v>
      </c>
      <c r="C119" s="31">
        <v>4301011514</v>
      </c>
      <c r="D119" s="386">
        <v>4680115882133</v>
      </c>
      <c r="E119" s="387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205</v>
      </c>
      <c r="B120" s="54" t="s">
        <v>207</v>
      </c>
      <c r="C120" s="31">
        <v>4301011703</v>
      </c>
      <c r="D120" s="386">
        <v>4680115882133</v>
      </c>
      <c r="E120" s="387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208</v>
      </c>
      <c r="B121" s="54" t="s">
        <v>209</v>
      </c>
      <c r="C121" s="31">
        <v>4301011417</v>
      </c>
      <c r="D121" s="386">
        <v>4680115880269</v>
      </c>
      <c r="E121" s="387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210</v>
      </c>
      <c r="B122" s="54" t="s">
        <v>211</v>
      </c>
      <c r="C122" s="31">
        <v>4301011415</v>
      </c>
      <c r="D122" s="386">
        <v>4680115880429</v>
      </c>
      <c r="E122" s="387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212</v>
      </c>
      <c r="B123" s="54" t="s">
        <v>213</v>
      </c>
      <c r="C123" s="31">
        <v>4301011462</v>
      </c>
      <c r="D123" s="386">
        <v>4680115881457</v>
      </c>
      <c r="E123" s="387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1"/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402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84">
        <f>IFERROR(X119/H119,"0")+IFERROR(X120/H120,"0")+IFERROR(X121/H121,"0")+IFERROR(X122/H122,"0")+IFERROR(X123/H123,"0")</f>
        <v>0</v>
      </c>
      <c r="Y124" s="384">
        <f>IFERROR(Y119/H119,"0")+IFERROR(Y120/H120,"0")+IFERROR(Y121/H121,"0")+IFERROR(Y122/H122,"0")+IFERROR(Y123/H123,"0")</f>
        <v>0</v>
      </c>
      <c r="Z124" s="384">
        <f>IFERROR(IF(Z119="",0,Z119),"0")+IFERROR(IF(Z120="",0,Z120),"0")+IFERROR(IF(Z121="",0,Z121),"0")+IFERROR(IF(Z122="",0,Z122),"0")+IFERROR(IF(Z123="",0,Z123),"0")</f>
        <v>0</v>
      </c>
      <c r="AA124" s="385"/>
      <c r="AB124" s="385"/>
      <c r="AC124" s="385"/>
    </row>
    <row r="125" spans="1:68" hidden="1" x14ac:dyDescent="0.2">
      <c r="A125" s="395"/>
      <c r="B125" s="395"/>
      <c r="C125" s="395"/>
      <c r="D125" s="395"/>
      <c r="E125" s="395"/>
      <c r="F125" s="395"/>
      <c r="G125" s="395"/>
      <c r="H125" s="395"/>
      <c r="I125" s="395"/>
      <c r="J125" s="395"/>
      <c r="K125" s="395"/>
      <c r="L125" s="395"/>
      <c r="M125" s="395"/>
      <c r="N125" s="395"/>
      <c r="O125" s="402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84">
        <f>IFERROR(SUM(X119:X123),"0")</f>
        <v>0</v>
      </c>
      <c r="Y125" s="384">
        <f>IFERROR(SUM(Y119:Y123),"0")</f>
        <v>0</v>
      </c>
      <c r="Z125" s="37"/>
      <c r="AA125" s="385"/>
      <c r="AB125" s="385"/>
      <c r="AC125" s="385"/>
    </row>
    <row r="126" spans="1:68" ht="14.25" hidden="1" customHeight="1" x14ac:dyDescent="0.25">
      <c r="A126" s="394" t="s">
        <v>151</v>
      </c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5"/>
      <c r="P126" s="395"/>
      <c r="Q126" s="395"/>
      <c r="R126" s="395"/>
      <c r="S126" s="395"/>
      <c r="T126" s="395"/>
      <c r="U126" s="395"/>
      <c r="V126" s="395"/>
      <c r="W126" s="395"/>
      <c r="X126" s="395"/>
      <c r="Y126" s="395"/>
      <c r="Z126" s="395"/>
      <c r="AA126" s="374"/>
      <c r="AB126" s="374"/>
      <c r="AC126" s="374"/>
    </row>
    <row r="127" spans="1:68" ht="16.5" hidden="1" customHeight="1" x14ac:dyDescent="0.25">
      <c r="A127" s="54" t="s">
        <v>214</v>
      </c>
      <c r="B127" s="54" t="s">
        <v>215</v>
      </c>
      <c r="C127" s="31">
        <v>4301020235</v>
      </c>
      <c r="D127" s="386">
        <v>4680115881488</v>
      </c>
      <c r="E127" s="387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216</v>
      </c>
      <c r="B128" s="54" t="s">
        <v>217</v>
      </c>
      <c r="C128" s="31">
        <v>4301020258</v>
      </c>
      <c r="D128" s="386">
        <v>4680115882775</v>
      </c>
      <c r="E128" s="387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3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218</v>
      </c>
      <c r="B129" s="54" t="s">
        <v>219</v>
      </c>
      <c r="C129" s="31">
        <v>4301020217</v>
      </c>
      <c r="D129" s="386">
        <v>4680115880658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401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5"/>
      <c r="O130" s="402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hidden="1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402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hidden="1" customHeight="1" x14ac:dyDescent="0.25">
      <c r="A132" s="394" t="s">
        <v>71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95"/>
      <c r="AA132" s="374"/>
      <c r="AB132" s="374"/>
      <c r="AC132" s="374"/>
    </row>
    <row r="133" spans="1:68" ht="16.5" hidden="1" customHeight="1" x14ac:dyDescent="0.25">
      <c r="A133" s="54" t="s">
        <v>220</v>
      </c>
      <c r="B133" s="54" t="s">
        <v>221</v>
      </c>
      <c r="C133" s="31">
        <v>4301051360</v>
      </c>
      <c r="D133" s="386">
        <v>4607091385168</v>
      </c>
      <c r="E133" s="387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hidden="1" customHeight="1" x14ac:dyDescent="0.25">
      <c r="A134" s="54" t="s">
        <v>220</v>
      </c>
      <c r="B134" s="54" t="s">
        <v>222</v>
      </c>
      <c r="C134" s="31">
        <v>4301051612</v>
      </c>
      <c r="D134" s="386">
        <v>4607091385168</v>
      </c>
      <c r="E134" s="387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2">
        <v>0</v>
      </c>
      <c r="Y134" s="383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223</v>
      </c>
      <c r="B135" s="54" t="s">
        <v>224</v>
      </c>
      <c r="C135" s="31">
        <v>4301051362</v>
      </c>
      <c r="D135" s="386">
        <v>4607091383256</v>
      </c>
      <c r="E135" s="387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225</v>
      </c>
      <c r="B136" s="54" t="s">
        <v>226</v>
      </c>
      <c r="C136" s="31">
        <v>4301051358</v>
      </c>
      <c r="D136" s="386">
        <v>4607091385748</v>
      </c>
      <c r="E136" s="387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82">
        <v>0</v>
      </c>
      <c r="Y136" s="383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227</v>
      </c>
      <c r="B137" s="54" t="s">
        <v>228</v>
      </c>
      <c r="C137" s="31">
        <v>4301051738</v>
      </c>
      <c r="D137" s="386">
        <v>4680115884533</v>
      </c>
      <c r="E137" s="387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229</v>
      </c>
      <c r="B138" s="54" t="s">
        <v>230</v>
      </c>
      <c r="C138" s="31">
        <v>4301051480</v>
      </c>
      <c r="D138" s="386">
        <v>4680115882645</v>
      </c>
      <c r="E138" s="387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idden="1" x14ac:dyDescent="0.2">
      <c r="A139" s="401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402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84">
        <f>IFERROR(X133/H133,"0")+IFERROR(X134/H134,"0")+IFERROR(X135/H135,"0")+IFERROR(X136/H136,"0")+IFERROR(X137/H137,"0")+IFERROR(X138/H138,"0")</f>
        <v>0</v>
      </c>
      <c r="Y139" s="384">
        <f>IFERROR(Y133/H133,"0")+IFERROR(Y134/H134,"0")+IFERROR(Y135/H135,"0")+IFERROR(Y136/H136,"0")+IFERROR(Y137/H137,"0")+IFERROR(Y138/H138,"0")</f>
        <v>0</v>
      </c>
      <c r="Z139" s="384">
        <f>IFERROR(IF(Z133="",0,Z133),"0")+IFERROR(IF(Z134="",0,Z134),"0")+IFERROR(IF(Z135="",0,Z135),"0")+IFERROR(IF(Z136="",0,Z136),"0")+IFERROR(IF(Z137="",0,Z137),"0")+IFERROR(IF(Z138="",0,Z138),"0")</f>
        <v>0</v>
      </c>
      <c r="AA139" s="385"/>
      <c r="AB139" s="385"/>
      <c r="AC139" s="385"/>
    </row>
    <row r="140" spans="1:68" hidden="1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5"/>
      <c r="O140" s="402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84">
        <f>IFERROR(SUM(X133:X138),"0")</f>
        <v>0</v>
      </c>
      <c r="Y140" s="384">
        <f>IFERROR(SUM(Y133:Y138),"0")</f>
        <v>0</v>
      </c>
      <c r="Z140" s="37"/>
      <c r="AA140" s="385"/>
      <c r="AB140" s="385"/>
      <c r="AC140" s="385"/>
    </row>
    <row r="141" spans="1:68" ht="14.25" hidden="1" customHeight="1" x14ac:dyDescent="0.25">
      <c r="A141" s="394" t="s">
        <v>181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95"/>
      <c r="AA141" s="374"/>
      <c r="AB141" s="374"/>
      <c r="AC141" s="374"/>
    </row>
    <row r="142" spans="1:68" ht="27" hidden="1" customHeight="1" x14ac:dyDescent="0.25">
      <c r="A142" s="54" t="s">
        <v>231</v>
      </c>
      <c r="B142" s="54" t="s">
        <v>232</v>
      </c>
      <c r="C142" s="31">
        <v>4301060356</v>
      </c>
      <c r="D142" s="386">
        <v>4680115882652</v>
      </c>
      <c r="E142" s="387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5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233</v>
      </c>
      <c r="B143" s="54" t="s">
        <v>234</v>
      </c>
      <c r="C143" s="31">
        <v>4301060309</v>
      </c>
      <c r="D143" s="386">
        <v>4680115880238</v>
      </c>
      <c r="E143" s="387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401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402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hidden="1" x14ac:dyDescent="0.2">
      <c r="A145" s="395"/>
      <c r="B145" s="395"/>
      <c r="C145" s="395"/>
      <c r="D145" s="395"/>
      <c r="E145" s="395"/>
      <c r="F145" s="395"/>
      <c r="G145" s="395"/>
      <c r="H145" s="395"/>
      <c r="I145" s="395"/>
      <c r="J145" s="395"/>
      <c r="K145" s="395"/>
      <c r="L145" s="395"/>
      <c r="M145" s="395"/>
      <c r="N145" s="395"/>
      <c r="O145" s="402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hidden="1" customHeight="1" x14ac:dyDescent="0.25">
      <c r="A146" s="445" t="s">
        <v>235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6"/>
      <c r="AB146" s="376"/>
      <c r="AC146" s="376"/>
    </row>
    <row r="147" spans="1:68" ht="14.25" hidden="1" customHeight="1" x14ac:dyDescent="0.25">
      <c r="A147" s="394" t="s">
        <v>110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4"/>
      <c r="AB147" s="374"/>
      <c r="AC147" s="374"/>
    </row>
    <row r="148" spans="1:68" ht="27" hidden="1" customHeight="1" x14ac:dyDescent="0.25">
      <c r="A148" s="54" t="s">
        <v>236</v>
      </c>
      <c r="B148" s="54" t="s">
        <v>237</v>
      </c>
      <c r="C148" s="31">
        <v>4301011562</v>
      </c>
      <c r="D148" s="386">
        <v>4680115882577</v>
      </c>
      <c r="E148" s="387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236</v>
      </c>
      <c r="B149" s="54" t="s">
        <v>238</v>
      </c>
      <c r="C149" s="31">
        <v>4301011564</v>
      </c>
      <c r="D149" s="386">
        <v>4680115882577</v>
      </c>
      <c r="E149" s="387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401"/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402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84">
        <f>IFERROR(X148/H148,"0")+IFERROR(X149/H149,"0")</f>
        <v>0</v>
      </c>
      <c r="Y150" s="384">
        <f>IFERROR(Y148/H148,"0")+IFERROR(Y149/H149,"0")</f>
        <v>0</v>
      </c>
      <c r="Z150" s="384">
        <f>IFERROR(IF(Z148="",0,Z148),"0")+IFERROR(IF(Z149="",0,Z149),"0")</f>
        <v>0</v>
      </c>
      <c r="AA150" s="385"/>
      <c r="AB150" s="385"/>
      <c r="AC150" s="385"/>
    </row>
    <row r="151" spans="1:68" hidden="1" x14ac:dyDescent="0.2">
      <c r="A151" s="395"/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402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84">
        <f>IFERROR(SUM(X148:X149),"0")</f>
        <v>0</v>
      </c>
      <c r="Y151" s="384">
        <f>IFERROR(SUM(Y148:Y149),"0")</f>
        <v>0</v>
      </c>
      <c r="Z151" s="37"/>
      <c r="AA151" s="385"/>
      <c r="AB151" s="385"/>
      <c r="AC151" s="385"/>
    </row>
    <row r="152" spans="1:68" ht="14.25" hidden="1" customHeight="1" x14ac:dyDescent="0.25">
      <c r="A152" s="394" t="s">
        <v>63</v>
      </c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  <c r="X152" s="395"/>
      <c r="Y152" s="395"/>
      <c r="Z152" s="395"/>
      <c r="AA152" s="374"/>
      <c r="AB152" s="374"/>
      <c r="AC152" s="374"/>
    </row>
    <row r="153" spans="1:68" ht="27" hidden="1" customHeight="1" x14ac:dyDescent="0.25">
      <c r="A153" s="54" t="s">
        <v>239</v>
      </c>
      <c r="B153" s="54" t="s">
        <v>240</v>
      </c>
      <c r="C153" s="31">
        <v>4301031235</v>
      </c>
      <c r="D153" s="386">
        <v>4680115883444</v>
      </c>
      <c r="E153" s="387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239</v>
      </c>
      <c r="B154" s="54" t="s">
        <v>241</v>
      </c>
      <c r="C154" s="31">
        <v>4301031234</v>
      </c>
      <c r="D154" s="386">
        <v>4680115883444</v>
      </c>
      <c r="E154" s="387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82">
        <v>0</v>
      </c>
      <c r="Y154" s="383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401"/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402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84">
        <f>IFERROR(X153/H153,"0")+IFERROR(X154/H154,"0")</f>
        <v>0</v>
      </c>
      <c r="Y155" s="384">
        <f>IFERROR(Y153/H153,"0")+IFERROR(Y154/H154,"0")</f>
        <v>0</v>
      </c>
      <c r="Z155" s="384">
        <f>IFERROR(IF(Z153="",0,Z153),"0")+IFERROR(IF(Z154="",0,Z154),"0")</f>
        <v>0</v>
      </c>
      <c r="AA155" s="385"/>
      <c r="AB155" s="385"/>
      <c r="AC155" s="385"/>
    </row>
    <row r="156" spans="1:68" hidden="1" x14ac:dyDescent="0.2">
      <c r="A156" s="395"/>
      <c r="B156" s="395"/>
      <c r="C156" s="395"/>
      <c r="D156" s="395"/>
      <c r="E156" s="395"/>
      <c r="F156" s="395"/>
      <c r="G156" s="395"/>
      <c r="H156" s="395"/>
      <c r="I156" s="395"/>
      <c r="J156" s="395"/>
      <c r="K156" s="395"/>
      <c r="L156" s="395"/>
      <c r="M156" s="395"/>
      <c r="N156" s="395"/>
      <c r="O156" s="402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84">
        <f>IFERROR(SUM(X153:X154),"0")</f>
        <v>0</v>
      </c>
      <c r="Y156" s="384">
        <f>IFERROR(SUM(Y153:Y154),"0")</f>
        <v>0</v>
      </c>
      <c r="Z156" s="37"/>
      <c r="AA156" s="385"/>
      <c r="AB156" s="385"/>
      <c r="AC156" s="385"/>
    </row>
    <row r="157" spans="1:68" ht="14.25" hidden="1" customHeight="1" x14ac:dyDescent="0.25">
      <c r="A157" s="394" t="s">
        <v>71</v>
      </c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  <c r="X157" s="395"/>
      <c r="Y157" s="395"/>
      <c r="Z157" s="395"/>
      <c r="AA157" s="374"/>
      <c r="AB157" s="374"/>
      <c r="AC157" s="374"/>
    </row>
    <row r="158" spans="1:68" ht="16.5" hidden="1" customHeight="1" x14ac:dyDescent="0.25">
      <c r="A158" s="54" t="s">
        <v>242</v>
      </c>
      <c r="B158" s="54" t="s">
        <v>243</v>
      </c>
      <c r="C158" s="31">
        <v>4301051477</v>
      </c>
      <c r="D158" s="386">
        <v>4680115882584</v>
      </c>
      <c r="E158" s="387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242</v>
      </c>
      <c r="B159" s="54" t="s">
        <v>244</v>
      </c>
      <c r="C159" s="31">
        <v>4301051476</v>
      </c>
      <c r="D159" s="386">
        <v>4680115882584</v>
      </c>
      <c r="E159" s="387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401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5"/>
      <c r="O160" s="402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84">
        <f>IFERROR(X158/H158,"0")+IFERROR(X159/H159,"0")</f>
        <v>0</v>
      </c>
      <c r="Y160" s="384">
        <f>IFERROR(Y158/H158,"0")+IFERROR(Y159/H159,"0")</f>
        <v>0</v>
      </c>
      <c r="Z160" s="384">
        <f>IFERROR(IF(Z158="",0,Z158),"0")+IFERROR(IF(Z159="",0,Z159),"0")</f>
        <v>0</v>
      </c>
      <c r="AA160" s="385"/>
      <c r="AB160" s="385"/>
      <c r="AC160" s="385"/>
    </row>
    <row r="161" spans="1:68" hidden="1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402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84">
        <f>IFERROR(SUM(X158:X159),"0")</f>
        <v>0</v>
      </c>
      <c r="Y161" s="384">
        <f>IFERROR(SUM(Y158:Y159),"0")</f>
        <v>0</v>
      </c>
      <c r="Z161" s="37"/>
      <c r="AA161" s="385"/>
      <c r="AB161" s="385"/>
      <c r="AC161" s="385"/>
    </row>
    <row r="162" spans="1:68" ht="16.5" hidden="1" customHeight="1" x14ac:dyDescent="0.25">
      <c r="A162" s="445" t="s">
        <v>108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95"/>
      <c r="AA162" s="376"/>
      <c r="AB162" s="376"/>
      <c r="AC162" s="376"/>
    </row>
    <row r="163" spans="1:68" ht="14.25" hidden="1" customHeight="1" x14ac:dyDescent="0.25">
      <c r="A163" s="394" t="s">
        <v>110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95"/>
      <c r="AA163" s="374"/>
      <c r="AB163" s="374"/>
      <c r="AC163" s="374"/>
    </row>
    <row r="164" spans="1:68" ht="27" hidden="1" customHeight="1" x14ac:dyDescent="0.25">
      <c r="A164" s="54" t="s">
        <v>245</v>
      </c>
      <c r="B164" s="54" t="s">
        <v>246</v>
      </c>
      <c r="C164" s="31">
        <v>4301011623</v>
      </c>
      <c r="D164" s="386">
        <v>4607091382945</v>
      </c>
      <c r="E164" s="387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247</v>
      </c>
      <c r="B165" s="54" t="s">
        <v>248</v>
      </c>
      <c r="C165" s="31">
        <v>4301011192</v>
      </c>
      <c r="D165" s="386">
        <v>4607091382952</v>
      </c>
      <c r="E165" s="387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249</v>
      </c>
      <c r="B166" s="54" t="s">
        <v>250</v>
      </c>
      <c r="C166" s="31">
        <v>4301011705</v>
      </c>
      <c r="D166" s="386">
        <v>4607091384604</v>
      </c>
      <c r="E166" s="387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1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402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84">
        <f>IFERROR(X164/H164,"0")+IFERROR(X165/H165,"0")+IFERROR(X166/H166,"0")</f>
        <v>0</v>
      </c>
      <c r="Y167" s="384">
        <f>IFERROR(Y164/H164,"0")+IFERROR(Y165/H165,"0")+IFERROR(Y166/H166,"0")</f>
        <v>0</v>
      </c>
      <c r="Z167" s="384">
        <f>IFERROR(IF(Z164="",0,Z164),"0")+IFERROR(IF(Z165="",0,Z165),"0")+IFERROR(IF(Z166="",0,Z166),"0")</f>
        <v>0</v>
      </c>
      <c r="AA167" s="385"/>
      <c r="AB167" s="385"/>
      <c r="AC167" s="385"/>
    </row>
    <row r="168" spans="1:68" hidden="1" x14ac:dyDescent="0.2">
      <c r="A168" s="395"/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402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84">
        <f>IFERROR(SUM(X164:X166),"0")</f>
        <v>0</v>
      </c>
      <c r="Y168" s="384">
        <f>IFERROR(SUM(Y164:Y166),"0")</f>
        <v>0</v>
      </c>
      <c r="Z168" s="37"/>
      <c r="AA168" s="385"/>
      <c r="AB168" s="385"/>
      <c r="AC168" s="385"/>
    </row>
    <row r="169" spans="1:68" ht="14.25" hidden="1" customHeight="1" x14ac:dyDescent="0.25">
      <c r="A169" s="394" t="s">
        <v>63</v>
      </c>
      <c r="B169" s="395"/>
      <c r="C169" s="395"/>
      <c r="D169" s="395"/>
      <c r="E169" s="395"/>
      <c r="F169" s="395"/>
      <c r="G169" s="395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  <c r="X169" s="395"/>
      <c r="Y169" s="395"/>
      <c r="Z169" s="395"/>
      <c r="AA169" s="374"/>
      <c r="AB169" s="374"/>
      <c r="AC169" s="374"/>
    </row>
    <row r="170" spans="1:68" ht="16.5" hidden="1" customHeight="1" x14ac:dyDescent="0.25">
      <c r="A170" s="54" t="s">
        <v>251</v>
      </c>
      <c r="B170" s="54" t="s">
        <v>252</v>
      </c>
      <c r="C170" s="31">
        <v>4301030895</v>
      </c>
      <c r="D170" s="386">
        <v>4607091387667</v>
      </c>
      <c r="E170" s="387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253</v>
      </c>
      <c r="B171" s="54" t="s">
        <v>254</v>
      </c>
      <c r="C171" s="31">
        <v>4301030961</v>
      </c>
      <c r="D171" s="386">
        <v>4607091387636</v>
      </c>
      <c r="E171" s="387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255</v>
      </c>
      <c r="B172" s="54" t="s">
        <v>256</v>
      </c>
      <c r="C172" s="31">
        <v>4301030963</v>
      </c>
      <c r="D172" s="386">
        <v>4607091382426</v>
      </c>
      <c r="E172" s="387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257</v>
      </c>
      <c r="B173" s="54" t="s">
        <v>258</v>
      </c>
      <c r="C173" s="31">
        <v>4301030962</v>
      </c>
      <c r="D173" s="386">
        <v>4607091386547</v>
      </c>
      <c r="E173" s="387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22.4</v>
      </c>
      <c r="Y173" s="383">
        <f>IFERROR(IF(X173="",0,CEILING((X173/$H173),1)*$H173),"")</f>
        <v>22.4</v>
      </c>
      <c r="Z173" s="36">
        <f>IFERROR(IF(Y173=0,"",ROUNDUP(Y173/H173,0)*0.00502),"")</f>
        <v>4.0160000000000001E-2</v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23.52</v>
      </c>
      <c r="BN173" s="64">
        <f>IFERROR(Y173*I173/H173,"0")</f>
        <v>23.52</v>
      </c>
      <c r="BO173" s="64">
        <f>IFERROR(1/J173*(X173/H173),"0")</f>
        <v>3.4188034188034191E-2</v>
      </c>
      <c r="BP173" s="64">
        <f>IFERROR(1/J173*(Y173/H173),"0")</f>
        <v>3.4188034188034191E-2</v>
      </c>
    </row>
    <row r="174" spans="1:68" ht="27" hidden="1" customHeight="1" x14ac:dyDescent="0.25">
      <c r="A174" s="54" t="s">
        <v>259</v>
      </c>
      <c r="B174" s="54" t="s">
        <v>260</v>
      </c>
      <c r="C174" s="31">
        <v>4301030964</v>
      </c>
      <c r="D174" s="386">
        <v>4607091382464</v>
      </c>
      <c r="E174" s="387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401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402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IFERROR(X170/H170,"0")+IFERROR(X171/H171,"0")+IFERROR(X172/H172,"0")+IFERROR(X173/H173,"0")+IFERROR(X174/H174,"0")</f>
        <v>8</v>
      </c>
      <c r="Y175" s="384">
        <f>IFERROR(Y170/H170,"0")+IFERROR(Y171/H171,"0")+IFERROR(Y172/H172,"0")+IFERROR(Y173/H173,"0")+IFERROR(Y174/H174,"0")</f>
        <v>8</v>
      </c>
      <c r="Z175" s="384">
        <f>IFERROR(IF(Z170="",0,Z170),"0")+IFERROR(IF(Z171="",0,Z171),"0")+IFERROR(IF(Z172="",0,Z172),"0")+IFERROR(IF(Z173="",0,Z173),"0")+IFERROR(IF(Z174="",0,Z174),"0")</f>
        <v>4.0160000000000001E-2</v>
      </c>
      <c r="AA175" s="385"/>
      <c r="AB175" s="385"/>
      <c r="AC175" s="385"/>
    </row>
    <row r="176" spans="1:68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402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IFERROR(SUM(X170:X174),"0")</f>
        <v>22.4</v>
      </c>
      <c r="Y176" s="384">
        <f>IFERROR(SUM(Y170:Y174),"0")</f>
        <v>22.4</v>
      </c>
      <c r="Z176" s="37"/>
      <c r="AA176" s="385"/>
      <c r="AB176" s="385"/>
      <c r="AC176" s="385"/>
    </row>
    <row r="177" spans="1:68" ht="14.25" hidden="1" customHeight="1" x14ac:dyDescent="0.25">
      <c r="A177" s="394" t="s">
        <v>71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4"/>
      <c r="AB177" s="374"/>
      <c r="AC177" s="374"/>
    </row>
    <row r="178" spans="1:68" ht="16.5" hidden="1" customHeight="1" x14ac:dyDescent="0.25">
      <c r="A178" s="54" t="s">
        <v>261</v>
      </c>
      <c r="B178" s="54" t="s">
        <v>262</v>
      </c>
      <c r="C178" s="31">
        <v>4301051611</v>
      </c>
      <c r="D178" s="386">
        <v>4607091385304</v>
      </c>
      <c r="E178" s="387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0</v>
      </c>
      <c r="Y178" s="383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263</v>
      </c>
      <c r="B179" s="54" t="s">
        <v>264</v>
      </c>
      <c r="C179" s="31">
        <v>4301051648</v>
      </c>
      <c r="D179" s="386">
        <v>4607091386264</v>
      </c>
      <c r="E179" s="387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117</v>
      </c>
      <c r="Y179" s="383">
        <f>IFERROR(IF(X179="",0,CEILING((X179/$H179),1)*$H179),"")</f>
        <v>117</v>
      </c>
      <c r="Z179" s="36">
        <f>IFERROR(IF(Y179=0,"",ROUNDUP(Y179/H179,0)*0.00753),"")</f>
        <v>0.29366999999999999</v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127.842</v>
      </c>
      <c r="BN179" s="64">
        <f>IFERROR(Y179*I179/H179,"0")</f>
        <v>127.842</v>
      </c>
      <c r="BO179" s="64">
        <f>IFERROR(1/J179*(X179/H179),"0")</f>
        <v>0.25</v>
      </c>
      <c r="BP179" s="64">
        <f>IFERROR(1/J179*(Y179/H179),"0")</f>
        <v>0.25</v>
      </c>
    </row>
    <row r="180" spans="1:68" ht="16.5" hidden="1" customHeight="1" x14ac:dyDescent="0.25">
      <c r="A180" s="54" t="s">
        <v>265</v>
      </c>
      <c r="B180" s="54" t="s">
        <v>266</v>
      </c>
      <c r="C180" s="31">
        <v>4301051313</v>
      </c>
      <c r="D180" s="386">
        <v>4607091385427</v>
      </c>
      <c r="E180" s="387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401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5"/>
      <c r="O181" s="402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84">
        <f>IFERROR(X178/H178,"0")+IFERROR(X179/H179,"0")+IFERROR(X180/H180,"0")</f>
        <v>39</v>
      </c>
      <c r="Y181" s="384">
        <f>IFERROR(Y178/H178,"0")+IFERROR(Y179/H179,"0")+IFERROR(Y180/H180,"0")</f>
        <v>39</v>
      </c>
      <c r="Z181" s="384">
        <f>IFERROR(IF(Z178="",0,Z178),"0")+IFERROR(IF(Z179="",0,Z179),"0")+IFERROR(IF(Z180="",0,Z180),"0")</f>
        <v>0.29366999999999999</v>
      </c>
      <c r="AA181" s="385"/>
      <c r="AB181" s="385"/>
      <c r="AC181" s="385"/>
    </row>
    <row r="182" spans="1:68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5"/>
      <c r="O182" s="402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84">
        <f>IFERROR(SUM(X178:X180),"0")</f>
        <v>117</v>
      </c>
      <c r="Y182" s="384">
        <f>IFERROR(SUM(Y178:Y180),"0")</f>
        <v>117</v>
      </c>
      <c r="Z182" s="37"/>
      <c r="AA182" s="385"/>
      <c r="AB182" s="385"/>
      <c r="AC182" s="385"/>
    </row>
    <row r="183" spans="1:68" ht="27.75" hidden="1" customHeight="1" x14ac:dyDescent="0.2">
      <c r="A183" s="422" t="s">
        <v>267</v>
      </c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3"/>
      <c r="P183" s="423"/>
      <c r="Q183" s="423"/>
      <c r="R183" s="423"/>
      <c r="S183" s="423"/>
      <c r="T183" s="423"/>
      <c r="U183" s="423"/>
      <c r="V183" s="423"/>
      <c r="W183" s="423"/>
      <c r="X183" s="423"/>
      <c r="Y183" s="423"/>
      <c r="Z183" s="423"/>
      <c r="AA183" s="48"/>
      <c r="AB183" s="48"/>
      <c r="AC183" s="48"/>
    </row>
    <row r="184" spans="1:68" ht="16.5" hidden="1" customHeight="1" x14ac:dyDescent="0.25">
      <c r="A184" s="445" t="s">
        <v>268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95"/>
      <c r="AA184" s="376"/>
      <c r="AB184" s="376"/>
      <c r="AC184" s="376"/>
    </row>
    <row r="185" spans="1:68" ht="14.25" hidden="1" customHeight="1" x14ac:dyDescent="0.25">
      <c r="A185" s="394" t="s">
        <v>63</v>
      </c>
      <c r="B185" s="395"/>
      <c r="C185" s="395"/>
      <c r="D185" s="395"/>
      <c r="E185" s="395"/>
      <c r="F185" s="395"/>
      <c r="G185" s="395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  <c r="R185" s="395"/>
      <c r="S185" s="395"/>
      <c r="T185" s="395"/>
      <c r="U185" s="395"/>
      <c r="V185" s="395"/>
      <c r="W185" s="395"/>
      <c r="X185" s="395"/>
      <c r="Y185" s="395"/>
      <c r="Z185" s="395"/>
      <c r="AA185" s="374"/>
      <c r="AB185" s="374"/>
      <c r="AC185" s="374"/>
    </row>
    <row r="186" spans="1:68" ht="27" hidden="1" customHeight="1" x14ac:dyDescent="0.25">
      <c r="A186" s="54" t="s">
        <v>269</v>
      </c>
      <c r="B186" s="54" t="s">
        <v>270</v>
      </c>
      <c r="C186" s="31">
        <v>4301031191</v>
      </c>
      <c r="D186" s="386">
        <v>4680115880993</v>
      </c>
      <c r="E186" s="387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82">
        <v>0</v>
      </c>
      <c r="Y186" s="383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4301031204</v>
      </c>
      <c r="D187" s="386">
        <v>4680115881761</v>
      </c>
      <c r="E187" s="387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4301031201</v>
      </c>
      <c r="D188" s="386">
        <v>4680115881563</v>
      </c>
      <c r="E188" s="387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2">
        <v>0</v>
      </c>
      <c r="Y188" s="383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4301031199</v>
      </c>
      <c r="D189" s="386">
        <v>4680115880986</v>
      </c>
      <c r="E189" s="387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277</v>
      </c>
      <c r="B190" s="54" t="s">
        <v>278</v>
      </c>
      <c r="C190" s="31">
        <v>4301031205</v>
      </c>
      <c r="D190" s="386">
        <v>4680115881785</v>
      </c>
      <c r="E190" s="387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279</v>
      </c>
      <c r="B191" s="54" t="s">
        <v>280</v>
      </c>
      <c r="C191" s="31">
        <v>4301031202</v>
      </c>
      <c r="D191" s="386">
        <v>4680115881679</v>
      </c>
      <c r="E191" s="387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281</v>
      </c>
      <c r="B192" s="54" t="s">
        <v>282</v>
      </c>
      <c r="C192" s="31">
        <v>4301031158</v>
      </c>
      <c r="D192" s="386">
        <v>4680115880191</v>
      </c>
      <c r="E192" s="387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283</v>
      </c>
      <c r="B193" s="54" t="s">
        <v>284</v>
      </c>
      <c r="C193" s="31">
        <v>4301031245</v>
      </c>
      <c r="D193" s="386">
        <v>4680115883963</v>
      </c>
      <c r="E193" s="387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idden="1" x14ac:dyDescent="0.2">
      <c r="A194" s="401"/>
      <c r="B194" s="395"/>
      <c r="C194" s="395"/>
      <c r="D194" s="395"/>
      <c r="E194" s="395"/>
      <c r="F194" s="395"/>
      <c r="G194" s="395"/>
      <c r="H194" s="395"/>
      <c r="I194" s="395"/>
      <c r="J194" s="395"/>
      <c r="K194" s="395"/>
      <c r="L194" s="395"/>
      <c r="M194" s="395"/>
      <c r="N194" s="395"/>
      <c r="O194" s="402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0</v>
      </c>
      <c r="Y194" s="384">
        <f>IFERROR(Y186/H186,"0")+IFERROR(Y187/H187,"0")+IFERROR(Y188/H188,"0")+IFERROR(Y189/H189,"0")+IFERROR(Y190/H190,"0")+IFERROR(Y191/H191,"0")+IFERROR(Y192/H192,"0")+IFERROR(Y193/H193,"0")</f>
        <v>0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85"/>
      <c r="AB194" s="385"/>
      <c r="AC194" s="385"/>
    </row>
    <row r="195" spans="1:68" hidden="1" x14ac:dyDescent="0.2">
      <c r="A195" s="395"/>
      <c r="B195" s="395"/>
      <c r="C195" s="395"/>
      <c r="D195" s="395"/>
      <c r="E195" s="395"/>
      <c r="F195" s="395"/>
      <c r="G195" s="395"/>
      <c r="H195" s="395"/>
      <c r="I195" s="395"/>
      <c r="J195" s="395"/>
      <c r="K195" s="395"/>
      <c r="L195" s="395"/>
      <c r="M195" s="395"/>
      <c r="N195" s="395"/>
      <c r="O195" s="402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84">
        <f>IFERROR(SUM(X186:X193),"0")</f>
        <v>0</v>
      </c>
      <c r="Y195" s="384">
        <f>IFERROR(SUM(Y186:Y193),"0")</f>
        <v>0</v>
      </c>
      <c r="Z195" s="37"/>
      <c r="AA195" s="385"/>
      <c r="AB195" s="385"/>
      <c r="AC195" s="385"/>
    </row>
    <row r="196" spans="1:68" ht="16.5" hidden="1" customHeight="1" x14ac:dyDescent="0.25">
      <c r="A196" s="445" t="s">
        <v>285</v>
      </c>
      <c r="B196" s="395"/>
      <c r="C196" s="395"/>
      <c r="D196" s="395"/>
      <c r="E196" s="395"/>
      <c r="F196" s="395"/>
      <c r="G196" s="395"/>
      <c r="H196" s="395"/>
      <c r="I196" s="395"/>
      <c r="J196" s="395"/>
      <c r="K196" s="395"/>
      <c r="L196" s="395"/>
      <c r="M196" s="395"/>
      <c r="N196" s="395"/>
      <c r="O196" s="395"/>
      <c r="P196" s="395"/>
      <c r="Q196" s="395"/>
      <c r="R196" s="395"/>
      <c r="S196" s="395"/>
      <c r="T196" s="395"/>
      <c r="U196" s="395"/>
      <c r="V196" s="395"/>
      <c r="W196" s="395"/>
      <c r="X196" s="395"/>
      <c r="Y196" s="395"/>
      <c r="Z196" s="395"/>
      <c r="AA196" s="376"/>
      <c r="AB196" s="376"/>
      <c r="AC196" s="376"/>
    </row>
    <row r="197" spans="1:68" ht="14.25" hidden="1" customHeight="1" x14ac:dyDescent="0.25">
      <c r="A197" s="394" t="s">
        <v>110</v>
      </c>
      <c r="B197" s="395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  <c r="R197" s="395"/>
      <c r="S197" s="395"/>
      <c r="T197" s="395"/>
      <c r="U197" s="395"/>
      <c r="V197" s="395"/>
      <c r="W197" s="395"/>
      <c r="X197" s="395"/>
      <c r="Y197" s="395"/>
      <c r="Z197" s="395"/>
      <c r="AA197" s="374"/>
      <c r="AB197" s="374"/>
      <c r="AC197" s="374"/>
    </row>
    <row r="198" spans="1:68" ht="16.5" hidden="1" customHeight="1" x14ac:dyDescent="0.25">
      <c r="A198" s="54" t="s">
        <v>286</v>
      </c>
      <c r="B198" s="54" t="s">
        <v>287</v>
      </c>
      <c r="C198" s="31">
        <v>4301011450</v>
      </c>
      <c r="D198" s="386">
        <v>4680115881402</v>
      </c>
      <c r="E198" s="387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288</v>
      </c>
      <c r="B199" s="54" t="s">
        <v>289</v>
      </c>
      <c r="C199" s="31">
        <v>4301011454</v>
      </c>
      <c r="D199" s="386">
        <v>4680115881396</v>
      </c>
      <c r="E199" s="387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401"/>
      <c r="B200" s="395"/>
      <c r="C200" s="395"/>
      <c r="D200" s="395"/>
      <c r="E200" s="395"/>
      <c r="F200" s="395"/>
      <c r="G200" s="395"/>
      <c r="H200" s="395"/>
      <c r="I200" s="395"/>
      <c r="J200" s="395"/>
      <c r="K200" s="395"/>
      <c r="L200" s="395"/>
      <c r="M200" s="395"/>
      <c r="N200" s="395"/>
      <c r="O200" s="402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hidden="1" x14ac:dyDescent="0.2">
      <c r="A201" s="395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5"/>
      <c r="O201" s="402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hidden="1" customHeight="1" x14ac:dyDescent="0.25">
      <c r="A202" s="394" t="s">
        <v>151</v>
      </c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5"/>
      <c r="O202" s="395"/>
      <c r="P202" s="395"/>
      <c r="Q202" s="395"/>
      <c r="R202" s="395"/>
      <c r="S202" s="395"/>
      <c r="T202" s="395"/>
      <c r="U202" s="395"/>
      <c r="V202" s="395"/>
      <c r="W202" s="395"/>
      <c r="X202" s="395"/>
      <c r="Y202" s="395"/>
      <c r="Z202" s="395"/>
      <c r="AA202" s="374"/>
      <c r="AB202" s="374"/>
      <c r="AC202" s="374"/>
    </row>
    <row r="203" spans="1:68" ht="16.5" hidden="1" customHeight="1" x14ac:dyDescent="0.25">
      <c r="A203" s="54" t="s">
        <v>290</v>
      </c>
      <c r="B203" s="54" t="s">
        <v>291</v>
      </c>
      <c r="C203" s="31">
        <v>4301020262</v>
      </c>
      <c r="D203" s="386">
        <v>4680115882935</v>
      </c>
      <c r="E203" s="387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292</v>
      </c>
      <c r="B204" s="54" t="s">
        <v>293</v>
      </c>
      <c r="C204" s="31">
        <v>4301020220</v>
      </c>
      <c r="D204" s="386">
        <v>4680115880764</v>
      </c>
      <c r="E204" s="387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401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402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hidden="1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402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hidden="1" customHeight="1" x14ac:dyDescent="0.25">
      <c r="A207" s="394" t="s">
        <v>63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4"/>
      <c r="AB207" s="374"/>
      <c r="AC207" s="374"/>
    </row>
    <row r="208" spans="1:68" ht="27" hidden="1" customHeight="1" x14ac:dyDescent="0.25">
      <c r="A208" s="54" t="s">
        <v>294</v>
      </c>
      <c r="B208" s="54" t="s">
        <v>295</v>
      </c>
      <c r="C208" s="31">
        <v>4301031224</v>
      </c>
      <c r="D208" s="386">
        <v>4680115882683</v>
      </c>
      <c r="E208" s="387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hidden="1" customHeight="1" x14ac:dyDescent="0.25">
      <c r="A209" s="54" t="s">
        <v>296</v>
      </c>
      <c r="B209" s="54" t="s">
        <v>297</v>
      </c>
      <c r="C209" s="31">
        <v>4301031230</v>
      </c>
      <c r="D209" s="386">
        <v>4680115882690</v>
      </c>
      <c r="E209" s="387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298</v>
      </c>
      <c r="B210" s="54" t="s">
        <v>299</v>
      </c>
      <c r="C210" s="31">
        <v>4301031220</v>
      </c>
      <c r="D210" s="386">
        <v>4680115882669</v>
      </c>
      <c r="E210" s="387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300</v>
      </c>
      <c r="B211" s="54" t="s">
        <v>301</v>
      </c>
      <c r="C211" s="31">
        <v>4301031221</v>
      </c>
      <c r="D211" s="386">
        <v>4680115882676</v>
      </c>
      <c r="E211" s="387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0</v>
      </c>
      <c r="Y211" s="383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302</v>
      </c>
      <c r="B212" s="54" t="s">
        <v>303</v>
      </c>
      <c r="C212" s="31">
        <v>4301031223</v>
      </c>
      <c r="D212" s="386">
        <v>4680115884014</v>
      </c>
      <c r="E212" s="387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304</v>
      </c>
      <c r="B213" s="54" t="s">
        <v>305</v>
      </c>
      <c r="C213" s="31">
        <v>4301031222</v>
      </c>
      <c r="D213" s="386">
        <v>4680115884007</v>
      </c>
      <c r="E213" s="387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306</v>
      </c>
      <c r="B214" s="54" t="s">
        <v>307</v>
      </c>
      <c r="C214" s="31">
        <v>4301031229</v>
      </c>
      <c r="D214" s="386">
        <v>4680115884038</v>
      </c>
      <c r="E214" s="387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4301031225</v>
      </c>
      <c r="D215" s="386">
        <v>4680115884021</v>
      </c>
      <c r="E215" s="387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401"/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402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0</v>
      </c>
      <c r="Y216" s="384">
        <f>IFERROR(Y208/H208,"0")+IFERROR(Y209/H209,"0")+IFERROR(Y210/H210,"0")+IFERROR(Y211/H211,"0")+IFERROR(Y212/H212,"0")+IFERROR(Y213/H213,"0")+IFERROR(Y214/H214,"0")+IFERROR(Y215/H215,"0")</f>
        <v>0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85"/>
      <c r="AB216" s="385"/>
      <c r="AC216" s="385"/>
    </row>
    <row r="217" spans="1:68" hidden="1" x14ac:dyDescent="0.2">
      <c r="A217" s="395"/>
      <c r="B217" s="395"/>
      <c r="C217" s="395"/>
      <c r="D217" s="395"/>
      <c r="E217" s="395"/>
      <c r="F217" s="395"/>
      <c r="G217" s="395"/>
      <c r="H217" s="395"/>
      <c r="I217" s="395"/>
      <c r="J217" s="395"/>
      <c r="K217" s="395"/>
      <c r="L217" s="395"/>
      <c r="M217" s="395"/>
      <c r="N217" s="395"/>
      <c r="O217" s="402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84">
        <f>IFERROR(SUM(X208:X215),"0")</f>
        <v>0</v>
      </c>
      <c r="Y217" s="384">
        <f>IFERROR(SUM(Y208:Y215),"0")</f>
        <v>0</v>
      </c>
      <c r="Z217" s="37"/>
      <c r="AA217" s="385"/>
      <c r="AB217" s="385"/>
      <c r="AC217" s="385"/>
    </row>
    <row r="218" spans="1:68" ht="14.25" hidden="1" customHeight="1" x14ac:dyDescent="0.25">
      <c r="A218" s="394" t="s">
        <v>71</v>
      </c>
      <c r="B218" s="395"/>
      <c r="C218" s="395"/>
      <c r="D218" s="395"/>
      <c r="E218" s="395"/>
      <c r="F218" s="395"/>
      <c r="G218" s="395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  <c r="R218" s="395"/>
      <c r="S218" s="395"/>
      <c r="T218" s="395"/>
      <c r="U218" s="395"/>
      <c r="V218" s="395"/>
      <c r="W218" s="395"/>
      <c r="X218" s="395"/>
      <c r="Y218" s="395"/>
      <c r="Z218" s="395"/>
      <c r="AA218" s="374"/>
      <c r="AB218" s="374"/>
      <c r="AC218" s="374"/>
    </row>
    <row r="219" spans="1:68" ht="27" hidden="1" customHeight="1" x14ac:dyDescent="0.25">
      <c r="A219" s="54" t="s">
        <v>310</v>
      </c>
      <c r="B219" s="54" t="s">
        <v>311</v>
      </c>
      <c r="C219" s="31">
        <v>4301051408</v>
      </c>
      <c r="D219" s="386">
        <v>4680115881594</v>
      </c>
      <c r="E219" s="387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312</v>
      </c>
      <c r="B220" s="54" t="s">
        <v>313</v>
      </c>
      <c r="C220" s="31">
        <v>4301051754</v>
      </c>
      <c r="D220" s="386">
        <v>4680115880962</v>
      </c>
      <c r="E220" s="387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399" t="s">
        <v>314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315</v>
      </c>
      <c r="B221" s="54" t="s">
        <v>316</v>
      </c>
      <c r="C221" s="31">
        <v>4301051411</v>
      </c>
      <c r="D221" s="386">
        <v>4680115881617</v>
      </c>
      <c r="E221" s="387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317</v>
      </c>
      <c r="B222" s="54" t="s">
        <v>318</v>
      </c>
      <c r="C222" s="31">
        <v>4301051632</v>
      </c>
      <c r="D222" s="386">
        <v>4680115880573</v>
      </c>
      <c r="E222" s="387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5" t="s">
        <v>319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320</v>
      </c>
      <c r="B223" s="54" t="s">
        <v>321</v>
      </c>
      <c r="C223" s="31">
        <v>4301051407</v>
      </c>
      <c r="D223" s="386">
        <v>4680115882195</v>
      </c>
      <c r="E223" s="387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4301051752</v>
      </c>
      <c r="D224" s="386">
        <v>4680115882607</v>
      </c>
      <c r="E224" s="387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606" t="s">
        <v>324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6">
        <v>4680115880092</v>
      </c>
      <c r="E225" s="387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3" t="s">
        <v>327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146.4</v>
      </c>
      <c r="Y225" s="383">
        <f t="shared" si="36"/>
        <v>146.4</v>
      </c>
      <c r="Z225" s="36">
        <f t="shared" si="41"/>
        <v>0.45933000000000002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162.99200000000002</v>
      </c>
      <c r="BN225" s="64">
        <f t="shared" si="38"/>
        <v>162.99200000000002</v>
      </c>
      <c r="BO225" s="64">
        <f t="shared" si="39"/>
        <v>0.39102564102564108</v>
      </c>
      <c r="BP225" s="64">
        <f t="shared" si="40"/>
        <v>0.39102564102564108</v>
      </c>
    </row>
    <row r="226" spans="1:68" ht="27" customHeight="1" x14ac:dyDescent="0.25">
      <c r="A226" s="54" t="s">
        <v>328</v>
      </c>
      <c r="B226" s="54" t="s">
        <v>329</v>
      </c>
      <c r="C226" s="31">
        <v>4301051631</v>
      </c>
      <c r="D226" s="386">
        <v>4680115880221</v>
      </c>
      <c r="E226" s="387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3" t="s">
        <v>330</v>
      </c>
      <c r="Q226" s="389"/>
      <c r="R226" s="389"/>
      <c r="S226" s="389"/>
      <c r="T226" s="390"/>
      <c r="U226" s="34"/>
      <c r="V226" s="34"/>
      <c r="W226" s="35" t="s">
        <v>68</v>
      </c>
      <c r="X226" s="382">
        <v>146.4</v>
      </c>
      <c r="Y226" s="383">
        <f t="shared" si="36"/>
        <v>146.4</v>
      </c>
      <c r="Z226" s="36">
        <f t="shared" si="41"/>
        <v>0.45933000000000002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162.99200000000002</v>
      </c>
      <c r="BN226" s="64">
        <f t="shared" si="38"/>
        <v>162.99200000000002</v>
      </c>
      <c r="BO226" s="64">
        <f t="shared" si="39"/>
        <v>0.39102564102564108</v>
      </c>
      <c r="BP226" s="64">
        <f t="shared" si="40"/>
        <v>0.39102564102564108</v>
      </c>
    </row>
    <row r="227" spans="1:68" ht="27" hidden="1" customHeight="1" x14ac:dyDescent="0.25">
      <c r="A227" s="54" t="s">
        <v>331</v>
      </c>
      <c r="B227" s="54" t="s">
        <v>332</v>
      </c>
      <c r="C227" s="31">
        <v>4301051749</v>
      </c>
      <c r="D227" s="386">
        <v>4680115882942</v>
      </c>
      <c r="E227" s="387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8" t="s">
        <v>333</v>
      </c>
      <c r="Q227" s="389"/>
      <c r="R227" s="389"/>
      <c r="S227" s="389"/>
      <c r="T227" s="390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6">
        <v>4680115880504</v>
      </c>
      <c r="E228" s="387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496" t="s">
        <v>336</v>
      </c>
      <c r="Q228" s="389"/>
      <c r="R228" s="389"/>
      <c r="S228" s="389"/>
      <c r="T228" s="390"/>
      <c r="U228" s="34"/>
      <c r="V228" s="34"/>
      <c r="W228" s="35" t="s">
        <v>68</v>
      </c>
      <c r="X228" s="382">
        <v>158.4</v>
      </c>
      <c r="Y228" s="383">
        <f t="shared" si="36"/>
        <v>158.4</v>
      </c>
      <c r="Z228" s="36">
        <f t="shared" si="41"/>
        <v>0.49698000000000003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176.35200000000003</v>
      </c>
      <c r="BN228" s="64">
        <f t="shared" si="38"/>
        <v>176.35200000000003</v>
      </c>
      <c r="BO228" s="64">
        <f t="shared" si="39"/>
        <v>0.42307692307692307</v>
      </c>
      <c r="BP228" s="64">
        <f t="shared" si="40"/>
        <v>0.42307692307692307</v>
      </c>
    </row>
    <row r="229" spans="1:68" ht="27" hidden="1" customHeight="1" x14ac:dyDescent="0.25">
      <c r="A229" s="54" t="s">
        <v>337</v>
      </c>
      <c r="B229" s="54" t="s">
        <v>338</v>
      </c>
      <c r="C229" s="31">
        <v>4301051410</v>
      </c>
      <c r="D229" s="386">
        <v>4680115882164</v>
      </c>
      <c r="E229" s="387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0</v>
      </c>
      <c r="Y229" s="383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401"/>
      <c r="B230" s="395"/>
      <c r="C230" s="395"/>
      <c r="D230" s="395"/>
      <c r="E230" s="395"/>
      <c r="F230" s="395"/>
      <c r="G230" s="395"/>
      <c r="H230" s="395"/>
      <c r="I230" s="395"/>
      <c r="J230" s="395"/>
      <c r="K230" s="395"/>
      <c r="L230" s="395"/>
      <c r="M230" s="395"/>
      <c r="N230" s="395"/>
      <c r="O230" s="402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188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188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1.41564</v>
      </c>
      <c r="AA230" s="385"/>
      <c r="AB230" s="385"/>
      <c r="AC230" s="385"/>
    </row>
    <row r="231" spans="1:68" x14ac:dyDescent="0.2">
      <c r="A231" s="395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402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84">
        <f>IFERROR(SUM(X219:X229),"0")</f>
        <v>451.20000000000005</v>
      </c>
      <c r="Y231" s="384">
        <f>IFERROR(SUM(Y219:Y229),"0")</f>
        <v>451.20000000000005</v>
      </c>
      <c r="Z231" s="37"/>
      <c r="AA231" s="385"/>
      <c r="AB231" s="385"/>
      <c r="AC231" s="385"/>
    </row>
    <row r="232" spans="1:68" ht="14.25" hidden="1" customHeight="1" x14ac:dyDescent="0.25">
      <c r="A232" s="394" t="s">
        <v>181</v>
      </c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5"/>
      <c r="P232" s="395"/>
      <c r="Q232" s="395"/>
      <c r="R232" s="395"/>
      <c r="S232" s="395"/>
      <c r="T232" s="395"/>
      <c r="U232" s="395"/>
      <c r="V232" s="395"/>
      <c r="W232" s="395"/>
      <c r="X232" s="395"/>
      <c r="Y232" s="395"/>
      <c r="Z232" s="395"/>
      <c r="AA232" s="374"/>
      <c r="AB232" s="374"/>
      <c r="AC232" s="374"/>
    </row>
    <row r="233" spans="1:68" ht="16.5" hidden="1" customHeight="1" x14ac:dyDescent="0.25">
      <c r="A233" s="54" t="s">
        <v>339</v>
      </c>
      <c r="B233" s="54" t="s">
        <v>340</v>
      </c>
      <c r="C233" s="31">
        <v>4301060360</v>
      </c>
      <c r="D233" s="386">
        <v>4680115882874</v>
      </c>
      <c r="E233" s="387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339</v>
      </c>
      <c r="B234" s="54" t="s">
        <v>341</v>
      </c>
      <c r="C234" s="31">
        <v>4301060404</v>
      </c>
      <c r="D234" s="386">
        <v>4680115882874</v>
      </c>
      <c r="E234" s="387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">
        <v>342</v>
      </c>
      <c r="Q234" s="389"/>
      <c r="R234" s="389"/>
      <c r="S234" s="389"/>
      <c r="T234" s="390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343</v>
      </c>
      <c r="B235" s="54" t="s">
        <v>344</v>
      </c>
      <c r="C235" s="31">
        <v>4301060359</v>
      </c>
      <c r="D235" s="386">
        <v>4680115884434</v>
      </c>
      <c r="E235" s="387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345</v>
      </c>
      <c r="B236" s="54" t="s">
        <v>346</v>
      </c>
      <c r="C236" s="31">
        <v>4301060375</v>
      </c>
      <c r="D236" s="386">
        <v>4680115880818</v>
      </c>
      <c r="E236" s="387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2" t="s">
        <v>347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hidden="1" customHeight="1" x14ac:dyDescent="0.25">
      <c r="A237" s="54" t="s">
        <v>348</v>
      </c>
      <c r="B237" s="54" t="s">
        <v>349</v>
      </c>
      <c r="C237" s="31">
        <v>4301060389</v>
      </c>
      <c r="D237" s="386">
        <v>4680115880801</v>
      </c>
      <c r="E237" s="387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2" t="s">
        <v>350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401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5"/>
      <c r="O238" s="402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84">
        <f>IFERROR(X233/H233,"0")+IFERROR(X234/H234,"0")+IFERROR(X235/H235,"0")+IFERROR(X236/H236,"0")+IFERROR(X237/H237,"0")</f>
        <v>0</v>
      </c>
      <c r="Y238" s="384">
        <f>IFERROR(Y233/H233,"0")+IFERROR(Y234/H234,"0")+IFERROR(Y235/H235,"0")+IFERROR(Y236/H236,"0")+IFERROR(Y237/H237,"0")</f>
        <v>0</v>
      </c>
      <c r="Z238" s="384">
        <f>IFERROR(IF(Z233="",0,Z233),"0")+IFERROR(IF(Z234="",0,Z234),"0")+IFERROR(IF(Z235="",0,Z235),"0")+IFERROR(IF(Z236="",0,Z236),"0")+IFERROR(IF(Z237="",0,Z237),"0")</f>
        <v>0</v>
      </c>
      <c r="AA238" s="385"/>
      <c r="AB238" s="385"/>
      <c r="AC238" s="385"/>
    </row>
    <row r="239" spans="1:68" hidden="1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402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84">
        <f>IFERROR(SUM(X233:X237),"0")</f>
        <v>0</v>
      </c>
      <c r="Y239" s="384">
        <f>IFERROR(SUM(Y233:Y237),"0")</f>
        <v>0</v>
      </c>
      <c r="Z239" s="37"/>
      <c r="AA239" s="385"/>
      <c r="AB239" s="385"/>
      <c r="AC239" s="385"/>
    </row>
    <row r="240" spans="1:68" ht="16.5" hidden="1" customHeight="1" x14ac:dyDescent="0.25">
      <c r="A240" s="445" t="s">
        <v>351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95"/>
      <c r="AA240" s="376"/>
      <c r="AB240" s="376"/>
      <c r="AC240" s="376"/>
    </row>
    <row r="241" spans="1:68" ht="14.25" hidden="1" customHeight="1" x14ac:dyDescent="0.25">
      <c r="A241" s="394" t="s">
        <v>110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95"/>
      <c r="AA241" s="374"/>
      <c r="AB241" s="374"/>
      <c r="AC241" s="374"/>
    </row>
    <row r="242" spans="1:68" ht="27" hidden="1" customHeight="1" x14ac:dyDescent="0.25">
      <c r="A242" s="54" t="s">
        <v>352</v>
      </c>
      <c r="B242" s="54" t="s">
        <v>353</v>
      </c>
      <c r="C242" s="31">
        <v>4301011717</v>
      </c>
      <c r="D242" s="386">
        <v>4680115884274</v>
      </c>
      <c r="E242" s="387"/>
      <c r="F242" s="381">
        <v>1.45</v>
      </c>
      <c r="G242" s="32">
        <v>8</v>
      </c>
      <c r="H242" s="381">
        <v>11.6</v>
      </c>
      <c r="I242" s="381">
        <v>12.08</v>
      </c>
      <c r="J242" s="32">
        <v>56</v>
      </c>
      <c r="K242" s="32" t="s">
        <v>113</v>
      </c>
      <c r="L242" s="32"/>
      <c r="M242" s="33" t="s">
        <v>114</v>
      </c>
      <c r="N242" s="33"/>
      <c r="O242" s="32">
        <v>55</v>
      </c>
      <c r="P242" s="4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352</v>
      </c>
      <c r="B243" s="54" t="s">
        <v>354</v>
      </c>
      <c r="C243" s="31">
        <v>4301011945</v>
      </c>
      <c r="D243" s="386">
        <v>4680115884274</v>
      </c>
      <c r="E243" s="387"/>
      <c r="F243" s="381">
        <v>1.45</v>
      </c>
      <c r="G243" s="32">
        <v>8</v>
      </c>
      <c r="H243" s="381">
        <v>11.6</v>
      </c>
      <c r="I243" s="381">
        <v>12.08</v>
      </c>
      <c r="J243" s="32">
        <v>48</v>
      </c>
      <c r="K243" s="32" t="s">
        <v>113</v>
      </c>
      <c r="L243" s="32"/>
      <c r="M243" s="33" t="s">
        <v>134</v>
      </c>
      <c r="N243" s="33"/>
      <c r="O243" s="32">
        <v>55</v>
      </c>
      <c r="P243" s="766" t="s">
        <v>355</v>
      </c>
      <c r="Q243" s="389"/>
      <c r="R243" s="389"/>
      <c r="S243" s="389"/>
      <c r="T243" s="390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356</v>
      </c>
      <c r="B244" s="54" t="s">
        <v>357</v>
      </c>
      <c r="C244" s="31">
        <v>4301011719</v>
      </c>
      <c r="D244" s="386">
        <v>4680115884298</v>
      </c>
      <c r="E244" s="387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4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358</v>
      </c>
      <c r="B245" s="54" t="s">
        <v>359</v>
      </c>
      <c r="C245" s="31">
        <v>4301011733</v>
      </c>
      <c r="D245" s="386">
        <v>4680115884250</v>
      </c>
      <c r="E245" s="387"/>
      <c r="F245" s="381">
        <v>1.45</v>
      </c>
      <c r="G245" s="32">
        <v>8</v>
      </c>
      <c r="H245" s="381">
        <v>11.6</v>
      </c>
      <c r="I245" s="381">
        <v>12.08</v>
      </c>
      <c r="J245" s="32">
        <v>56</v>
      </c>
      <c r="K245" s="32" t="s">
        <v>113</v>
      </c>
      <c r="L245" s="32"/>
      <c r="M245" s="33" t="s">
        <v>116</v>
      </c>
      <c r="N245" s="33"/>
      <c r="O245" s="32">
        <v>55</v>
      </c>
      <c r="P245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358</v>
      </c>
      <c r="B246" s="54" t="s">
        <v>360</v>
      </c>
      <c r="C246" s="31">
        <v>4301011944</v>
      </c>
      <c r="D246" s="386">
        <v>4680115884250</v>
      </c>
      <c r="E246" s="387"/>
      <c r="F246" s="381">
        <v>1.45</v>
      </c>
      <c r="G246" s="32">
        <v>8</v>
      </c>
      <c r="H246" s="381">
        <v>11.6</v>
      </c>
      <c r="I246" s="381">
        <v>12.08</v>
      </c>
      <c r="J246" s="32">
        <v>48</v>
      </c>
      <c r="K246" s="32" t="s">
        <v>113</v>
      </c>
      <c r="L246" s="32"/>
      <c r="M246" s="33" t="s">
        <v>134</v>
      </c>
      <c r="N246" s="33"/>
      <c r="O246" s="32">
        <v>55</v>
      </c>
      <c r="P246" s="562" t="s">
        <v>361</v>
      </c>
      <c r="Q246" s="389"/>
      <c r="R246" s="389"/>
      <c r="S246" s="389"/>
      <c r="T246" s="390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362</v>
      </c>
      <c r="B247" s="54" t="s">
        <v>363</v>
      </c>
      <c r="C247" s="31">
        <v>4301011718</v>
      </c>
      <c r="D247" s="386">
        <v>4680115884281</v>
      </c>
      <c r="E247" s="387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364</v>
      </c>
      <c r="B248" s="54" t="s">
        <v>365</v>
      </c>
      <c r="C248" s="31">
        <v>4301011720</v>
      </c>
      <c r="D248" s="386">
        <v>4680115884199</v>
      </c>
      <c r="E248" s="387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366</v>
      </c>
      <c r="B249" s="54" t="s">
        <v>367</v>
      </c>
      <c r="C249" s="31">
        <v>4301011716</v>
      </c>
      <c r="D249" s="386">
        <v>4680115884267</v>
      </c>
      <c r="E249" s="387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401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5"/>
      <c r="O250" s="402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</v>
      </c>
      <c r="Y250" s="384">
        <f>IFERROR(Y242/H242,"0")+IFERROR(Y243/H243,"0")+IFERROR(Y244/H244,"0")+IFERROR(Y245/H245,"0")+IFERROR(Y246/H246,"0")+IFERROR(Y247/H247,"0")+IFERROR(Y248/H248,"0")+IFERROR(Y249/H249,"0")</f>
        <v>0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85"/>
      <c r="AB250" s="385"/>
      <c r="AC250" s="385"/>
    </row>
    <row r="251" spans="1:68" hidden="1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402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84">
        <f>IFERROR(SUM(X242:X249),"0")</f>
        <v>0</v>
      </c>
      <c r="Y251" s="384">
        <f>IFERROR(SUM(Y242:Y249),"0")</f>
        <v>0</v>
      </c>
      <c r="Z251" s="37"/>
      <c r="AA251" s="385"/>
      <c r="AB251" s="385"/>
      <c r="AC251" s="385"/>
    </row>
    <row r="252" spans="1:68" ht="16.5" hidden="1" customHeight="1" x14ac:dyDescent="0.25">
      <c r="A252" s="445" t="s">
        <v>368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95"/>
      <c r="AA252" s="376"/>
      <c r="AB252" s="376"/>
      <c r="AC252" s="376"/>
    </row>
    <row r="253" spans="1:68" ht="14.25" hidden="1" customHeight="1" x14ac:dyDescent="0.25">
      <c r="A253" s="394" t="s">
        <v>110</v>
      </c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5"/>
      <c r="P253" s="395"/>
      <c r="Q253" s="395"/>
      <c r="R253" s="395"/>
      <c r="S253" s="395"/>
      <c r="T253" s="395"/>
      <c r="U253" s="395"/>
      <c r="V253" s="395"/>
      <c r="W253" s="395"/>
      <c r="X253" s="395"/>
      <c r="Y253" s="395"/>
      <c r="Z253" s="395"/>
      <c r="AA253" s="374"/>
      <c r="AB253" s="374"/>
      <c r="AC253" s="374"/>
    </row>
    <row r="254" spans="1:68" ht="27" hidden="1" customHeight="1" x14ac:dyDescent="0.25">
      <c r="A254" s="54" t="s">
        <v>369</v>
      </c>
      <c r="B254" s="54" t="s">
        <v>370</v>
      </c>
      <c r="C254" s="31">
        <v>4301011826</v>
      </c>
      <c r="D254" s="386">
        <v>4680115884137</v>
      </c>
      <c r="E254" s="387"/>
      <c r="F254" s="381">
        <v>1.45</v>
      </c>
      <c r="G254" s="32">
        <v>8</v>
      </c>
      <c r="H254" s="381">
        <v>11.6</v>
      </c>
      <c r="I254" s="381">
        <v>12.08</v>
      </c>
      <c r="J254" s="32">
        <v>56</v>
      </c>
      <c r="K254" s="32" t="s">
        <v>113</v>
      </c>
      <c r="L254" s="32"/>
      <c r="M254" s="33" t="s">
        <v>114</v>
      </c>
      <c r="N254" s="33"/>
      <c r="O254" s="32">
        <v>55</v>
      </c>
      <c r="P254" s="6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369</v>
      </c>
      <c r="B255" s="54" t="s">
        <v>371</v>
      </c>
      <c r="C255" s="31">
        <v>4301011942</v>
      </c>
      <c r="D255" s="386">
        <v>4680115884137</v>
      </c>
      <c r="E255" s="387"/>
      <c r="F255" s="381">
        <v>1.45</v>
      </c>
      <c r="G255" s="32">
        <v>8</v>
      </c>
      <c r="H255" s="381">
        <v>11.6</v>
      </c>
      <c r="I255" s="381">
        <v>12.08</v>
      </c>
      <c r="J255" s="32">
        <v>48</v>
      </c>
      <c r="K255" s="32" t="s">
        <v>113</v>
      </c>
      <c r="L255" s="32"/>
      <c r="M255" s="33" t="s">
        <v>134</v>
      </c>
      <c r="N255" s="33"/>
      <c r="O255" s="32">
        <v>55</v>
      </c>
      <c r="P255" s="506" t="s">
        <v>372</v>
      </c>
      <c r="Q255" s="389"/>
      <c r="R255" s="389"/>
      <c r="S255" s="389"/>
      <c r="T255" s="390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373</v>
      </c>
      <c r="B256" s="54" t="s">
        <v>374</v>
      </c>
      <c r="C256" s="31">
        <v>4301011724</v>
      </c>
      <c r="D256" s="386">
        <v>4680115884236</v>
      </c>
      <c r="E256" s="387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375</v>
      </c>
      <c r="B257" s="54" t="s">
        <v>376</v>
      </c>
      <c r="C257" s="31">
        <v>4301011721</v>
      </c>
      <c r="D257" s="386">
        <v>4680115884175</v>
      </c>
      <c r="E257" s="387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377</v>
      </c>
      <c r="B258" s="54" t="s">
        <v>378</v>
      </c>
      <c r="C258" s="31">
        <v>4301011824</v>
      </c>
      <c r="D258" s="386">
        <v>4680115884144</v>
      </c>
      <c r="E258" s="387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72</v>
      </c>
      <c r="Y258" s="383">
        <f t="shared" si="47"/>
        <v>72</v>
      </c>
      <c r="Z258" s="36">
        <f>IFERROR(IF(Y258=0,"",ROUNDUP(Y258/H258,0)*0.00937),"")</f>
        <v>0.16866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76.320000000000007</v>
      </c>
      <c r="BN258" s="64">
        <f t="shared" si="49"/>
        <v>76.320000000000007</v>
      </c>
      <c r="BO258" s="64">
        <f t="shared" si="50"/>
        <v>0.15</v>
      </c>
      <c r="BP258" s="64">
        <f t="shared" si="51"/>
        <v>0.15</v>
      </c>
    </row>
    <row r="259" spans="1:68" ht="27" customHeight="1" x14ac:dyDescent="0.25">
      <c r="A259" s="54" t="s">
        <v>379</v>
      </c>
      <c r="B259" s="54" t="s">
        <v>380</v>
      </c>
      <c r="C259" s="31">
        <v>4301011963</v>
      </c>
      <c r="D259" s="386">
        <v>4680115885288</v>
      </c>
      <c r="E259" s="387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4" t="s">
        <v>381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33.299999999999997</v>
      </c>
      <c r="Y259" s="383">
        <f t="shared" si="47"/>
        <v>33.300000000000004</v>
      </c>
      <c r="Z259" s="36">
        <f>IFERROR(IF(Y259=0,"",ROUNDUP(Y259/H259,0)*0.00937),"")</f>
        <v>8.4330000000000002E-2</v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35.46</v>
      </c>
      <c r="BN259" s="64">
        <f t="shared" si="49"/>
        <v>35.460000000000008</v>
      </c>
      <c r="BO259" s="64">
        <f t="shared" si="50"/>
        <v>7.4999999999999983E-2</v>
      </c>
      <c r="BP259" s="64">
        <f t="shared" si="51"/>
        <v>7.4999999999999997E-2</v>
      </c>
    </row>
    <row r="260" spans="1:68" ht="27" hidden="1" customHeight="1" x14ac:dyDescent="0.25">
      <c r="A260" s="54" t="s">
        <v>382</v>
      </c>
      <c r="B260" s="54" t="s">
        <v>383</v>
      </c>
      <c r="C260" s="31">
        <v>4301011726</v>
      </c>
      <c r="D260" s="386">
        <v>4680115884182</v>
      </c>
      <c r="E260" s="387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384</v>
      </c>
      <c r="B261" s="54" t="s">
        <v>385</v>
      </c>
      <c r="C261" s="31">
        <v>4301011722</v>
      </c>
      <c r="D261" s="386">
        <v>4680115884205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80</v>
      </c>
      <c r="Y261" s="383">
        <f t="shared" si="47"/>
        <v>80</v>
      </c>
      <c r="Z261" s="36">
        <f>IFERROR(IF(Y261=0,"",ROUNDUP(Y261/H261,0)*0.00937),"")</f>
        <v>0.18740000000000001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84.800000000000011</v>
      </c>
      <c r="BN261" s="64">
        <f t="shared" si="49"/>
        <v>84.800000000000011</v>
      </c>
      <c r="BO261" s="64">
        <f t="shared" si="50"/>
        <v>0.16666666666666666</v>
      </c>
      <c r="BP261" s="64">
        <f t="shared" si="51"/>
        <v>0.16666666666666666</v>
      </c>
    </row>
    <row r="262" spans="1:68" x14ac:dyDescent="0.2">
      <c r="A262" s="401"/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5"/>
      <c r="N262" s="395"/>
      <c r="O262" s="402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47</v>
      </c>
      <c r="Y262" s="384">
        <f>IFERROR(Y254/H254,"0")+IFERROR(Y255/H255,"0")+IFERROR(Y256/H256,"0")+IFERROR(Y257/H257,"0")+IFERROR(Y258/H258,"0")+IFERROR(Y259/H259,"0")+IFERROR(Y260/H260,"0")+IFERROR(Y261/H261,"0")</f>
        <v>47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0.44039</v>
      </c>
      <c r="AA262" s="385"/>
      <c r="AB262" s="385"/>
      <c r="AC262" s="385"/>
    </row>
    <row r="263" spans="1:68" x14ac:dyDescent="0.2">
      <c r="A263" s="395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402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84">
        <f>IFERROR(SUM(X254:X261),"0")</f>
        <v>185.3</v>
      </c>
      <c r="Y263" s="384">
        <f>IFERROR(SUM(Y254:Y261),"0")</f>
        <v>185.3</v>
      </c>
      <c r="Z263" s="37"/>
      <c r="AA263" s="385"/>
      <c r="AB263" s="385"/>
      <c r="AC263" s="385"/>
    </row>
    <row r="264" spans="1:68" ht="16.5" hidden="1" customHeight="1" x14ac:dyDescent="0.25">
      <c r="A264" s="445" t="s">
        <v>386</v>
      </c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  <c r="R264" s="395"/>
      <c r="S264" s="395"/>
      <c r="T264" s="395"/>
      <c r="U264" s="395"/>
      <c r="V264" s="395"/>
      <c r="W264" s="395"/>
      <c r="X264" s="395"/>
      <c r="Y264" s="395"/>
      <c r="Z264" s="395"/>
      <c r="AA264" s="376"/>
      <c r="AB264" s="376"/>
      <c r="AC264" s="376"/>
    </row>
    <row r="265" spans="1:68" ht="14.25" hidden="1" customHeight="1" x14ac:dyDescent="0.25">
      <c r="A265" s="394" t="s">
        <v>110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4"/>
      <c r="AB265" s="374"/>
      <c r="AC265" s="374"/>
    </row>
    <row r="266" spans="1:68" ht="27" hidden="1" customHeight="1" x14ac:dyDescent="0.25">
      <c r="A266" s="54" t="s">
        <v>387</v>
      </c>
      <c r="B266" s="54" t="s">
        <v>388</v>
      </c>
      <c r="C266" s="31">
        <v>4301011855</v>
      </c>
      <c r="D266" s="386">
        <v>4680115885837</v>
      </c>
      <c r="E266" s="387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44" t="s">
        <v>389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4301011850</v>
      </c>
      <c r="D267" s="386">
        <v>4680115885806</v>
      </c>
      <c r="E267" s="387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94" t="s">
        <v>392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393</v>
      </c>
      <c r="B268" s="54" t="s">
        <v>394</v>
      </c>
      <c r="C268" s="31">
        <v>4301011853</v>
      </c>
      <c r="D268" s="386">
        <v>4680115885851</v>
      </c>
      <c r="E268" s="387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502" t="s">
        <v>395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396</v>
      </c>
      <c r="B269" s="54" t="s">
        <v>397</v>
      </c>
      <c r="C269" s="31">
        <v>4301011852</v>
      </c>
      <c r="D269" s="386">
        <v>4680115885844</v>
      </c>
      <c r="E269" s="387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5" t="s">
        <v>398</v>
      </c>
      <c r="Q269" s="389"/>
      <c r="R269" s="389"/>
      <c r="S269" s="389"/>
      <c r="T269" s="390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399</v>
      </c>
      <c r="B270" s="54" t="s">
        <v>400</v>
      </c>
      <c r="C270" s="31">
        <v>4301011851</v>
      </c>
      <c r="D270" s="386">
        <v>4680115885820</v>
      </c>
      <c r="E270" s="387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9"/>
      <c r="R270" s="389"/>
      <c r="S270" s="389"/>
      <c r="T270" s="390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401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402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hidden="1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5"/>
      <c r="O272" s="402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hidden="1" customHeight="1" x14ac:dyDescent="0.25">
      <c r="A273" s="445" t="s">
        <v>402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95"/>
      <c r="AA273" s="376"/>
      <c r="AB273" s="376"/>
      <c r="AC273" s="376"/>
    </row>
    <row r="274" spans="1:68" ht="14.25" hidden="1" customHeight="1" x14ac:dyDescent="0.25">
      <c r="A274" s="394" t="s">
        <v>110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95"/>
      <c r="AA274" s="374"/>
      <c r="AB274" s="374"/>
      <c r="AC274" s="374"/>
    </row>
    <row r="275" spans="1:68" ht="27" hidden="1" customHeight="1" x14ac:dyDescent="0.25">
      <c r="A275" s="54" t="s">
        <v>403</v>
      </c>
      <c r="B275" s="54" t="s">
        <v>404</v>
      </c>
      <c r="C275" s="31">
        <v>4301011876</v>
      </c>
      <c r="D275" s="386">
        <v>4680115885707</v>
      </c>
      <c r="E275" s="387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4" t="s">
        <v>405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401"/>
      <c r="B276" s="395"/>
      <c r="C276" s="395"/>
      <c r="D276" s="395"/>
      <c r="E276" s="395"/>
      <c r="F276" s="395"/>
      <c r="G276" s="395"/>
      <c r="H276" s="395"/>
      <c r="I276" s="395"/>
      <c r="J276" s="395"/>
      <c r="K276" s="395"/>
      <c r="L276" s="395"/>
      <c r="M276" s="395"/>
      <c r="N276" s="395"/>
      <c r="O276" s="402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hidden="1" x14ac:dyDescent="0.2">
      <c r="A277" s="395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5"/>
      <c r="O277" s="402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hidden="1" customHeight="1" x14ac:dyDescent="0.25">
      <c r="A278" s="445" t="s">
        <v>406</v>
      </c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5"/>
      <c r="O278" s="395"/>
      <c r="P278" s="395"/>
      <c r="Q278" s="395"/>
      <c r="R278" s="395"/>
      <c r="S278" s="395"/>
      <c r="T278" s="395"/>
      <c r="U278" s="395"/>
      <c r="V278" s="395"/>
      <c r="W278" s="395"/>
      <c r="X278" s="395"/>
      <c r="Y278" s="395"/>
      <c r="Z278" s="395"/>
      <c r="AA278" s="376"/>
      <c r="AB278" s="376"/>
      <c r="AC278" s="376"/>
    </row>
    <row r="279" spans="1:68" ht="14.25" hidden="1" customHeight="1" x14ac:dyDescent="0.25">
      <c r="A279" s="394" t="s">
        <v>110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95"/>
      <c r="AA279" s="374"/>
      <c r="AB279" s="374"/>
      <c r="AC279" s="374"/>
    </row>
    <row r="280" spans="1:68" ht="27" hidden="1" customHeight="1" x14ac:dyDescent="0.25">
      <c r="A280" s="54" t="s">
        <v>407</v>
      </c>
      <c r="B280" s="54" t="s">
        <v>408</v>
      </c>
      <c r="C280" s="31">
        <v>4301011223</v>
      </c>
      <c r="D280" s="386">
        <v>4607091383423</v>
      </c>
      <c r="E280" s="387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409</v>
      </c>
      <c r="B281" s="54" t="s">
        <v>410</v>
      </c>
      <c r="C281" s="31">
        <v>4301011879</v>
      </c>
      <c r="D281" s="386">
        <v>4680115885691</v>
      </c>
      <c r="E281" s="387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31" t="s">
        <v>411</v>
      </c>
      <c r="Q281" s="389"/>
      <c r="R281" s="389"/>
      <c r="S281" s="389"/>
      <c r="T281" s="390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412</v>
      </c>
      <c r="B282" s="54" t="s">
        <v>413</v>
      </c>
      <c r="C282" s="31">
        <v>4301011878</v>
      </c>
      <c r="D282" s="386">
        <v>4680115885660</v>
      </c>
      <c r="E282" s="387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3" t="s">
        <v>414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401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5"/>
      <c r="O283" s="402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hidden="1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5"/>
      <c r="O284" s="402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hidden="1" customHeight="1" x14ac:dyDescent="0.25">
      <c r="A285" s="445" t="s">
        <v>415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95"/>
      <c r="AA285" s="376"/>
      <c r="AB285" s="376"/>
      <c r="AC285" s="376"/>
    </row>
    <row r="286" spans="1:68" ht="14.25" hidden="1" customHeight="1" x14ac:dyDescent="0.25">
      <c r="A286" s="394" t="s">
        <v>71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95"/>
      <c r="AA286" s="374"/>
      <c r="AB286" s="374"/>
      <c r="AC286" s="374"/>
    </row>
    <row r="287" spans="1:68" ht="27" hidden="1" customHeight="1" x14ac:dyDescent="0.25">
      <c r="A287" s="54" t="s">
        <v>416</v>
      </c>
      <c r="B287" s="54" t="s">
        <v>417</v>
      </c>
      <c r="C287" s="31">
        <v>4301051409</v>
      </c>
      <c r="D287" s="386">
        <v>4680115881556</v>
      </c>
      <c r="E287" s="387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418</v>
      </c>
      <c r="B288" s="54" t="s">
        <v>419</v>
      </c>
      <c r="C288" s="31">
        <v>4301051506</v>
      </c>
      <c r="D288" s="386">
        <v>4680115881037</v>
      </c>
      <c r="E288" s="387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188.16</v>
      </c>
      <c r="Y288" s="383">
        <f>IFERROR(IF(X288="",0,CEILING((X288/$H288),1)*$H288),"")</f>
        <v>188.16</v>
      </c>
      <c r="Z288" s="36">
        <f>IFERROR(IF(Y288=0,"",ROUNDUP(Y288/H288,0)*0.00937),"")</f>
        <v>0.52471999999999996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202.608</v>
      </c>
      <c r="BN288" s="64">
        <f>IFERROR(Y288*I288/H288,"0")</f>
        <v>202.608</v>
      </c>
      <c r="BO288" s="64">
        <f>IFERROR(1/J288*(X288/H288),"0")</f>
        <v>0.46666666666666667</v>
      </c>
      <c r="BP288" s="64">
        <f>IFERROR(1/J288*(Y288/H288),"0")</f>
        <v>0.46666666666666667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6">
        <v>4680115881228</v>
      </c>
      <c r="E289" s="387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146.4</v>
      </c>
      <c r="Y289" s="383">
        <f>IFERROR(IF(X289="",0,CEILING((X289/$H289),1)*$H289),"")</f>
        <v>146.4</v>
      </c>
      <c r="Z289" s="36">
        <f>IFERROR(IF(Y289=0,"",ROUNDUP(Y289/H289,0)*0.00753),"")</f>
        <v>0.45933000000000002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162.99200000000002</v>
      </c>
      <c r="BN289" s="64">
        <f>IFERROR(Y289*I289/H289,"0")</f>
        <v>162.99200000000002</v>
      </c>
      <c r="BO289" s="64">
        <f>IFERROR(1/J289*(X289/H289),"0")</f>
        <v>0.39102564102564108</v>
      </c>
      <c r="BP289" s="64">
        <f>IFERROR(1/J289*(Y289/H289),"0")</f>
        <v>0.39102564102564108</v>
      </c>
    </row>
    <row r="290" spans="1:68" ht="27" customHeight="1" x14ac:dyDescent="0.25">
      <c r="A290" s="54" t="s">
        <v>422</v>
      </c>
      <c r="B290" s="54" t="s">
        <v>423</v>
      </c>
      <c r="C290" s="31">
        <v>4301051384</v>
      </c>
      <c r="D290" s="386">
        <v>4680115881211</v>
      </c>
      <c r="E290" s="387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480</v>
      </c>
      <c r="Y290" s="383">
        <f>IFERROR(IF(X290="",0,CEILING((X290/$H290),1)*$H290),"")</f>
        <v>480</v>
      </c>
      <c r="Z290" s="36">
        <f>IFERROR(IF(Y290=0,"",ROUNDUP(Y290/H290,0)*0.00753),"")</f>
        <v>1.506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520</v>
      </c>
      <c r="BN290" s="64">
        <f>IFERROR(Y290*I290/H290,"0")</f>
        <v>520</v>
      </c>
      <c r="BO290" s="64">
        <f>IFERROR(1/J290*(X290/H290),"0")</f>
        <v>1.2820512820512819</v>
      </c>
      <c r="BP290" s="64">
        <f>IFERROR(1/J290*(Y290/H290),"0")</f>
        <v>1.2820512820512819</v>
      </c>
    </row>
    <row r="291" spans="1:68" ht="27" customHeight="1" x14ac:dyDescent="0.25">
      <c r="A291" s="54" t="s">
        <v>424</v>
      </c>
      <c r="B291" s="54" t="s">
        <v>425</v>
      </c>
      <c r="C291" s="31">
        <v>4301051378</v>
      </c>
      <c r="D291" s="386">
        <v>4680115881020</v>
      </c>
      <c r="E291" s="387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82">
        <v>302.39999999999998</v>
      </c>
      <c r="Y291" s="383">
        <f>IFERROR(IF(X291="",0,CEILING((X291/$H291),1)*$H291),"")</f>
        <v>302.39999999999998</v>
      </c>
      <c r="Z291" s="36">
        <f>IFERROR(IF(Y291=0,"",ROUNDUP(Y291/H291,0)*0.00937),"")</f>
        <v>0.84329999999999994</v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321.3</v>
      </c>
      <c r="BN291" s="64">
        <f>IFERROR(Y291*I291/H291,"0")</f>
        <v>321.3</v>
      </c>
      <c r="BO291" s="64">
        <f>IFERROR(1/J291*(X291/H291),"0")</f>
        <v>0.75</v>
      </c>
      <c r="BP291" s="64">
        <f>IFERROR(1/J291*(Y291/H291),"0")</f>
        <v>0.75</v>
      </c>
    </row>
    <row r="292" spans="1:68" x14ac:dyDescent="0.2">
      <c r="A292" s="401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402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84">
        <f>IFERROR(X287/H287,"0")+IFERROR(X288/H288,"0")+IFERROR(X289/H289,"0")+IFERROR(X290/H290,"0")+IFERROR(X291/H291,"0")</f>
        <v>407</v>
      </c>
      <c r="Y292" s="384">
        <f>IFERROR(Y287/H287,"0")+IFERROR(Y288/H288,"0")+IFERROR(Y289/H289,"0")+IFERROR(Y290/H290,"0")+IFERROR(Y291/H291,"0")</f>
        <v>407</v>
      </c>
      <c r="Z292" s="384">
        <f>IFERROR(IF(Z287="",0,Z287),"0")+IFERROR(IF(Z288="",0,Z288),"0")+IFERROR(IF(Z289="",0,Z289),"0")+IFERROR(IF(Z290="",0,Z290),"0")+IFERROR(IF(Z291="",0,Z291),"0")</f>
        <v>3.3333500000000003</v>
      </c>
      <c r="AA292" s="385"/>
      <c r="AB292" s="385"/>
      <c r="AC292" s="385"/>
    </row>
    <row r="293" spans="1:68" x14ac:dyDescent="0.2">
      <c r="A293" s="395"/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402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84">
        <f>IFERROR(SUM(X287:X291),"0")</f>
        <v>1116.96</v>
      </c>
      <c r="Y293" s="384">
        <f>IFERROR(SUM(Y287:Y291),"0")</f>
        <v>1116.96</v>
      </c>
      <c r="Z293" s="37"/>
      <c r="AA293" s="385"/>
      <c r="AB293" s="385"/>
      <c r="AC293" s="385"/>
    </row>
    <row r="294" spans="1:68" ht="16.5" hidden="1" customHeight="1" x14ac:dyDescent="0.25">
      <c r="A294" s="445" t="s">
        <v>426</v>
      </c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5"/>
      <c r="O294" s="395"/>
      <c r="P294" s="395"/>
      <c r="Q294" s="395"/>
      <c r="R294" s="395"/>
      <c r="S294" s="395"/>
      <c r="T294" s="395"/>
      <c r="U294" s="395"/>
      <c r="V294" s="395"/>
      <c r="W294" s="395"/>
      <c r="X294" s="395"/>
      <c r="Y294" s="395"/>
      <c r="Z294" s="395"/>
      <c r="AA294" s="376"/>
      <c r="AB294" s="376"/>
      <c r="AC294" s="376"/>
    </row>
    <row r="295" spans="1:68" ht="14.25" hidden="1" customHeight="1" x14ac:dyDescent="0.25">
      <c r="A295" s="394" t="s">
        <v>71</v>
      </c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5"/>
      <c r="O295" s="395"/>
      <c r="P295" s="395"/>
      <c r="Q295" s="395"/>
      <c r="R295" s="395"/>
      <c r="S295" s="395"/>
      <c r="T295" s="395"/>
      <c r="U295" s="395"/>
      <c r="V295" s="395"/>
      <c r="W295" s="395"/>
      <c r="X295" s="395"/>
      <c r="Y295" s="395"/>
      <c r="Z295" s="395"/>
      <c r="AA295" s="374"/>
      <c r="AB295" s="374"/>
      <c r="AC295" s="374"/>
    </row>
    <row r="296" spans="1:68" ht="27" hidden="1" customHeight="1" x14ac:dyDescent="0.25">
      <c r="A296" s="54" t="s">
        <v>427</v>
      </c>
      <c r="B296" s="54" t="s">
        <v>428</v>
      </c>
      <c r="C296" s="31">
        <v>4301051731</v>
      </c>
      <c r="D296" s="386">
        <v>4680115884618</v>
      </c>
      <c r="E296" s="387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1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402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hidden="1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402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45" t="s">
        <v>429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6"/>
      <c r="AB299" s="376"/>
      <c r="AC299" s="376"/>
    </row>
    <row r="300" spans="1:68" ht="14.25" hidden="1" customHeight="1" x14ac:dyDescent="0.25">
      <c r="A300" s="394" t="s">
        <v>110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4"/>
      <c r="AB300" s="374"/>
      <c r="AC300" s="374"/>
    </row>
    <row r="301" spans="1:68" ht="27" hidden="1" customHeight="1" x14ac:dyDescent="0.25">
      <c r="A301" s="54" t="s">
        <v>430</v>
      </c>
      <c r="B301" s="54" t="s">
        <v>431</v>
      </c>
      <c r="C301" s="31">
        <v>4301011593</v>
      </c>
      <c r="D301" s="386">
        <v>4680115882973</v>
      </c>
      <c r="E301" s="387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1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402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402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hidden="1" customHeight="1" x14ac:dyDescent="0.25">
      <c r="A304" s="394" t="s">
        <v>63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4"/>
      <c r="AB304" s="374"/>
      <c r="AC304" s="374"/>
    </row>
    <row r="305" spans="1:68" ht="27" hidden="1" customHeight="1" x14ac:dyDescent="0.25">
      <c r="A305" s="54" t="s">
        <v>432</v>
      </c>
      <c r="B305" s="54" t="s">
        <v>433</v>
      </c>
      <c r="C305" s="31">
        <v>4301031305</v>
      </c>
      <c r="D305" s="386">
        <v>4607091389845</v>
      </c>
      <c r="E305" s="387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7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434</v>
      </c>
      <c r="B306" s="54" t="s">
        <v>435</v>
      </c>
      <c r="C306" s="31">
        <v>4301031306</v>
      </c>
      <c r="D306" s="386">
        <v>4680115882881</v>
      </c>
      <c r="E306" s="387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3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401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402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hidden="1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402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hidden="1" customHeight="1" x14ac:dyDescent="0.25">
      <c r="A309" s="445" t="s">
        <v>436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6"/>
      <c r="AB309" s="376"/>
      <c r="AC309" s="376"/>
    </row>
    <row r="310" spans="1:68" ht="14.25" hidden="1" customHeight="1" x14ac:dyDescent="0.25">
      <c r="A310" s="394" t="s">
        <v>110</v>
      </c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5"/>
      <c r="O310" s="395"/>
      <c r="P310" s="395"/>
      <c r="Q310" s="395"/>
      <c r="R310" s="395"/>
      <c r="S310" s="395"/>
      <c r="T310" s="395"/>
      <c r="U310" s="395"/>
      <c r="V310" s="395"/>
      <c r="W310" s="395"/>
      <c r="X310" s="395"/>
      <c r="Y310" s="395"/>
      <c r="Z310" s="395"/>
      <c r="AA310" s="374"/>
      <c r="AB310" s="374"/>
      <c r="AC310" s="374"/>
    </row>
    <row r="311" spans="1:68" ht="27" hidden="1" customHeight="1" x14ac:dyDescent="0.25">
      <c r="A311" s="54" t="s">
        <v>437</v>
      </c>
      <c r="B311" s="54" t="s">
        <v>438</v>
      </c>
      <c r="C311" s="31">
        <v>4301012024</v>
      </c>
      <c r="D311" s="386">
        <v>4680115885615</v>
      </c>
      <c r="E311" s="387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93" t="s">
        <v>439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440</v>
      </c>
      <c r="B312" s="54" t="s">
        <v>441</v>
      </c>
      <c r="C312" s="31">
        <v>4301011858</v>
      </c>
      <c r="D312" s="386">
        <v>4680115885646</v>
      </c>
      <c r="E312" s="387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9" t="s">
        <v>442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443</v>
      </c>
      <c r="B313" s="54" t="s">
        <v>444</v>
      </c>
      <c r="C313" s="31">
        <v>4301012016</v>
      </c>
      <c r="D313" s="386">
        <v>4680115885554</v>
      </c>
      <c r="E313" s="387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49" t="s">
        <v>445</v>
      </c>
      <c r="Q313" s="389"/>
      <c r="R313" s="389"/>
      <c r="S313" s="389"/>
      <c r="T313" s="390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446</v>
      </c>
      <c r="B314" s="54" t="s">
        <v>447</v>
      </c>
      <c r="C314" s="31">
        <v>4301011857</v>
      </c>
      <c r="D314" s="386">
        <v>4680115885622</v>
      </c>
      <c r="E314" s="387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8" t="s">
        <v>448</v>
      </c>
      <c r="Q314" s="389"/>
      <c r="R314" s="389"/>
      <c r="S314" s="389"/>
      <c r="T314" s="390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449</v>
      </c>
      <c r="B315" s="54" t="s">
        <v>450</v>
      </c>
      <c r="C315" s="31">
        <v>4301011573</v>
      </c>
      <c r="D315" s="386">
        <v>4680115881938</v>
      </c>
      <c r="E315" s="387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451</v>
      </c>
      <c r="B316" s="54" t="s">
        <v>452</v>
      </c>
      <c r="C316" s="31">
        <v>4301010944</v>
      </c>
      <c r="D316" s="386">
        <v>4607091387346</v>
      </c>
      <c r="E316" s="387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453</v>
      </c>
      <c r="B317" s="54" t="s">
        <v>454</v>
      </c>
      <c r="C317" s="31">
        <v>4301011859</v>
      </c>
      <c r="D317" s="386">
        <v>4680115885608</v>
      </c>
      <c r="E317" s="387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69" t="s">
        <v>455</v>
      </c>
      <c r="Q317" s="389"/>
      <c r="R317" s="389"/>
      <c r="S317" s="389"/>
      <c r="T317" s="390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401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402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hidden="1" x14ac:dyDescent="0.2">
      <c r="A319" s="395"/>
      <c r="B319" s="395"/>
      <c r="C319" s="395"/>
      <c r="D319" s="395"/>
      <c r="E319" s="395"/>
      <c r="F319" s="395"/>
      <c r="G319" s="395"/>
      <c r="H319" s="395"/>
      <c r="I319" s="395"/>
      <c r="J319" s="395"/>
      <c r="K319" s="395"/>
      <c r="L319" s="395"/>
      <c r="M319" s="395"/>
      <c r="N319" s="395"/>
      <c r="O319" s="402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hidden="1" customHeight="1" x14ac:dyDescent="0.25">
      <c r="A320" s="394" t="s">
        <v>63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4"/>
      <c r="AB320" s="374"/>
      <c r="AC320" s="374"/>
    </row>
    <row r="321" spans="1:68" ht="27" hidden="1" customHeight="1" x14ac:dyDescent="0.25">
      <c r="A321" s="54" t="s">
        <v>456</v>
      </c>
      <c r="B321" s="54" t="s">
        <v>457</v>
      </c>
      <c r="C321" s="31">
        <v>4301030878</v>
      </c>
      <c r="D321" s="386">
        <v>4607091387193</v>
      </c>
      <c r="E321" s="387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2">
        <v>0</v>
      </c>
      <c r="Y321" s="383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458</v>
      </c>
      <c r="B322" s="54" t="s">
        <v>459</v>
      </c>
      <c r="C322" s="31">
        <v>4301031153</v>
      </c>
      <c r="D322" s="386">
        <v>4607091387230</v>
      </c>
      <c r="E322" s="387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460</v>
      </c>
      <c r="B323" s="54" t="s">
        <v>461</v>
      </c>
      <c r="C323" s="31">
        <v>4301031154</v>
      </c>
      <c r="D323" s="386">
        <v>4607091387292</v>
      </c>
      <c r="E323" s="387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462</v>
      </c>
      <c r="B324" s="54" t="s">
        <v>463</v>
      </c>
      <c r="C324" s="31">
        <v>4301031152</v>
      </c>
      <c r="D324" s="386">
        <v>4607091387285</v>
      </c>
      <c r="E324" s="387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401"/>
      <c r="B325" s="395"/>
      <c r="C325" s="395"/>
      <c r="D325" s="395"/>
      <c r="E325" s="395"/>
      <c r="F325" s="395"/>
      <c r="G325" s="395"/>
      <c r="H325" s="395"/>
      <c r="I325" s="395"/>
      <c r="J325" s="395"/>
      <c r="K325" s="395"/>
      <c r="L325" s="395"/>
      <c r="M325" s="395"/>
      <c r="N325" s="395"/>
      <c r="O325" s="402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84">
        <f>IFERROR(X321/H321,"0")+IFERROR(X322/H322,"0")+IFERROR(X323/H323,"0")+IFERROR(X324/H324,"0")</f>
        <v>0</v>
      </c>
      <c r="Y325" s="384">
        <f>IFERROR(Y321/H321,"0")+IFERROR(Y322/H322,"0")+IFERROR(Y323/H323,"0")+IFERROR(Y324/H324,"0")</f>
        <v>0</v>
      </c>
      <c r="Z325" s="384">
        <f>IFERROR(IF(Z321="",0,Z321),"0")+IFERROR(IF(Z322="",0,Z322),"0")+IFERROR(IF(Z323="",0,Z323),"0")+IFERROR(IF(Z324="",0,Z324),"0")</f>
        <v>0</v>
      </c>
      <c r="AA325" s="385"/>
      <c r="AB325" s="385"/>
      <c r="AC325" s="385"/>
    </row>
    <row r="326" spans="1:68" hidden="1" x14ac:dyDescent="0.2">
      <c r="A326" s="395"/>
      <c r="B326" s="395"/>
      <c r="C326" s="395"/>
      <c r="D326" s="395"/>
      <c r="E326" s="395"/>
      <c r="F326" s="395"/>
      <c r="G326" s="395"/>
      <c r="H326" s="395"/>
      <c r="I326" s="395"/>
      <c r="J326" s="395"/>
      <c r="K326" s="395"/>
      <c r="L326" s="395"/>
      <c r="M326" s="395"/>
      <c r="N326" s="395"/>
      <c r="O326" s="402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84">
        <f>IFERROR(SUM(X321:X324),"0")</f>
        <v>0</v>
      </c>
      <c r="Y326" s="384">
        <f>IFERROR(SUM(Y321:Y324),"0")</f>
        <v>0</v>
      </c>
      <c r="Z326" s="37"/>
      <c r="AA326" s="385"/>
      <c r="AB326" s="385"/>
      <c r="AC326" s="385"/>
    </row>
    <row r="327" spans="1:68" ht="14.25" hidden="1" customHeight="1" x14ac:dyDescent="0.25">
      <c r="A327" s="394" t="s">
        <v>71</v>
      </c>
      <c r="B327" s="395"/>
      <c r="C327" s="395"/>
      <c r="D327" s="395"/>
      <c r="E327" s="395"/>
      <c r="F327" s="395"/>
      <c r="G327" s="395"/>
      <c r="H327" s="395"/>
      <c r="I327" s="395"/>
      <c r="J327" s="395"/>
      <c r="K327" s="395"/>
      <c r="L327" s="395"/>
      <c r="M327" s="395"/>
      <c r="N327" s="395"/>
      <c r="O327" s="395"/>
      <c r="P327" s="395"/>
      <c r="Q327" s="395"/>
      <c r="R327" s="395"/>
      <c r="S327" s="395"/>
      <c r="T327" s="395"/>
      <c r="U327" s="395"/>
      <c r="V327" s="395"/>
      <c r="W327" s="395"/>
      <c r="X327" s="395"/>
      <c r="Y327" s="395"/>
      <c r="Z327" s="395"/>
      <c r="AA327" s="374"/>
      <c r="AB327" s="374"/>
      <c r="AC327" s="374"/>
    </row>
    <row r="328" spans="1:68" ht="16.5" hidden="1" customHeight="1" x14ac:dyDescent="0.25">
      <c r="A328" s="54" t="s">
        <v>464</v>
      </c>
      <c r="B328" s="54" t="s">
        <v>465</v>
      </c>
      <c r="C328" s="31">
        <v>4301051100</v>
      </c>
      <c r="D328" s="386">
        <v>4607091387766</v>
      </c>
      <c r="E328" s="387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0</v>
      </c>
      <c r="Y328" s="383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466</v>
      </c>
      <c r="B329" s="54" t="s">
        <v>467</v>
      </c>
      <c r="C329" s="31">
        <v>4301051116</v>
      </c>
      <c r="D329" s="386">
        <v>4607091387957</v>
      </c>
      <c r="E329" s="387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468</v>
      </c>
      <c r="B330" s="54" t="s">
        <v>469</v>
      </c>
      <c r="C330" s="31">
        <v>4301051115</v>
      </c>
      <c r="D330" s="386">
        <v>4607091387964</v>
      </c>
      <c r="E330" s="387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470</v>
      </c>
      <c r="B331" s="54" t="s">
        <v>471</v>
      </c>
      <c r="C331" s="31">
        <v>4301051705</v>
      </c>
      <c r="D331" s="386">
        <v>4680115884588</v>
      </c>
      <c r="E331" s="387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472</v>
      </c>
      <c r="B332" s="54" t="s">
        <v>473</v>
      </c>
      <c r="C332" s="31">
        <v>4301051130</v>
      </c>
      <c r="D332" s="386">
        <v>4607091387537</v>
      </c>
      <c r="E332" s="387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474</v>
      </c>
      <c r="B333" s="54" t="s">
        <v>475</v>
      </c>
      <c r="C333" s="31">
        <v>4301051132</v>
      </c>
      <c r="D333" s="386">
        <v>4607091387513</v>
      </c>
      <c r="E333" s="387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401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402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IFERROR(X328/H328,"0")+IFERROR(X329/H329,"0")+IFERROR(X330/H330,"0")+IFERROR(X331/H331,"0")+IFERROR(X332/H332,"0")+IFERROR(X333/H333,"0")</f>
        <v>0</v>
      </c>
      <c r="Y334" s="384">
        <f>IFERROR(Y328/H328,"0")+IFERROR(Y329/H329,"0")+IFERROR(Y330/H330,"0")+IFERROR(Y331/H331,"0")+IFERROR(Y332/H332,"0")+IFERROR(Y333/H333,"0")</f>
        <v>0</v>
      </c>
      <c r="Z334" s="384">
        <f>IFERROR(IF(Z328="",0,Z328),"0")+IFERROR(IF(Z329="",0,Z329),"0")+IFERROR(IF(Z330="",0,Z330),"0")+IFERROR(IF(Z331="",0,Z331),"0")+IFERROR(IF(Z332="",0,Z332),"0")+IFERROR(IF(Z333="",0,Z333),"0")</f>
        <v>0</v>
      </c>
      <c r="AA334" s="385"/>
      <c r="AB334" s="385"/>
      <c r="AC334" s="385"/>
    </row>
    <row r="335" spans="1:68" hidden="1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402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IFERROR(SUM(X328:X333),"0")</f>
        <v>0</v>
      </c>
      <c r="Y335" s="384">
        <f>IFERROR(SUM(Y328:Y333),"0")</f>
        <v>0</v>
      </c>
      <c r="Z335" s="37"/>
      <c r="AA335" s="385"/>
      <c r="AB335" s="385"/>
      <c r="AC335" s="385"/>
    </row>
    <row r="336" spans="1:68" ht="14.25" hidden="1" customHeight="1" x14ac:dyDescent="0.25">
      <c r="A336" s="394" t="s">
        <v>181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4"/>
      <c r="AB336" s="374"/>
      <c r="AC336" s="374"/>
    </row>
    <row r="337" spans="1:68" ht="16.5" hidden="1" customHeight="1" x14ac:dyDescent="0.25">
      <c r="A337" s="54" t="s">
        <v>476</v>
      </c>
      <c r="B337" s="54" t="s">
        <v>477</v>
      </c>
      <c r="C337" s="31">
        <v>4301060379</v>
      </c>
      <c r="D337" s="386">
        <v>4607091380880</v>
      </c>
      <c r="E337" s="387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1" t="s">
        <v>478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0</v>
      </c>
      <c r="Y337" s="383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479</v>
      </c>
      <c r="B338" s="54" t="s">
        <v>480</v>
      </c>
      <c r="C338" s="31">
        <v>4301060308</v>
      </c>
      <c r="D338" s="386">
        <v>4607091384482</v>
      </c>
      <c r="E338" s="387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hidden="1" customHeight="1" x14ac:dyDescent="0.25">
      <c r="A339" s="54" t="s">
        <v>481</v>
      </c>
      <c r="B339" s="54" t="s">
        <v>482</v>
      </c>
      <c r="C339" s="31">
        <v>4301060325</v>
      </c>
      <c r="D339" s="386">
        <v>4607091380897</v>
      </c>
      <c r="E339" s="387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401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402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84">
        <f>IFERROR(X337/H337,"0")+IFERROR(X338/H338,"0")+IFERROR(X339/H339,"0")</f>
        <v>0</v>
      </c>
      <c r="Y340" s="384">
        <f>IFERROR(Y337/H337,"0")+IFERROR(Y338/H338,"0")+IFERROR(Y339/H339,"0")</f>
        <v>0</v>
      </c>
      <c r="Z340" s="384">
        <f>IFERROR(IF(Z337="",0,Z337),"0")+IFERROR(IF(Z338="",0,Z338),"0")+IFERROR(IF(Z339="",0,Z339),"0")</f>
        <v>0</v>
      </c>
      <c r="AA340" s="385"/>
      <c r="AB340" s="385"/>
      <c r="AC340" s="385"/>
    </row>
    <row r="341" spans="1:68" hidden="1" x14ac:dyDescent="0.2">
      <c r="A341" s="395"/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402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84">
        <f>IFERROR(SUM(X337:X339),"0")</f>
        <v>0</v>
      </c>
      <c r="Y341" s="384">
        <f>IFERROR(SUM(Y337:Y339),"0")</f>
        <v>0</v>
      </c>
      <c r="Z341" s="37"/>
      <c r="AA341" s="385"/>
      <c r="AB341" s="385"/>
      <c r="AC341" s="385"/>
    </row>
    <row r="342" spans="1:68" ht="14.25" hidden="1" customHeight="1" x14ac:dyDescent="0.25">
      <c r="A342" s="394" t="s">
        <v>96</v>
      </c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5"/>
      <c r="O342" s="395"/>
      <c r="P342" s="395"/>
      <c r="Q342" s="395"/>
      <c r="R342" s="395"/>
      <c r="S342" s="395"/>
      <c r="T342" s="395"/>
      <c r="U342" s="395"/>
      <c r="V342" s="395"/>
      <c r="W342" s="395"/>
      <c r="X342" s="395"/>
      <c r="Y342" s="395"/>
      <c r="Z342" s="395"/>
      <c r="AA342" s="374"/>
      <c r="AB342" s="374"/>
      <c r="AC342" s="374"/>
    </row>
    <row r="343" spans="1:68" ht="16.5" hidden="1" customHeight="1" x14ac:dyDescent="0.25">
      <c r="A343" s="54" t="s">
        <v>483</v>
      </c>
      <c r="B343" s="54" t="s">
        <v>484</v>
      </c>
      <c r="C343" s="31">
        <v>4301030232</v>
      </c>
      <c r="D343" s="386">
        <v>4607091388374</v>
      </c>
      <c r="E343" s="387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4" t="s">
        <v>485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486</v>
      </c>
      <c r="B344" s="54" t="s">
        <v>487</v>
      </c>
      <c r="C344" s="31">
        <v>4301030235</v>
      </c>
      <c r="D344" s="386">
        <v>4607091388381</v>
      </c>
      <c r="E344" s="387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72" t="s">
        <v>488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489</v>
      </c>
      <c r="B345" s="54" t="s">
        <v>490</v>
      </c>
      <c r="C345" s="31">
        <v>4301032015</v>
      </c>
      <c r="D345" s="386">
        <v>4607091383102</v>
      </c>
      <c r="E345" s="387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82">
        <v>25.5</v>
      </c>
      <c r="Y345" s="383">
        <f>IFERROR(IF(X345="",0,CEILING((X345/$H345),1)*$H345),"")</f>
        <v>25.5</v>
      </c>
      <c r="Z345" s="36">
        <f>IFERROR(IF(Y345=0,"",ROUNDUP(Y345/H345,0)*0.00753),"")</f>
        <v>7.5300000000000006E-2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29.75</v>
      </c>
      <c r="BN345" s="64">
        <f>IFERROR(Y345*I345/H345,"0")</f>
        <v>29.75</v>
      </c>
      <c r="BO345" s="64">
        <f>IFERROR(1/J345*(X345/H345),"0")</f>
        <v>6.4102564102564097E-2</v>
      </c>
      <c r="BP345" s="64">
        <f>IFERROR(1/J345*(Y345/H345),"0")</f>
        <v>6.4102564102564097E-2</v>
      </c>
    </row>
    <row r="346" spans="1:68" ht="27" hidden="1" customHeight="1" x14ac:dyDescent="0.25">
      <c r="A346" s="54" t="s">
        <v>491</v>
      </c>
      <c r="B346" s="54" t="s">
        <v>492</v>
      </c>
      <c r="C346" s="31">
        <v>4301030233</v>
      </c>
      <c r="D346" s="386">
        <v>4607091388404</v>
      </c>
      <c r="E346" s="387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401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402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84">
        <f>IFERROR(X343/H343,"0")+IFERROR(X344/H344,"0")+IFERROR(X345/H345,"0")+IFERROR(X346/H346,"0")</f>
        <v>10</v>
      </c>
      <c r="Y347" s="384">
        <f>IFERROR(Y343/H343,"0")+IFERROR(Y344/H344,"0")+IFERROR(Y345/H345,"0")+IFERROR(Y346/H346,"0")</f>
        <v>10</v>
      </c>
      <c r="Z347" s="384">
        <f>IFERROR(IF(Z343="",0,Z343),"0")+IFERROR(IF(Z344="",0,Z344),"0")+IFERROR(IF(Z345="",0,Z345),"0")+IFERROR(IF(Z346="",0,Z346),"0")</f>
        <v>7.5300000000000006E-2</v>
      </c>
      <c r="AA347" s="385"/>
      <c r="AB347" s="385"/>
      <c r="AC347" s="385"/>
    </row>
    <row r="348" spans="1:68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5"/>
      <c r="O348" s="402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84">
        <f>IFERROR(SUM(X343:X346),"0")</f>
        <v>25.5</v>
      </c>
      <c r="Y348" s="384">
        <f>IFERROR(SUM(Y343:Y346),"0")</f>
        <v>25.5</v>
      </c>
      <c r="Z348" s="37"/>
      <c r="AA348" s="385"/>
      <c r="AB348" s="385"/>
      <c r="AC348" s="385"/>
    </row>
    <row r="349" spans="1:68" ht="14.25" hidden="1" customHeight="1" x14ac:dyDescent="0.25">
      <c r="A349" s="394" t="s">
        <v>493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95"/>
      <c r="AA349" s="374"/>
      <c r="AB349" s="374"/>
      <c r="AC349" s="374"/>
    </row>
    <row r="350" spans="1:68" ht="16.5" hidden="1" customHeight="1" x14ac:dyDescent="0.25">
      <c r="A350" s="54" t="s">
        <v>494</v>
      </c>
      <c r="B350" s="54" t="s">
        <v>495</v>
      </c>
      <c r="C350" s="31">
        <v>4301180007</v>
      </c>
      <c r="D350" s="386">
        <v>4680115881808</v>
      </c>
      <c r="E350" s="387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498</v>
      </c>
      <c r="B351" s="54" t="s">
        <v>499</v>
      </c>
      <c r="C351" s="31">
        <v>4301180006</v>
      </c>
      <c r="D351" s="386">
        <v>4680115881822</v>
      </c>
      <c r="E351" s="387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500</v>
      </c>
      <c r="B352" s="54" t="s">
        <v>501</v>
      </c>
      <c r="C352" s="31">
        <v>4301180001</v>
      </c>
      <c r="D352" s="386">
        <v>4680115880016</v>
      </c>
      <c r="E352" s="387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82">
        <v>120</v>
      </c>
      <c r="Y352" s="383">
        <f>IFERROR(IF(X352="",0,CEILING((X352/$H352),1)*$H352),"")</f>
        <v>120</v>
      </c>
      <c r="Z352" s="36">
        <f>IFERROR(IF(Y352=0,"",ROUNDUP(Y352/H352,0)*0.00474),"")</f>
        <v>0.28440000000000004</v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134.4</v>
      </c>
      <c r="BN352" s="64">
        <f>IFERROR(Y352*I352/H352,"0")</f>
        <v>134.4</v>
      </c>
      <c r="BO352" s="64">
        <f>IFERROR(1/J352*(X352/H352),"0")</f>
        <v>0.25210084033613445</v>
      </c>
      <c r="BP352" s="64">
        <f>IFERROR(1/J352*(Y352/H352),"0")</f>
        <v>0.25210084033613445</v>
      </c>
    </row>
    <row r="353" spans="1:68" x14ac:dyDescent="0.2">
      <c r="A353" s="401"/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402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84">
        <f>IFERROR(X350/H350,"0")+IFERROR(X351/H351,"0")+IFERROR(X352/H352,"0")</f>
        <v>60</v>
      </c>
      <c r="Y353" s="384">
        <f>IFERROR(Y350/H350,"0")+IFERROR(Y351/H351,"0")+IFERROR(Y352/H352,"0")</f>
        <v>60</v>
      </c>
      <c r="Z353" s="384">
        <f>IFERROR(IF(Z350="",0,Z350),"0")+IFERROR(IF(Z351="",0,Z351),"0")+IFERROR(IF(Z352="",0,Z352),"0")</f>
        <v>0.28440000000000004</v>
      </c>
      <c r="AA353" s="385"/>
      <c r="AB353" s="385"/>
      <c r="AC353" s="385"/>
    </row>
    <row r="354" spans="1:68" x14ac:dyDescent="0.2">
      <c r="A354" s="395"/>
      <c r="B354" s="395"/>
      <c r="C354" s="395"/>
      <c r="D354" s="395"/>
      <c r="E354" s="395"/>
      <c r="F354" s="395"/>
      <c r="G354" s="395"/>
      <c r="H354" s="395"/>
      <c r="I354" s="395"/>
      <c r="J354" s="395"/>
      <c r="K354" s="395"/>
      <c r="L354" s="395"/>
      <c r="M354" s="395"/>
      <c r="N354" s="395"/>
      <c r="O354" s="402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84">
        <f>IFERROR(SUM(X350:X352),"0")</f>
        <v>120</v>
      </c>
      <c r="Y354" s="384">
        <f>IFERROR(SUM(Y350:Y352),"0")</f>
        <v>120</v>
      </c>
      <c r="Z354" s="37"/>
      <c r="AA354" s="385"/>
      <c r="AB354" s="385"/>
      <c r="AC354" s="385"/>
    </row>
    <row r="355" spans="1:68" ht="16.5" hidden="1" customHeight="1" x14ac:dyDescent="0.25">
      <c r="A355" s="445" t="s">
        <v>502</v>
      </c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5"/>
      <c r="P355" s="395"/>
      <c r="Q355" s="395"/>
      <c r="R355" s="395"/>
      <c r="S355" s="395"/>
      <c r="T355" s="395"/>
      <c r="U355" s="395"/>
      <c r="V355" s="395"/>
      <c r="W355" s="395"/>
      <c r="X355" s="395"/>
      <c r="Y355" s="395"/>
      <c r="Z355" s="395"/>
      <c r="AA355" s="376"/>
      <c r="AB355" s="376"/>
      <c r="AC355" s="376"/>
    </row>
    <row r="356" spans="1:68" ht="14.25" hidden="1" customHeight="1" x14ac:dyDescent="0.25">
      <c r="A356" s="394" t="s">
        <v>63</v>
      </c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5"/>
      <c r="P356" s="395"/>
      <c r="Q356" s="395"/>
      <c r="R356" s="395"/>
      <c r="S356" s="395"/>
      <c r="T356" s="395"/>
      <c r="U356" s="395"/>
      <c r="V356" s="395"/>
      <c r="W356" s="395"/>
      <c r="X356" s="395"/>
      <c r="Y356" s="395"/>
      <c r="Z356" s="395"/>
      <c r="AA356" s="374"/>
      <c r="AB356" s="374"/>
      <c r="AC356" s="374"/>
    </row>
    <row r="357" spans="1:68" ht="27" customHeight="1" x14ac:dyDescent="0.25">
      <c r="A357" s="54" t="s">
        <v>503</v>
      </c>
      <c r="B357" s="54" t="s">
        <v>504</v>
      </c>
      <c r="C357" s="31">
        <v>4301031066</v>
      </c>
      <c r="D357" s="386">
        <v>4607091383836</v>
      </c>
      <c r="E357" s="387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82">
        <v>75.599999999999994</v>
      </c>
      <c r="Y357" s="383">
        <f>IFERROR(IF(X357="",0,CEILING((X357/$H357),1)*$H357),"")</f>
        <v>75.600000000000009</v>
      </c>
      <c r="Z357" s="36">
        <f>IFERROR(IF(Y357=0,"",ROUNDUP(Y357/H357,0)*0.00753),"")</f>
        <v>0.31625999999999999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86.016000000000005</v>
      </c>
      <c r="BN357" s="64">
        <f>IFERROR(Y357*I357/H357,"0")</f>
        <v>86.01600000000002</v>
      </c>
      <c r="BO357" s="64">
        <f>IFERROR(1/J357*(X357/H357),"0")</f>
        <v>0.26923076923076916</v>
      </c>
      <c r="BP357" s="64">
        <f>IFERROR(1/J357*(Y357/H357),"0")</f>
        <v>0.26923076923076927</v>
      </c>
    </row>
    <row r="358" spans="1:68" x14ac:dyDescent="0.2">
      <c r="A358" s="401"/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402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84">
        <f>IFERROR(X357/H357,"0")</f>
        <v>41.999999999999993</v>
      </c>
      <c r="Y358" s="384">
        <f>IFERROR(Y357/H357,"0")</f>
        <v>42.000000000000007</v>
      </c>
      <c r="Z358" s="384">
        <f>IFERROR(IF(Z357="",0,Z357),"0")</f>
        <v>0.31625999999999999</v>
      </c>
      <c r="AA358" s="385"/>
      <c r="AB358" s="385"/>
      <c r="AC358" s="385"/>
    </row>
    <row r="359" spans="1:68" x14ac:dyDescent="0.2">
      <c r="A359" s="395"/>
      <c r="B359" s="395"/>
      <c r="C359" s="395"/>
      <c r="D359" s="395"/>
      <c r="E359" s="395"/>
      <c r="F359" s="395"/>
      <c r="G359" s="395"/>
      <c r="H359" s="395"/>
      <c r="I359" s="395"/>
      <c r="J359" s="395"/>
      <c r="K359" s="395"/>
      <c r="L359" s="395"/>
      <c r="M359" s="395"/>
      <c r="N359" s="395"/>
      <c r="O359" s="402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84">
        <f>IFERROR(SUM(X357:X357),"0")</f>
        <v>75.599999999999994</v>
      </c>
      <c r="Y359" s="384">
        <f>IFERROR(SUM(Y357:Y357),"0")</f>
        <v>75.600000000000009</v>
      </c>
      <c r="Z359" s="37"/>
      <c r="AA359" s="385"/>
      <c r="AB359" s="385"/>
      <c r="AC359" s="385"/>
    </row>
    <row r="360" spans="1:68" ht="14.25" hidden="1" customHeight="1" x14ac:dyDescent="0.25">
      <c r="A360" s="394" t="s">
        <v>71</v>
      </c>
      <c r="B360" s="395"/>
      <c r="C360" s="395"/>
      <c r="D360" s="395"/>
      <c r="E360" s="395"/>
      <c r="F360" s="395"/>
      <c r="G360" s="395"/>
      <c r="H360" s="395"/>
      <c r="I360" s="395"/>
      <c r="J360" s="395"/>
      <c r="K360" s="395"/>
      <c r="L360" s="395"/>
      <c r="M360" s="395"/>
      <c r="N360" s="395"/>
      <c r="O360" s="395"/>
      <c r="P360" s="395"/>
      <c r="Q360" s="395"/>
      <c r="R360" s="395"/>
      <c r="S360" s="395"/>
      <c r="T360" s="395"/>
      <c r="U360" s="395"/>
      <c r="V360" s="395"/>
      <c r="W360" s="395"/>
      <c r="X360" s="395"/>
      <c r="Y360" s="395"/>
      <c r="Z360" s="395"/>
      <c r="AA360" s="374"/>
      <c r="AB360" s="374"/>
      <c r="AC360" s="374"/>
    </row>
    <row r="361" spans="1:68" ht="27" hidden="1" customHeight="1" x14ac:dyDescent="0.25">
      <c r="A361" s="54" t="s">
        <v>505</v>
      </c>
      <c r="B361" s="54" t="s">
        <v>506</v>
      </c>
      <c r="C361" s="31">
        <v>4301051142</v>
      </c>
      <c r="D361" s="386">
        <v>4607091387919</v>
      </c>
      <c r="E361" s="387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507</v>
      </c>
      <c r="B362" s="54" t="s">
        <v>508</v>
      </c>
      <c r="C362" s="31">
        <v>4301051461</v>
      </c>
      <c r="D362" s="386">
        <v>4680115883604</v>
      </c>
      <c r="E362" s="387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82">
        <v>315</v>
      </c>
      <c r="Y362" s="383">
        <f>IFERROR(IF(X362="",0,CEILING((X362/$H362),1)*$H362),"")</f>
        <v>315</v>
      </c>
      <c r="Z362" s="36">
        <f>IFERROR(IF(Y362=0,"",ROUNDUP(Y362/H362,0)*0.00753),"")</f>
        <v>1.1294999999999999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355.79999999999995</v>
      </c>
      <c r="BN362" s="64">
        <f>IFERROR(Y362*I362/H362,"0")</f>
        <v>355.79999999999995</v>
      </c>
      <c r="BO362" s="64">
        <f>IFERROR(1/J362*(X362/H362),"0")</f>
        <v>0.96153846153846145</v>
      </c>
      <c r="BP362" s="64">
        <f>IFERROR(1/J362*(Y362/H362),"0")</f>
        <v>0.96153846153846145</v>
      </c>
    </row>
    <row r="363" spans="1:68" ht="27" customHeight="1" x14ac:dyDescent="0.25">
      <c r="A363" s="54" t="s">
        <v>509</v>
      </c>
      <c r="B363" s="54" t="s">
        <v>510</v>
      </c>
      <c r="C363" s="31">
        <v>4301051485</v>
      </c>
      <c r="D363" s="386">
        <v>4680115883567</v>
      </c>
      <c r="E363" s="387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82">
        <v>252</v>
      </c>
      <c r="Y363" s="383">
        <f>IFERROR(IF(X363="",0,CEILING((X363/$H363),1)*$H363),"")</f>
        <v>252</v>
      </c>
      <c r="Z363" s="36">
        <f>IFERROR(IF(Y363=0,"",ROUNDUP(Y363/H363,0)*0.00753),"")</f>
        <v>0.90360000000000007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283.19999999999993</v>
      </c>
      <c r="BN363" s="64">
        <f>IFERROR(Y363*I363/H363,"0")</f>
        <v>283.19999999999993</v>
      </c>
      <c r="BO363" s="64">
        <f>IFERROR(1/J363*(X363/H363),"0")</f>
        <v>0.76923076923076916</v>
      </c>
      <c r="BP363" s="64">
        <f>IFERROR(1/J363*(Y363/H363),"0")</f>
        <v>0.76923076923076916</v>
      </c>
    </row>
    <row r="364" spans="1:68" x14ac:dyDescent="0.2">
      <c r="A364" s="401"/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402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84">
        <f>IFERROR(X361/H361,"0")+IFERROR(X362/H362,"0")+IFERROR(X363/H363,"0")</f>
        <v>270</v>
      </c>
      <c r="Y364" s="384">
        <f>IFERROR(Y361/H361,"0")+IFERROR(Y362/H362,"0")+IFERROR(Y363/H363,"0")</f>
        <v>270</v>
      </c>
      <c r="Z364" s="384">
        <f>IFERROR(IF(Z361="",0,Z361),"0")+IFERROR(IF(Z362="",0,Z362),"0")+IFERROR(IF(Z363="",0,Z363),"0")</f>
        <v>2.0331000000000001</v>
      </c>
      <c r="AA364" s="385"/>
      <c r="AB364" s="385"/>
      <c r="AC364" s="385"/>
    </row>
    <row r="365" spans="1:68" x14ac:dyDescent="0.2">
      <c r="A365" s="395"/>
      <c r="B365" s="395"/>
      <c r="C365" s="395"/>
      <c r="D365" s="395"/>
      <c r="E365" s="395"/>
      <c r="F365" s="395"/>
      <c r="G365" s="395"/>
      <c r="H365" s="395"/>
      <c r="I365" s="395"/>
      <c r="J365" s="395"/>
      <c r="K365" s="395"/>
      <c r="L365" s="395"/>
      <c r="M365" s="395"/>
      <c r="N365" s="395"/>
      <c r="O365" s="402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84">
        <f>IFERROR(SUM(X361:X363),"0")</f>
        <v>567</v>
      </c>
      <c r="Y365" s="384">
        <f>IFERROR(SUM(Y361:Y363),"0")</f>
        <v>567</v>
      </c>
      <c r="Z365" s="37"/>
      <c r="AA365" s="385"/>
      <c r="AB365" s="385"/>
      <c r="AC365" s="385"/>
    </row>
    <row r="366" spans="1:68" ht="27.75" hidden="1" customHeight="1" x14ac:dyDescent="0.2">
      <c r="A366" s="422" t="s">
        <v>511</v>
      </c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3"/>
      <c r="N366" s="423"/>
      <c r="O366" s="423"/>
      <c r="P366" s="423"/>
      <c r="Q366" s="423"/>
      <c r="R366" s="423"/>
      <c r="S366" s="423"/>
      <c r="T366" s="423"/>
      <c r="U366" s="423"/>
      <c r="V366" s="423"/>
      <c r="W366" s="423"/>
      <c r="X366" s="423"/>
      <c r="Y366" s="423"/>
      <c r="Z366" s="423"/>
      <c r="AA366" s="48"/>
      <c r="AB366" s="48"/>
      <c r="AC366" s="48"/>
    </row>
    <row r="367" spans="1:68" ht="16.5" hidden="1" customHeight="1" x14ac:dyDescent="0.25">
      <c r="A367" s="445" t="s">
        <v>512</v>
      </c>
      <c r="B367" s="395"/>
      <c r="C367" s="395"/>
      <c r="D367" s="395"/>
      <c r="E367" s="395"/>
      <c r="F367" s="395"/>
      <c r="G367" s="395"/>
      <c r="H367" s="395"/>
      <c r="I367" s="395"/>
      <c r="J367" s="395"/>
      <c r="K367" s="395"/>
      <c r="L367" s="395"/>
      <c r="M367" s="395"/>
      <c r="N367" s="395"/>
      <c r="O367" s="395"/>
      <c r="P367" s="395"/>
      <c r="Q367" s="395"/>
      <c r="R367" s="395"/>
      <c r="S367" s="395"/>
      <c r="T367" s="395"/>
      <c r="U367" s="395"/>
      <c r="V367" s="395"/>
      <c r="W367" s="395"/>
      <c r="X367" s="395"/>
      <c r="Y367" s="395"/>
      <c r="Z367" s="395"/>
      <c r="AA367" s="376"/>
      <c r="AB367" s="376"/>
      <c r="AC367" s="376"/>
    </row>
    <row r="368" spans="1:68" ht="14.25" hidden="1" customHeight="1" x14ac:dyDescent="0.25">
      <c r="A368" s="394" t="s">
        <v>110</v>
      </c>
      <c r="B368" s="395"/>
      <c r="C368" s="395"/>
      <c r="D368" s="395"/>
      <c r="E368" s="395"/>
      <c r="F368" s="395"/>
      <c r="G368" s="395"/>
      <c r="H368" s="395"/>
      <c r="I368" s="395"/>
      <c r="J368" s="395"/>
      <c r="K368" s="395"/>
      <c r="L368" s="395"/>
      <c r="M368" s="395"/>
      <c r="N368" s="395"/>
      <c r="O368" s="395"/>
      <c r="P368" s="395"/>
      <c r="Q368" s="395"/>
      <c r="R368" s="395"/>
      <c r="S368" s="395"/>
      <c r="T368" s="395"/>
      <c r="U368" s="395"/>
      <c r="V368" s="395"/>
      <c r="W368" s="395"/>
      <c r="X368" s="395"/>
      <c r="Y368" s="395"/>
      <c r="Z368" s="395"/>
      <c r="AA368" s="374"/>
      <c r="AB368" s="374"/>
      <c r="AC368" s="374"/>
    </row>
    <row r="369" spans="1:68" ht="27" hidden="1" customHeight="1" x14ac:dyDescent="0.25">
      <c r="A369" s="54" t="s">
        <v>513</v>
      </c>
      <c r="B369" s="54" t="s">
        <v>514</v>
      </c>
      <c r="C369" s="31">
        <v>4301011869</v>
      </c>
      <c r="D369" s="386">
        <v>4680115884847</v>
      </c>
      <c r="E369" s="387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2">
        <v>0</v>
      </c>
      <c r="Y369" s="383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hidden="1" customHeight="1" x14ac:dyDescent="0.25">
      <c r="A370" s="54" t="s">
        <v>513</v>
      </c>
      <c r="B370" s="54" t="s">
        <v>515</v>
      </c>
      <c r="C370" s="31">
        <v>4301011946</v>
      </c>
      <c r="D370" s="386">
        <v>4680115884847</v>
      </c>
      <c r="E370" s="387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3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516</v>
      </c>
      <c r="B371" s="54" t="s">
        <v>517</v>
      </c>
      <c r="C371" s="31">
        <v>4301011870</v>
      </c>
      <c r="D371" s="386">
        <v>4680115884854</v>
      </c>
      <c r="E371" s="387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2">
        <v>0</v>
      </c>
      <c r="Y371" s="383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516</v>
      </c>
      <c r="B372" s="54" t="s">
        <v>518</v>
      </c>
      <c r="C372" s="31">
        <v>4301011947</v>
      </c>
      <c r="D372" s="386">
        <v>4680115884854</v>
      </c>
      <c r="E372" s="387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519</v>
      </c>
      <c r="B373" s="54" t="s">
        <v>520</v>
      </c>
      <c r="C373" s="31">
        <v>4301011867</v>
      </c>
      <c r="D373" s="386">
        <v>4680115884830</v>
      </c>
      <c r="E373" s="387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0</v>
      </c>
      <c r="Y373" s="383">
        <f t="shared" si="62"/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519</v>
      </c>
      <c r="B374" s="54" t="s">
        <v>521</v>
      </c>
      <c r="C374" s="31">
        <v>4301011943</v>
      </c>
      <c r="D374" s="386">
        <v>4680115884830</v>
      </c>
      <c r="E374" s="387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9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522</v>
      </c>
      <c r="B375" s="54" t="s">
        <v>523</v>
      </c>
      <c r="C375" s="31">
        <v>4301011433</v>
      </c>
      <c r="D375" s="386">
        <v>4680115882638</v>
      </c>
      <c r="E375" s="387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524</v>
      </c>
      <c r="B376" s="54" t="s">
        <v>525</v>
      </c>
      <c r="C376" s="31">
        <v>4301011952</v>
      </c>
      <c r="D376" s="386">
        <v>4680115884922</v>
      </c>
      <c r="E376" s="387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526</v>
      </c>
      <c r="B377" s="54" t="s">
        <v>527</v>
      </c>
      <c r="C377" s="31">
        <v>4301011868</v>
      </c>
      <c r="D377" s="386">
        <v>4680115884861</v>
      </c>
      <c r="E377" s="387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82">
        <v>150</v>
      </c>
      <c r="Y377" s="383">
        <f t="shared" si="62"/>
        <v>150</v>
      </c>
      <c r="Z377" s="36">
        <f>IFERROR(IF(Y377=0,"",ROUNDUP(Y377/H377,0)*0.00937),"")</f>
        <v>0.28110000000000002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156.30000000000001</v>
      </c>
      <c r="BN377" s="64">
        <f t="shared" si="64"/>
        <v>156.30000000000001</v>
      </c>
      <c r="BO377" s="64">
        <f t="shared" si="65"/>
        <v>0.25</v>
      </c>
      <c r="BP377" s="64">
        <f t="shared" si="66"/>
        <v>0.25</v>
      </c>
    </row>
    <row r="378" spans="1:68" x14ac:dyDescent="0.2">
      <c r="A378" s="401"/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402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30</v>
      </c>
      <c r="Y378" s="384">
        <f>IFERROR(Y369/H369,"0")+IFERROR(Y370/H370,"0")+IFERROR(Y371/H371,"0")+IFERROR(Y372/H372,"0")+IFERROR(Y373/H373,"0")+IFERROR(Y374/H374,"0")+IFERROR(Y375/H375,"0")+IFERROR(Y376/H376,"0")+IFERROR(Y377/H377,"0")</f>
        <v>30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0.28110000000000002</v>
      </c>
      <c r="AA378" s="385"/>
      <c r="AB378" s="385"/>
      <c r="AC378" s="385"/>
    </row>
    <row r="379" spans="1:68" x14ac:dyDescent="0.2">
      <c r="A379" s="395"/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402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84">
        <f>IFERROR(SUM(X369:X377),"0")</f>
        <v>150</v>
      </c>
      <c r="Y379" s="384">
        <f>IFERROR(SUM(Y369:Y377),"0")</f>
        <v>150</v>
      </c>
      <c r="Z379" s="37"/>
      <c r="AA379" s="385"/>
      <c r="AB379" s="385"/>
      <c r="AC379" s="385"/>
    </row>
    <row r="380" spans="1:68" ht="14.25" hidden="1" customHeight="1" x14ac:dyDescent="0.25">
      <c r="A380" s="394" t="s">
        <v>151</v>
      </c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5"/>
      <c r="P380" s="395"/>
      <c r="Q380" s="395"/>
      <c r="R380" s="395"/>
      <c r="S380" s="395"/>
      <c r="T380" s="395"/>
      <c r="U380" s="395"/>
      <c r="V380" s="395"/>
      <c r="W380" s="395"/>
      <c r="X380" s="395"/>
      <c r="Y380" s="395"/>
      <c r="Z380" s="395"/>
      <c r="AA380" s="374"/>
      <c r="AB380" s="374"/>
      <c r="AC380" s="374"/>
    </row>
    <row r="381" spans="1:68" ht="27" hidden="1" customHeight="1" x14ac:dyDescent="0.25">
      <c r="A381" s="54" t="s">
        <v>528</v>
      </c>
      <c r="B381" s="54" t="s">
        <v>529</v>
      </c>
      <c r="C381" s="31">
        <v>4301020178</v>
      </c>
      <c r="D381" s="386">
        <v>4607091383980</v>
      </c>
      <c r="E381" s="387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82">
        <v>0</v>
      </c>
      <c r="Y381" s="383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530</v>
      </c>
      <c r="B382" s="54" t="s">
        <v>531</v>
      </c>
      <c r="C382" s="31">
        <v>4301020179</v>
      </c>
      <c r="D382" s="386">
        <v>4607091384178</v>
      </c>
      <c r="E382" s="387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82">
        <v>120</v>
      </c>
      <c r="Y382" s="383">
        <f>IFERROR(IF(X382="",0,CEILING((X382/$H382),1)*$H382),"")</f>
        <v>120</v>
      </c>
      <c r="Z382" s="36">
        <f>IFERROR(IF(Y382=0,"",ROUNDUP(Y382/H382,0)*0.00937),"")</f>
        <v>0.28110000000000002</v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127.2</v>
      </c>
      <c r="BN382" s="64">
        <f>IFERROR(Y382*I382/H382,"0")</f>
        <v>127.2</v>
      </c>
      <c r="BO382" s="64">
        <f>IFERROR(1/J382*(X382/H382),"0")</f>
        <v>0.25</v>
      </c>
      <c r="BP382" s="64">
        <f>IFERROR(1/J382*(Y382/H382),"0")</f>
        <v>0.25</v>
      </c>
    </row>
    <row r="383" spans="1:68" x14ac:dyDescent="0.2">
      <c r="A383" s="401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402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84">
        <f>IFERROR(X381/H381,"0")+IFERROR(X382/H382,"0")</f>
        <v>30</v>
      </c>
      <c r="Y383" s="384">
        <f>IFERROR(Y381/H381,"0")+IFERROR(Y382/H382,"0")</f>
        <v>30</v>
      </c>
      <c r="Z383" s="384">
        <f>IFERROR(IF(Z381="",0,Z381),"0")+IFERROR(IF(Z382="",0,Z382),"0")</f>
        <v>0.28110000000000002</v>
      </c>
      <c r="AA383" s="385"/>
      <c r="AB383" s="385"/>
      <c r="AC383" s="385"/>
    </row>
    <row r="384" spans="1:68" x14ac:dyDescent="0.2">
      <c r="A384" s="395"/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402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84">
        <f>IFERROR(SUM(X381:X382),"0")</f>
        <v>120</v>
      </c>
      <c r="Y384" s="384">
        <f>IFERROR(SUM(Y381:Y382),"0")</f>
        <v>120</v>
      </c>
      <c r="Z384" s="37"/>
      <c r="AA384" s="385"/>
      <c r="AB384" s="385"/>
      <c r="AC384" s="385"/>
    </row>
    <row r="385" spans="1:68" ht="14.25" hidden="1" customHeight="1" x14ac:dyDescent="0.25">
      <c r="A385" s="394" t="s">
        <v>71</v>
      </c>
      <c r="B385" s="395"/>
      <c r="C385" s="395"/>
      <c r="D385" s="395"/>
      <c r="E385" s="395"/>
      <c r="F385" s="395"/>
      <c r="G385" s="395"/>
      <c r="H385" s="395"/>
      <c r="I385" s="395"/>
      <c r="J385" s="395"/>
      <c r="K385" s="395"/>
      <c r="L385" s="395"/>
      <c r="M385" s="395"/>
      <c r="N385" s="395"/>
      <c r="O385" s="395"/>
      <c r="P385" s="395"/>
      <c r="Q385" s="395"/>
      <c r="R385" s="395"/>
      <c r="S385" s="395"/>
      <c r="T385" s="395"/>
      <c r="U385" s="395"/>
      <c r="V385" s="395"/>
      <c r="W385" s="395"/>
      <c r="X385" s="395"/>
      <c r="Y385" s="395"/>
      <c r="Z385" s="395"/>
      <c r="AA385" s="374"/>
      <c r="AB385" s="374"/>
      <c r="AC385" s="374"/>
    </row>
    <row r="386" spans="1:68" ht="27" hidden="1" customHeight="1" x14ac:dyDescent="0.25">
      <c r="A386" s="54" t="s">
        <v>532</v>
      </c>
      <c r="B386" s="54" t="s">
        <v>533</v>
      </c>
      <c r="C386" s="31">
        <v>4301051560</v>
      </c>
      <c r="D386" s="386">
        <v>4607091383928</v>
      </c>
      <c r="E386" s="387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532</v>
      </c>
      <c r="B387" s="54" t="s">
        <v>534</v>
      </c>
      <c r="C387" s="31">
        <v>4301051639</v>
      </c>
      <c r="D387" s="386">
        <v>4607091383928</v>
      </c>
      <c r="E387" s="387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6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535</v>
      </c>
      <c r="B388" s="54" t="s">
        <v>536</v>
      </c>
      <c r="C388" s="31">
        <v>4301051636</v>
      </c>
      <c r="D388" s="386">
        <v>4607091384260</v>
      </c>
      <c r="E388" s="387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0</v>
      </c>
      <c r="Y388" s="383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401"/>
      <c r="B389" s="395"/>
      <c r="C389" s="395"/>
      <c r="D389" s="395"/>
      <c r="E389" s="395"/>
      <c r="F389" s="395"/>
      <c r="G389" s="395"/>
      <c r="H389" s="395"/>
      <c r="I389" s="395"/>
      <c r="J389" s="395"/>
      <c r="K389" s="395"/>
      <c r="L389" s="395"/>
      <c r="M389" s="395"/>
      <c r="N389" s="395"/>
      <c r="O389" s="402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84">
        <f>IFERROR(X386/H386,"0")+IFERROR(X387/H387,"0")+IFERROR(X388/H388,"0")</f>
        <v>0</v>
      </c>
      <c r="Y389" s="384">
        <f>IFERROR(Y386/H386,"0")+IFERROR(Y387/H387,"0")+IFERROR(Y388/H388,"0")</f>
        <v>0</v>
      </c>
      <c r="Z389" s="384">
        <f>IFERROR(IF(Z386="",0,Z386),"0")+IFERROR(IF(Z387="",0,Z387),"0")+IFERROR(IF(Z388="",0,Z388),"0")</f>
        <v>0</v>
      </c>
      <c r="AA389" s="385"/>
      <c r="AB389" s="385"/>
      <c r="AC389" s="385"/>
    </row>
    <row r="390" spans="1:68" hidden="1" x14ac:dyDescent="0.2">
      <c r="A390" s="395"/>
      <c r="B390" s="395"/>
      <c r="C390" s="395"/>
      <c r="D390" s="395"/>
      <c r="E390" s="395"/>
      <c r="F390" s="395"/>
      <c r="G390" s="395"/>
      <c r="H390" s="395"/>
      <c r="I390" s="395"/>
      <c r="J390" s="395"/>
      <c r="K390" s="395"/>
      <c r="L390" s="395"/>
      <c r="M390" s="395"/>
      <c r="N390" s="395"/>
      <c r="O390" s="402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84">
        <f>IFERROR(SUM(X386:X388),"0")</f>
        <v>0</v>
      </c>
      <c r="Y390" s="384">
        <f>IFERROR(SUM(Y386:Y388),"0")</f>
        <v>0</v>
      </c>
      <c r="Z390" s="37"/>
      <c r="AA390" s="385"/>
      <c r="AB390" s="385"/>
      <c r="AC390" s="385"/>
    </row>
    <row r="391" spans="1:68" ht="14.25" hidden="1" customHeight="1" x14ac:dyDescent="0.25">
      <c r="A391" s="394" t="s">
        <v>181</v>
      </c>
      <c r="B391" s="395"/>
      <c r="C391" s="395"/>
      <c r="D391" s="395"/>
      <c r="E391" s="395"/>
      <c r="F391" s="395"/>
      <c r="G391" s="395"/>
      <c r="H391" s="395"/>
      <c r="I391" s="395"/>
      <c r="J391" s="395"/>
      <c r="K391" s="395"/>
      <c r="L391" s="395"/>
      <c r="M391" s="395"/>
      <c r="N391" s="395"/>
      <c r="O391" s="395"/>
      <c r="P391" s="395"/>
      <c r="Q391" s="395"/>
      <c r="R391" s="395"/>
      <c r="S391" s="395"/>
      <c r="T391" s="395"/>
      <c r="U391" s="395"/>
      <c r="V391" s="395"/>
      <c r="W391" s="395"/>
      <c r="X391" s="395"/>
      <c r="Y391" s="395"/>
      <c r="Z391" s="395"/>
      <c r="AA391" s="374"/>
      <c r="AB391" s="374"/>
      <c r="AC391" s="374"/>
    </row>
    <row r="392" spans="1:68" ht="16.5" hidden="1" customHeight="1" x14ac:dyDescent="0.25">
      <c r="A392" s="54" t="s">
        <v>537</v>
      </c>
      <c r="B392" s="54" t="s">
        <v>538</v>
      </c>
      <c r="C392" s="31">
        <v>4301060314</v>
      </c>
      <c r="D392" s="386">
        <v>4607091384673</v>
      </c>
      <c r="E392" s="387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537</v>
      </c>
      <c r="B393" s="54" t="s">
        <v>539</v>
      </c>
      <c r="C393" s="31">
        <v>4301060345</v>
      </c>
      <c r="D393" s="386">
        <v>4607091384673</v>
      </c>
      <c r="E393" s="387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52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1200</v>
      </c>
      <c r="Y393" s="383">
        <f>IFERROR(IF(X393="",0,CEILING((X393/$H393),1)*$H393),"")</f>
        <v>1201.2</v>
      </c>
      <c r="Z393" s="36">
        <f>IFERROR(IF(Y393=0,"",ROUNDUP(Y393/H393,0)*0.02175),"")</f>
        <v>3.3494999999999999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1286.7692307692309</v>
      </c>
      <c r="BN393" s="64">
        <f>IFERROR(Y393*I393/H393,"0")</f>
        <v>1288.056</v>
      </c>
      <c r="BO393" s="64">
        <f>IFERROR(1/J393*(X393/H393),"0")</f>
        <v>2.7472527472527468</v>
      </c>
      <c r="BP393" s="64">
        <f>IFERROR(1/J393*(Y393/H393),"0")</f>
        <v>2.75</v>
      </c>
    </row>
    <row r="394" spans="1:68" x14ac:dyDescent="0.2">
      <c r="A394" s="401"/>
      <c r="B394" s="395"/>
      <c r="C394" s="395"/>
      <c r="D394" s="395"/>
      <c r="E394" s="395"/>
      <c r="F394" s="395"/>
      <c r="G394" s="395"/>
      <c r="H394" s="395"/>
      <c r="I394" s="395"/>
      <c r="J394" s="395"/>
      <c r="K394" s="395"/>
      <c r="L394" s="395"/>
      <c r="M394" s="395"/>
      <c r="N394" s="395"/>
      <c r="O394" s="402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84">
        <f>IFERROR(X392/H392,"0")+IFERROR(X393/H393,"0")</f>
        <v>153.84615384615384</v>
      </c>
      <c r="Y394" s="384">
        <f>IFERROR(Y392/H392,"0")+IFERROR(Y393/H393,"0")</f>
        <v>154</v>
      </c>
      <c r="Z394" s="384">
        <f>IFERROR(IF(Z392="",0,Z392),"0")+IFERROR(IF(Z393="",0,Z393),"0")</f>
        <v>3.3494999999999999</v>
      </c>
      <c r="AA394" s="385"/>
      <c r="AB394" s="385"/>
      <c r="AC394" s="385"/>
    </row>
    <row r="395" spans="1:68" x14ac:dyDescent="0.2">
      <c r="A395" s="395"/>
      <c r="B395" s="395"/>
      <c r="C395" s="395"/>
      <c r="D395" s="395"/>
      <c r="E395" s="395"/>
      <c r="F395" s="395"/>
      <c r="G395" s="395"/>
      <c r="H395" s="395"/>
      <c r="I395" s="395"/>
      <c r="J395" s="395"/>
      <c r="K395" s="395"/>
      <c r="L395" s="395"/>
      <c r="M395" s="395"/>
      <c r="N395" s="395"/>
      <c r="O395" s="402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84">
        <f>IFERROR(SUM(X392:X393),"0")</f>
        <v>1200</v>
      </c>
      <c r="Y395" s="384">
        <f>IFERROR(SUM(Y392:Y393),"0")</f>
        <v>1201.2</v>
      </c>
      <c r="Z395" s="37"/>
      <c r="AA395" s="385"/>
      <c r="AB395" s="385"/>
      <c r="AC395" s="385"/>
    </row>
    <row r="396" spans="1:68" ht="16.5" hidden="1" customHeight="1" x14ac:dyDescent="0.25">
      <c r="A396" s="445" t="s">
        <v>540</v>
      </c>
      <c r="B396" s="395"/>
      <c r="C396" s="395"/>
      <c r="D396" s="395"/>
      <c r="E396" s="395"/>
      <c r="F396" s="395"/>
      <c r="G396" s="395"/>
      <c r="H396" s="395"/>
      <c r="I396" s="395"/>
      <c r="J396" s="395"/>
      <c r="K396" s="395"/>
      <c r="L396" s="395"/>
      <c r="M396" s="395"/>
      <c r="N396" s="395"/>
      <c r="O396" s="395"/>
      <c r="P396" s="395"/>
      <c r="Q396" s="395"/>
      <c r="R396" s="395"/>
      <c r="S396" s="395"/>
      <c r="T396" s="395"/>
      <c r="U396" s="395"/>
      <c r="V396" s="395"/>
      <c r="W396" s="395"/>
      <c r="X396" s="395"/>
      <c r="Y396" s="395"/>
      <c r="Z396" s="395"/>
      <c r="AA396" s="376"/>
      <c r="AB396" s="376"/>
      <c r="AC396" s="376"/>
    </row>
    <row r="397" spans="1:68" ht="14.25" hidden="1" customHeight="1" x14ac:dyDescent="0.25">
      <c r="A397" s="394" t="s">
        <v>110</v>
      </c>
      <c r="B397" s="395"/>
      <c r="C397" s="395"/>
      <c r="D397" s="395"/>
      <c r="E397" s="395"/>
      <c r="F397" s="395"/>
      <c r="G397" s="395"/>
      <c r="H397" s="395"/>
      <c r="I397" s="395"/>
      <c r="J397" s="395"/>
      <c r="K397" s="395"/>
      <c r="L397" s="395"/>
      <c r="M397" s="395"/>
      <c r="N397" s="395"/>
      <c r="O397" s="395"/>
      <c r="P397" s="395"/>
      <c r="Q397" s="395"/>
      <c r="R397" s="395"/>
      <c r="S397" s="395"/>
      <c r="T397" s="395"/>
      <c r="U397" s="395"/>
      <c r="V397" s="395"/>
      <c r="W397" s="395"/>
      <c r="X397" s="395"/>
      <c r="Y397" s="395"/>
      <c r="Z397" s="395"/>
      <c r="AA397" s="374"/>
      <c r="AB397" s="374"/>
      <c r="AC397" s="374"/>
    </row>
    <row r="398" spans="1:68" ht="27" hidden="1" customHeight="1" x14ac:dyDescent="0.25">
      <c r="A398" s="54" t="s">
        <v>541</v>
      </c>
      <c r="B398" s="54" t="s">
        <v>542</v>
      </c>
      <c r="C398" s="31">
        <v>4301011873</v>
      </c>
      <c r="D398" s="386">
        <v>4680115881907</v>
      </c>
      <c r="E398" s="387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9" t="s">
        <v>543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544</v>
      </c>
      <c r="B399" s="54" t="s">
        <v>545</v>
      </c>
      <c r="C399" s="31">
        <v>4301011874</v>
      </c>
      <c r="D399" s="386">
        <v>4680115884892</v>
      </c>
      <c r="E399" s="387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546</v>
      </c>
      <c r="B400" s="54" t="s">
        <v>547</v>
      </c>
      <c r="C400" s="31">
        <v>4301011875</v>
      </c>
      <c r="D400" s="386">
        <v>4680115884885</v>
      </c>
      <c r="E400" s="387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548</v>
      </c>
      <c r="B401" s="54" t="s">
        <v>549</v>
      </c>
      <c r="C401" s="31">
        <v>4301011871</v>
      </c>
      <c r="D401" s="386">
        <v>4680115884908</v>
      </c>
      <c r="E401" s="387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401"/>
      <c r="B402" s="395"/>
      <c r="C402" s="395"/>
      <c r="D402" s="395"/>
      <c r="E402" s="395"/>
      <c r="F402" s="395"/>
      <c r="G402" s="395"/>
      <c r="H402" s="395"/>
      <c r="I402" s="395"/>
      <c r="J402" s="395"/>
      <c r="K402" s="395"/>
      <c r="L402" s="395"/>
      <c r="M402" s="395"/>
      <c r="N402" s="395"/>
      <c r="O402" s="402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84">
        <f>IFERROR(X398/H398,"0")+IFERROR(X399/H399,"0")+IFERROR(X400/H400,"0")+IFERROR(X401/H401,"0")</f>
        <v>0</v>
      </c>
      <c r="Y402" s="384">
        <f>IFERROR(Y398/H398,"0")+IFERROR(Y399/H399,"0")+IFERROR(Y400/H400,"0")+IFERROR(Y401/H401,"0")</f>
        <v>0</v>
      </c>
      <c r="Z402" s="384">
        <f>IFERROR(IF(Z398="",0,Z398),"0")+IFERROR(IF(Z399="",0,Z399),"0")+IFERROR(IF(Z400="",0,Z400),"0")+IFERROR(IF(Z401="",0,Z401),"0")</f>
        <v>0</v>
      </c>
      <c r="AA402" s="385"/>
      <c r="AB402" s="385"/>
      <c r="AC402" s="385"/>
    </row>
    <row r="403" spans="1:68" hidden="1" x14ac:dyDescent="0.2">
      <c r="A403" s="395"/>
      <c r="B403" s="395"/>
      <c r="C403" s="395"/>
      <c r="D403" s="395"/>
      <c r="E403" s="395"/>
      <c r="F403" s="395"/>
      <c r="G403" s="395"/>
      <c r="H403" s="395"/>
      <c r="I403" s="395"/>
      <c r="J403" s="395"/>
      <c r="K403" s="395"/>
      <c r="L403" s="395"/>
      <c r="M403" s="395"/>
      <c r="N403" s="395"/>
      <c r="O403" s="402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84">
        <f>IFERROR(SUM(X398:X401),"0")</f>
        <v>0</v>
      </c>
      <c r="Y403" s="384">
        <f>IFERROR(SUM(Y398:Y401),"0")</f>
        <v>0</v>
      </c>
      <c r="Z403" s="37"/>
      <c r="AA403" s="385"/>
      <c r="AB403" s="385"/>
      <c r="AC403" s="385"/>
    </row>
    <row r="404" spans="1:68" ht="14.25" hidden="1" customHeight="1" x14ac:dyDescent="0.25">
      <c r="A404" s="394" t="s">
        <v>63</v>
      </c>
      <c r="B404" s="395"/>
      <c r="C404" s="395"/>
      <c r="D404" s="395"/>
      <c r="E404" s="395"/>
      <c r="F404" s="395"/>
      <c r="G404" s="395"/>
      <c r="H404" s="395"/>
      <c r="I404" s="395"/>
      <c r="J404" s="395"/>
      <c r="K404" s="395"/>
      <c r="L404" s="395"/>
      <c r="M404" s="395"/>
      <c r="N404" s="395"/>
      <c r="O404" s="395"/>
      <c r="P404" s="395"/>
      <c r="Q404" s="395"/>
      <c r="R404" s="395"/>
      <c r="S404" s="395"/>
      <c r="T404" s="395"/>
      <c r="U404" s="395"/>
      <c r="V404" s="395"/>
      <c r="W404" s="395"/>
      <c r="X404" s="395"/>
      <c r="Y404" s="395"/>
      <c r="Z404" s="395"/>
      <c r="AA404" s="374"/>
      <c r="AB404" s="374"/>
      <c r="AC404" s="374"/>
    </row>
    <row r="405" spans="1:68" ht="27" hidden="1" customHeight="1" x14ac:dyDescent="0.25">
      <c r="A405" s="54" t="s">
        <v>550</v>
      </c>
      <c r="B405" s="54" t="s">
        <v>551</v>
      </c>
      <c r="C405" s="31">
        <v>4301031139</v>
      </c>
      <c r="D405" s="386">
        <v>4607091384802</v>
      </c>
      <c r="E405" s="387"/>
      <c r="F405" s="381">
        <v>0.73</v>
      </c>
      <c r="G405" s="32">
        <v>6</v>
      </c>
      <c r="H405" s="381">
        <v>4.38</v>
      </c>
      <c r="I405" s="381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550</v>
      </c>
      <c r="B406" s="54" t="s">
        <v>552</v>
      </c>
      <c r="C406" s="31">
        <v>4301031303</v>
      </c>
      <c r="D406" s="386">
        <v>4607091384802</v>
      </c>
      <c r="E406" s="387"/>
      <c r="F406" s="381">
        <v>0.73</v>
      </c>
      <c r="G406" s="32">
        <v>6</v>
      </c>
      <c r="H406" s="381">
        <v>4.38</v>
      </c>
      <c r="I406" s="381">
        <v>4.6399999999999997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553</v>
      </c>
      <c r="B407" s="54" t="s">
        <v>554</v>
      </c>
      <c r="C407" s="31">
        <v>4301031304</v>
      </c>
      <c r="D407" s="386">
        <v>4607091384826</v>
      </c>
      <c r="E407" s="387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9"/>
      <c r="R407" s="389"/>
      <c r="S407" s="389"/>
      <c r="T407" s="390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401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402"/>
      <c r="P408" s="391" t="s">
        <v>69</v>
      </c>
      <c r="Q408" s="392"/>
      <c r="R408" s="392"/>
      <c r="S408" s="392"/>
      <c r="T408" s="392"/>
      <c r="U408" s="392"/>
      <c r="V408" s="393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hidden="1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402"/>
      <c r="P409" s="391" t="s">
        <v>69</v>
      </c>
      <c r="Q409" s="392"/>
      <c r="R409" s="392"/>
      <c r="S409" s="392"/>
      <c r="T409" s="392"/>
      <c r="U409" s="392"/>
      <c r="V409" s="393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hidden="1" customHeight="1" x14ac:dyDescent="0.25">
      <c r="A410" s="394" t="s">
        <v>71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95"/>
      <c r="AA410" s="374"/>
      <c r="AB410" s="374"/>
      <c r="AC410" s="374"/>
    </row>
    <row r="411" spans="1:68" ht="27" hidden="1" customHeight="1" x14ac:dyDescent="0.25">
      <c r="A411" s="54" t="s">
        <v>555</v>
      </c>
      <c r="B411" s="54" t="s">
        <v>556</v>
      </c>
      <c r="C411" s="31">
        <v>4301051635</v>
      </c>
      <c r="D411" s="386">
        <v>4607091384246</v>
      </c>
      <c r="E411" s="387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9"/>
      <c r="R411" s="389"/>
      <c r="S411" s="389"/>
      <c r="T411" s="390"/>
      <c r="U411" s="34"/>
      <c r="V411" s="34"/>
      <c r="W411" s="35" t="s">
        <v>68</v>
      </c>
      <c r="X411" s="382">
        <v>0</v>
      </c>
      <c r="Y411" s="383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557</v>
      </c>
      <c r="B412" s="54" t="s">
        <v>558</v>
      </c>
      <c r="C412" s="31">
        <v>4301051445</v>
      </c>
      <c r="D412" s="386">
        <v>4680115881976</v>
      </c>
      <c r="E412" s="387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9"/>
      <c r="R412" s="389"/>
      <c r="S412" s="389"/>
      <c r="T412" s="390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559</v>
      </c>
      <c r="B413" s="54" t="s">
        <v>560</v>
      </c>
      <c r="C413" s="31">
        <v>4301051297</v>
      </c>
      <c r="D413" s="386">
        <v>4607091384253</v>
      </c>
      <c r="E413" s="387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559</v>
      </c>
      <c r="B414" s="54" t="s">
        <v>561</v>
      </c>
      <c r="C414" s="31">
        <v>4301051634</v>
      </c>
      <c r="D414" s="386">
        <v>4607091384253</v>
      </c>
      <c r="E414" s="387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288</v>
      </c>
      <c r="Y414" s="383">
        <f>IFERROR(IF(X414="",0,CEILING((X414/$H414),1)*$H414),"")</f>
        <v>288</v>
      </c>
      <c r="Z414" s="36">
        <f>IFERROR(IF(Y414=0,"",ROUNDUP(Y414/H414,0)*0.00753),"")</f>
        <v>0.90360000000000007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322.08000000000004</v>
      </c>
      <c r="BN414" s="64">
        <f>IFERROR(Y414*I414/H414,"0")</f>
        <v>322.08000000000004</v>
      </c>
      <c r="BO414" s="64">
        <f>IFERROR(1/J414*(X414/H414),"0")</f>
        <v>0.76923076923076916</v>
      </c>
      <c r="BP414" s="64">
        <f>IFERROR(1/J414*(Y414/H414),"0")</f>
        <v>0.76923076923076916</v>
      </c>
    </row>
    <row r="415" spans="1:68" ht="27" hidden="1" customHeight="1" x14ac:dyDescent="0.25">
      <c r="A415" s="54" t="s">
        <v>562</v>
      </c>
      <c r="B415" s="54" t="s">
        <v>563</v>
      </c>
      <c r="C415" s="31">
        <v>4301051444</v>
      </c>
      <c r="D415" s="386">
        <v>4680115881969</v>
      </c>
      <c r="E415" s="387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1"/>
      <c r="B416" s="395"/>
      <c r="C416" s="395"/>
      <c r="D416" s="395"/>
      <c r="E416" s="395"/>
      <c r="F416" s="395"/>
      <c r="G416" s="395"/>
      <c r="H416" s="395"/>
      <c r="I416" s="395"/>
      <c r="J416" s="395"/>
      <c r="K416" s="395"/>
      <c r="L416" s="395"/>
      <c r="M416" s="395"/>
      <c r="N416" s="395"/>
      <c r="O416" s="402"/>
      <c r="P416" s="391" t="s">
        <v>69</v>
      </c>
      <c r="Q416" s="392"/>
      <c r="R416" s="392"/>
      <c r="S416" s="392"/>
      <c r="T416" s="392"/>
      <c r="U416" s="392"/>
      <c r="V416" s="393"/>
      <c r="W416" s="37" t="s">
        <v>70</v>
      </c>
      <c r="X416" s="384">
        <f>IFERROR(X411/H411,"0")+IFERROR(X412/H412,"0")+IFERROR(X413/H413,"0")+IFERROR(X414/H414,"0")+IFERROR(X415/H415,"0")</f>
        <v>120</v>
      </c>
      <c r="Y416" s="384">
        <f>IFERROR(Y411/H411,"0")+IFERROR(Y412/H412,"0")+IFERROR(Y413/H413,"0")+IFERROR(Y414/H414,"0")+IFERROR(Y415/H415,"0")</f>
        <v>120</v>
      </c>
      <c r="Z416" s="384">
        <f>IFERROR(IF(Z411="",0,Z411),"0")+IFERROR(IF(Z412="",0,Z412),"0")+IFERROR(IF(Z413="",0,Z413),"0")+IFERROR(IF(Z414="",0,Z414),"0")+IFERROR(IF(Z415="",0,Z415),"0")</f>
        <v>0.90360000000000007</v>
      </c>
      <c r="AA416" s="385"/>
      <c r="AB416" s="385"/>
      <c r="AC416" s="385"/>
    </row>
    <row r="417" spans="1:68" x14ac:dyDescent="0.2">
      <c r="A417" s="395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402"/>
      <c r="P417" s="391" t="s">
        <v>69</v>
      </c>
      <c r="Q417" s="392"/>
      <c r="R417" s="392"/>
      <c r="S417" s="392"/>
      <c r="T417" s="392"/>
      <c r="U417" s="392"/>
      <c r="V417" s="393"/>
      <c r="W417" s="37" t="s">
        <v>68</v>
      </c>
      <c r="X417" s="384">
        <f>IFERROR(SUM(X411:X415),"0")</f>
        <v>288</v>
      </c>
      <c r="Y417" s="384">
        <f>IFERROR(SUM(Y411:Y415),"0")</f>
        <v>288</v>
      </c>
      <c r="Z417" s="37"/>
      <c r="AA417" s="385"/>
      <c r="AB417" s="385"/>
      <c r="AC417" s="385"/>
    </row>
    <row r="418" spans="1:68" ht="14.25" hidden="1" customHeight="1" x14ac:dyDescent="0.25">
      <c r="A418" s="394" t="s">
        <v>181</v>
      </c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5"/>
      <c r="P418" s="395"/>
      <c r="Q418" s="395"/>
      <c r="R418" s="395"/>
      <c r="S418" s="395"/>
      <c r="T418" s="395"/>
      <c r="U418" s="395"/>
      <c r="V418" s="395"/>
      <c r="W418" s="395"/>
      <c r="X418" s="395"/>
      <c r="Y418" s="395"/>
      <c r="Z418" s="395"/>
      <c r="AA418" s="374"/>
      <c r="AB418" s="374"/>
      <c r="AC418" s="374"/>
    </row>
    <row r="419" spans="1:68" ht="27" hidden="1" customHeight="1" x14ac:dyDescent="0.25">
      <c r="A419" s="54" t="s">
        <v>564</v>
      </c>
      <c r="B419" s="54" t="s">
        <v>565</v>
      </c>
      <c r="C419" s="31">
        <v>4301060377</v>
      </c>
      <c r="D419" s="386">
        <v>4607091389357</v>
      </c>
      <c r="E419" s="387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7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9"/>
      <c r="R419" s="389"/>
      <c r="S419" s="389"/>
      <c r="T419" s="390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401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402"/>
      <c r="P420" s="391" t="s">
        <v>69</v>
      </c>
      <c r="Q420" s="392"/>
      <c r="R420" s="392"/>
      <c r="S420" s="392"/>
      <c r="T420" s="392"/>
      <c r="U420" s="392"/>
      <c r="V420" s="393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hidden="1" x14ac:dyDescent="0.2">
      <c r="A421" s="395"/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402"/>
      <c r="P421" s="391" t="s">
        <v>69</v>
      </c>
      <c r="Q421" s="392"/>
      <c r="R421" s="392"/>
      <c r="S421" s="392"/>
      <c r="T421" s="392"/>
      <c r="U421" s="392"/>
      <c r="V421" s="393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hidden="1" customHeight="1" x14ac:dyDescent="0.2">
      <c r="A422" s="422" t="s">
        <v>566</v>
      </c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3"/>
      <c r="N422" s="423"/>
      <c r="O422" s="423"/>
      <c r="P422" s="423"/>
      <c r="Q422" s="423"/>
      <c r="R422" s="423"/>
      <c r="S422" s="423"/>
      <c r="T422" s="423"/>
      <c r="U422" s="423"/>
      <c r="V422" s="423"/>
      <c r="W422" s="423"/>
      <c r="X422" s="423"/>
      <c r="Y422" s="423"/>
      <c r="Z422" s="423"/>
      <c r="AA422" s="48"/>
      <c r="AB422" s="48"/>
      <c r="AC422" s="48"/>
    </row>
    <row r="423" spans="1:68" ht="16.5" hidden="1" customHeight="1" x14ac:dyDescent="0.25">
      <c r="A423" s="445" t="s">
        <v>567</v>
      </c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5"/>
      <c r="P423" s="395"/>
      <c r="Q423" s="395"/>
      <c r="R423" s="395"/>
      <c r="S423" s="395"/>
      <c r="T423" s="395"/>
      <c r="U423" s="395"/>
      <c r="V423" s="395"/>
      <c r="W423" s="395"/>
      <c r="X423" s="395"/>
      <c r="Y423" s="395"/>
      <c r="Z423" s="395"/>
      <c r="AA423" s="376"/>
      <c r="AB423" s="376"/>
      <c r="AC423" s="376"/>
    </row>
    <row r="424" spans="1:68" ht="14.25" hidden="1" customHeight="1" x14ac:dyDescent="0.25">
      <c r="A424" s="394" t="s">
        <v>110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4"/>
      <c r="AB424" s="374"/>
      <c r="AC424" s="374"/>
    </row>
    <row r="425" spans="1:68" ht="27" customHeight="1" x14ac:dyDescent="0.25">
      <c r="A425" s="54" t="s">
        <v>568</v>
      </c>
      <c r="B425" s="54" t="s">
        <v>569</v>
      </c>
      <c r="C425" s="31">
        <v>4301011428</v>
      </c>
      <c r="D425" s="386">
        <v>4607091389708</v>
      </c>
      <c r="E425" s="387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153.9</v>
      </c>
      <c r="Y425" s="383">
        <f>IFERROR(IF(X425="",0,CEILING((X425/$H425),1)*$H425),"")</f>
        <v>153.9</v>
      </c>
      <c r="Z425" s="36">
        <f>IFERROR(IF(Y425=0,"",ROUNDUP(Y425/H425,0)*0.00753),"")</f>
        <v>0.42921000000000004</v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165.29999999999998</v>
      </c>
      <c r="BN425" s="64">
        <f>IFERROR(Y425*I425/H425,"0")</f>
        <v>165.29999999999998</v>
      </c>
      <c r="BO425" s="64">
        <f>IFERROR(1/J425*(X425/H425),"0")</f>
        <v>0.36538461538461536</v>
      </c>
      <c r="BP425" s="64">
        <f>IFERROR(1/J425*(Y425/H425),"0")</f>
        <v>0.36538461538461536</v>
      </c>
    </row>
    <row r="426" spans="1:68" x14ac:dyDescent="0.2">
      <c r="A426" s="401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402"/>
      <c r="P426" s="391" t="s">
        <v>69</v>
      </c>
      <c r="Q426" s="392"/>
      <c r="R426" s="392"/>
      <c r="S426" s="392"/>
      <c r="T426" s="392"/>
      <c r="U426" s="392"/>
      <c r="V426" s="393"/>
      <c r="W426" s="37" t="s">
        <v>70</v>
      </c>
      <c r="X426" s="384">
        <f>IFERROR(X425/H425,"0")</f>
        <v>57</v>
      </c>
      <c r="Y426" s="384">
        <f>IFERROR(Y425/H425,"0")</f>
        <v>57</v>
      </c>
      <c r="Z426" s="384">
        <f>IFERROR(IF(Z425="",0,Z425),"0")</f>
        <v>0.42921000000000004</v>
      </c>
      <c r="AA426" s="385"/>
      <c r="AB426" s="385"/>
      <c r="AC426" s="385"/>
    </row>
    <row r="427" spans="1:68" x14ac:dyDescent="0.2">
      <c r="A427" s="395"/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402"/>
      <c r="P427" s="391" t="s">
        <v>69</v>
      </c>
      <c r="Q427" s="392"/>
      <c r="R427" s="392"/>
      <c r="S427" s="392"/>
      <c r="T427" s="392"/>
      <c r="U427" s="392"/>
      <c r="V427" s="393"/>
      <c r="W427" s="37" t="s">
        <v>68</v>
      </c>
      <c r="X427" s="384">
        <f>IFERROR(SUM(X425:X425),"0")</f>
        <v>153.9</v>
      </c>
      <c r="Y427" s="384">
        <f>IFERROR(SUM(Y425:Y425),"0")</f>
        <v>153.9</v>
      </c>
      <c r="Z427" s="37"/>
      <c r="AA427" s="385"/>
      <c r="AB427" s="385"/>
      <c r="AC427" s="385"/>
    </row>
    <row r="428" spans="1:68" ht="14.25" hidden="1" customHeight="1" x14ac:dyDescent="0.25">
      <c r="A428" s="394" t="s">
        <v>63</v>
      </c>
      <c r="B428" s="395"/>
      <c r="C428" s="395"/>
      <c r="D428" s="395"/>
      <c r="E428" s="395"/>
      <c r="F428" s="395"/>
      <c r="G428" s="395"/>
      <c r="H428" s="395"/>
      <c r="I428" s="395"/>
      <c r="J428" s="395"/>
      <c r="K428" s="395"/>
      <c r="L428" s="395"/>
      <c r="M428" s="395"/>
      <c r="N428" s="395"/>
      <c r="O428" s="395"/>
      <c r="P428" s="395"/>
      <c r="Q428" s="395"/>
      <c r="R428" s="395"/>
      <c r="S428" s="395"/>
      <c r="T428" s="395"/>
      <c r="U428" s="395"/>
      <c r="V428" s="395"/>
      <c r="W428" s="395"/>
      <c r="X428" s="395"/>
      <c r="Y428" s="395"/>
      <c r="Z428" s="395"/>
      <c r="AA428" s="374"/>
      <c r="AB428" s="374"/>
      <c r="AC428" s="374"/>
    </row>
    <row r="429" spans="1:68" ht="27" hidden="1" customHeight="1" x14ac:dyDescent="0.25">
      <c r="A429" s="54" t="s">
        <v>570</v>
      </c>
      <c r="B429" s="54" t="s">
        <v>571</v>
      </c>
      <c r="C429" s="31">
        <v>4301031322</v>
      </c>
      <c r="D429" s="386">
        <v>4607091389753</v>
      </c>
      <c r="E429" s="387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20" t="s">
        <v>572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hidden="1" customHeight="1" x14ac:dyDescent="0.25">
      <c r="A430" s="54" t="s">
        <v>570</v>
      </c>
      <c r="B430" s="54" t="s">
        <v>573</v>
      </c>
      <c r="C430" s="31">
        <v>4301031355</v>
      </c>
      <c r="D430" s="386">
        <v>4607091389753</v>
      </c>
      <c r="E430" s="387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7" t="s">
        <v>574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575</v>
      </c>
      <c r="B431" s="54" t="s">
        <v>576</v>
      </c>
      <c r="C431" s="31">
        <v>4301031323</v>
      </c>
      <c r="D431" s="386">
        <v>4607091389760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69" t="s">
        <v>577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578</v>
      </c>
      <c r="B432" s="54" t="s">
        <v>579</v>
      </c>
      <c r="C432" s="31">
        <v>4301031325</v>
      </c>
      <c r="D432" s="386">
        <v>4607091389746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6" t="s">
        <v>580</v>
      </c>
      <c r="Q432" s="389"/>
      <c r="R432" s="389"/>
      <c r="S432" s="389"/>
      <c r="T432" s="390"/>
      <c r="U432" s="34"/>
      <c r="V432" s="34"/>
      <c r="W432" s="35" t="s">
        <v>68</v>
      </c>
      <c r="X432" s="382">
        <v>0</v>
      </c>
      <c r="Y432" s="383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578</v>
      </c>
      <c r="B433" s="54" t="s">
        <v>581</v>
      </c>
      <c r="C433" s="31">
        <v>4301031356</v>
      </c>
      <c r="D433" s="386">
        <v>4607091389746</v>
      </c>
      <c r="E433" s="387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50" t="s">
        <v>580</v>
      </c>
      <c r="Q433" s="389"/>
      <c r="R433" s="389"/>
      <c r="S433" s="389"/>
      <c r="T433" s="390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582</v>
      </c>
      <c r="B434" s="54" t="s">
        <v>583</v>
      </c>
      <c r="C434" s="31">
        <v>4301031257</v>
      </c>
      <c r="D434" s="386">
        <v>4680115883147</v>
      </c>
      <c r="E434" s="387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582</v>
      </c>
      <c r="B435" s="54" t="s">
        <v>584</v>
      </c>
      <c r="C435" s="31">
        <v>4301031335</v>
      </c>
      <c r="D435" s="386">
        <v>4680115883147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8" t="s">
        <v>585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586</v>
      </c>
      <c r="B436" s="54" t="s">
        <v>587</v>
      </c>
      <c r="C436" s="31">
        <v>4301031178</v>
      </c>
      <c r="D436" s="386">
        <v>4607091384338</v>
      </c>
      <c r="E436" s="387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586</v>
      </c>
      <c r="B437" s="54" t="s">
        <v>588</v>
      </c>
      <c r="C437" s="31">
        <v>4301031330</v>
      </c>
      <c r="D437" s="386">
        <v>4607091384338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01" t="s">
        <v>589</v>
      </c>
      <c r="Q437" s="389"/>
      <c r="R437" s="389"/>
      <c r="S437" s="389"/>
      <c r="T437" s="390"/>
      <c r="U437" s="34"/>
      <c r="V437" s="34"/>
      <c r="W437" s="35" t="s">
        <v>68</v>
      </c>
      <c r="X437" s="382">
        <v>21</v>
      </c>
      <c r="Y437" s="383">
        <f t="shared" si="67"/>
        <v>21</v>
      </c>
      <c r="Z437" s="36">
        <f t="shared" si="72"/>
        <v>5.0200000000000002E-2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22.299999999999997</v>
      </c>
      <c r="BN437" s="64">
        <f t="shared" si="69"/>
        <v>22.299999999999997</v>
      </c>
      <c r="BO437" s="64">
        <f t="shared" si="70"/>
        <v>4.2735042735042736E-2</v>
      </c>
      <c r="BP437" s="64">
        <f t="shared" si="71"/>
        <v>4.2735042735042736E-2</v>
      </c>
    </row>
    <row r="438" spans="1:68" ht="37.5" hidden="1" customHeight="1" x14ac:dyDescent="0.25">
      <c r="A438" s="54" t="s">
        <v>590</v>
      </c>
      <c r="B438" s="54" t="s">
        <v>591</v>
      </c>
      <c r="C438" s="31">
        <v>4301031254</v>
      </c>
      <c r="D438" s="386">
        <v>4680115883154</v>
      </c>
      <c r="E438" s="387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590</v>
      </c>
      <c r="B439" s="54" t="s">
        <v>592</v>
      </c>
      <c r="C439" s="31">
        <v>4301031336</v>
      </c>
      <c r="D439" s="386">
        <v>4680115883154</v>
      </c>
      <c r="E439" s="387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495" t="s">
        <v>593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594</v>
      </c>
      <c r="B440" s="54" t="s">
        <v>595</v>
      </c>
      <c r="C440" s="31">
        <v>4301031171</v>
      </c>
      <c r="D440" s="386">
        <v>4607091389524</v>
      </c>
      <c r="E440" s="387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9"/>
      <c r="R440" s="389"/>
      <c r="S440" s="389"/>
      <c r="T440" s="390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customHeight="1" x14ac:dyDescent="0.25">
      <c r="A441" s="54" t="s">
        <v>594</v>
      </c>
      <c r="B441" s="54" t="s">
        <v>596</v>
      </c>
      <c r="C441" s="31">
        <v>4301031331</v>
      </c>
      <c r="D441" s="386">
        <v>4607091389524</v>
      </c>
      <c r="E441" s="387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30" t="s">
        <v>597</v>
      </c>
      <c r="Q441" s="389"/>
      <c r="R441" s="389"/>
      <c r="S441" s="389"/>
      <c r="T441" s="390"/>
      <c r="U441" s="34"/>
      <c r="V441" s="34"/>
      <c r="W441" s="35" t="s">
        <v>68</v>
      </c>
      <c r="X441" s="382">
        <v>35.700000000000003</v>
      </c>
      <c r="Y441" s="383">
        <f t="shared" si="67"/>
        <v>35.700000000000003</v>
      </c>
      <c r="Z441" s="36">
        <f t="shared" si="72"/>
        <v>8.5339999999999999E-2</v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37.910000000000004</v>
      </c>
      <c r="BN441" s="64">
        <f t="shared" si="69"/>
        <v>37.910000000000004</v>
      </c>
      <c r="BO441" s="64">
        <f t="shared" si="70"/>
        <v>7.2649572649572655E-2</v>
      </c>
      <c r="BP441" s="64">
        <f t="shared" si="71"/>
        <v>7.2649572649572655E-2</v>
      </c>
    </row>
    <row r="442" spans="1:68" ht="27" hidden="1" customHeight="1" x14ac:dyDescent="0.25">
      <c r="A442" s="54" t="s">
        <v>598</v>
      </c>
      <c r="B442" s="54" t="s">
        <v>599</v>
      </c>
      <c r="C442" s="31">
        <v>4301031258</v>
      </c>
      <c r="D442" s="386">
        <v>4680115883161</v>
      </c>
      <c r="E442" s="387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6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598</v>
      </c>
      <c r="B443" s="54" t="s">
        <v>600</v>
      </c>
      <c r="C443" s="31">
        <v>4301031337</v>
      </c>
      <c r="D443" s="386">
        <v>4680115883161</v>
      </c>
      <c r="E443" s="387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5" t="s">
        <v>601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602</v>
      </c>
      <c r="B444" s="54" t="s">
        <v>603</v>
      </c>
      <c r="C444" s="31">
        <v>4301031358</v>
      </c>
      <c r="D444" s="386">
        <v>4607091389531</v>
      </c>
      <c r="E444" s="387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">
        <v>604</v>
      </c>
      <c r="Q444" s="389"/>
      <c r="R444" s="389"/>
      <c r="S444" s="389"/>
      <c r="T444" s="390"/>
      <c r="U444" s="34"/>
      <c r="V444" s="34"/>
      <c r="W444" s="35" t="s">
        <v>68</v>
      </c>
      <c r="X444" s="382">
        <v>107.1</v>
      </c>
      <c r="Y444" s="383">
        <f t="shared" si="67"/>
        <v>107.10000000000001</v>
      </c>
      <c r="Z444" s="36">
        <f t="shared" si="72"/>
        <v>0.25602000000000003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113.72999999999999</v>
      </c>
      <c r="BN444" s="64">
        <f t="shared" si="69"/>
        <v>113.73</v>
      </c>
      <c r="BO444" s="64">
        <f t="shared" si="70"/>
        <v>0.21794871794871795</v>
      </c>
      <c r="BP444" s="64">
        <f t="shared" si="71"/>
        <v>0.21794871794871798</v>
      </c>
    </row>
    <row r="445" spans="1:68" ht="27" hidden="1" customHeight="1" x14ac:dyDescent="0.25">
      <c r="A445" s="54" t="s">
        <v>602</v>
      </c>
      <c r="B445" s="54" t="s">
        <v>605</v>
      </c>
      <c r="C445" s="31">
        <v>4301031333</v>
      </c>
      <c r="D445" s="386">
        <v>4607091389531</v>
      </c>
      <c r="E445" s="387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2" t="s">
        <v>604</v>
      </c>
      <c r="Q445" s="389"/>
      <c r="R445" s="389"/>
      <c r="S445" s="389"/>
      <c r="T445" s="390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606</v>
      </c>
      <c r="B446" s="54" t="s">
        <v>607</v>
      </c>
      <c r="C446" s="31">
        <v>4301031360</v>
      </c>
      <c r="D446" s="386">
        <v>4607091384345</v>
      </c>
      <c r="E446" s="387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20" t="s">
        <v>608</v>
      </c>
      <c r="Q446" s="389"/>
      <c r="R446" s="389"/>
      <c r="S446" s="389"/>
      <c r="T446" s="390"/>
      <c r="U446" s="34"/>
      <c r="V446" s="34"/>
      <c r="W446" s="35" t="s">
        <v>68</v>
      </c>
      <c r="X446" s="382">
        <v>52.5</v>
      </c>
      <c r="Y446" s="383">
        <f t="shared" si="67"/>
        <v>52.5</v>
      </c>
      <c r="Z446" s="36">
        <f t="shared" si="72"/>
        <v>0.1255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55.75</v>
      </c>
      <c r="BN446" s="64">
        <f t="shared" si="69"/>
        <v>55.75</v>
      </c>
      <c r="BO446" s="64">
        <f t="shared" si="70"/>
        <v>0.10683760683760685</v>
      </c>
      <c r="BP446" s="64">
        <f t="shared" si="71"/>
        <v>0.10683760683760685</v>
      </c>
    </row>
    <row r="447" spans="1:68" ht="27" hidden="1" customHeight="1" x14ac:dyDescent="0.25">
      <c r="A447" s="54" t="s">
        <v>609</v>
      </c>
      <c r="B447" s="54" t="s">
        <v>610</v>
      </c>
      <c r="C447" s="31">
        <v>4301031255</v>
      </c>
      <c r="D447" s="386">
        <v>4680115883185</v>
      </c>
      <c r="E447" s="387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hidden="1" customHeight="1" x14ac:dyDescent="0.25">
      <c r="A448" s="54" t="s">
        <v>609</v>
      </c>
      <c r="B448" s="54" t="s">
        <v>611</v>
      </c>
      <c r="C448" s="31">
        <v>4301031338</v>
      </c>
      <c r="D448" s="386">
        <v>4680115883185</v>
      </c>
      <c r="E448" s="387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6" t="s">
        <v>612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hidden="1" customHeight="1" x14ac:dyDescent="0.25">
      <c r="A449" s="54" t="s">
        <v>613</v>
      </c>
      <c r="B449" s="54" t="s">
        <v>614</v>
      </c>
      <c r="C449" s="31">
        <v>4301031236</v>
      </c>
      <c r="D449" s="386">
        <v>4680115882928</v>
      </c>
      <c r="E449" s="387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01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402"/>
      <c r="P450" s="391" t="s">
        <v>69</v>
      </c>
      <c r="Q450" s="392"/>
      <c r="R450" s="392"/>
      <c r="S450" s="392"/>
      <c r="T450" s="392"/>
      <c r="U450" s="392"/>
      <c r="V450" s="393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103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103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0.51706000000000008</v>
      </c>
      <c r="AA450" s="385"/>
      <c r="AB450" s="385"/>
      <c r="AC450" s="385"/>
    </row>
    <row r="451" spans="1:68" x14ac:dyDescent="0.2">
      <c r="A451" s="395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402"/>
      <c r="P451" s="391" t="s">
        <v>69</v>
      </c>
      <c r="Q451" s="392"/>
      <c r="R451" s="392"/>
      <c r="S451" s="392"/>
      <c r="T451" s="392"/>
      <c r="U451" s="392"/>
      <c r="V451" s="393"/>
      <c r="W451" s="37" t="s">
        <v>68</v>
      </c>
      <c r="X451" s="384">
        <f>IFERROR(SUM(X429:X449),"0")</f>
        <v>216.3</v>
      </c>
      <c r="Y451" s="384">
        <f>IFERROR(SUM(Y429:Y449),"0")</f>
        <v>216.3</v>
      </c>
      <c r="Z451" s="37"/>
      <c r="AA451" s="385"/>
      <c r="AB451" s="385"/>
      <c r="AC451" s="385"/>
    </row>
    <row r="452" spans="1:68" ht="14.25" hidden="1" customHeight="1" x14ac:dyDescent="0.25">
      <c r="A452" s="394" t="s">
        <v>71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95"/>
      <c r="AA452" s="374"/>
      <c r="AB452" s="374"/>
      <c r="AC452" s="374"/>
    </row>
    <row r="453" spans="1:68" ht="27" customHeight="1" x14ac:dyDescent="0.25">
      <c r="A453" s="54" t="s">
        <v>615</v>
      </c>
      <c r="B453" s="54" t="s">
        <v>616</v>
      </c>
      <c r="C453" s="31">
        <v>4301051284</v>
      </c>
      <c r="D453" s="386">
        <v>4607091384352</v>
      </c>
      <c r="E453" s="387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82">
        <v>91.2</v>
      </c>
      <c r="Y453" s="383">
        <f>IFERROR(IF(X453="",0,CEILING((X453/$H453),1)*$H453),"")</f>
        <v>91.2</v>
      </c>
      <c r="Z453" s="36">
        <f>IFERROR(IF(Y453=0,"",ROUNDUP(Y453/H453,0)*0.00937),"")</f>
        <v>0.35605999999999999</v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100.548</v>
      </c>
      <c r="BN453" s="64">
        <f>IFERROR(Y453*I453/H453,"0")</f>
        <v>100.548</v>
      </c>
      <c r="BO453" s="64">
        <f>IFERROR(1/J453*(X453/H453),"0")</f>
        <v>0.31666666666666665</v>
      </c>
      <c r="BP453" s="64">
        <f>IFERROR(1/J453*(Y453/H453),"0")</f>
        <v>0.31666666666666665</v>
      </c>
    </row>
    <row r="454" spans="1:68" ht="27" customHeight="1" x14ac:dyDescent="0.25">
      <c r="A454" s="54" t="s">
        <v>617</v>
      </c>
      <c r="B454" s="54" t="s">
        <v>618</v>
      </c>
      <c r="C454" s="31">
        <v>4301051431</v>
      </c>
      <c r="D454" s="386">
        <v>4607091389654</v>
      </c>
      <c r="E454" s="387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3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2">
        <v>39.6</v>
      </c>
      <c r="Y454" s="383">
        <f>IFERROR(IF(X454="",0,CEILING((X454/$H454),1)*$H454),"")</f>
        <v>39.6</v>
      </c>
      <c r="Z454" s="36">
        <f>IFERROR(IF(Y454=0,"",ROUNDUP(Y454/H454,0)*0.00753),"")</f>
        <v>0.15060000000000001</v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45.160000000000004</v>
      </c>
      <c r="BN454" s="64">
        <f>IFERROR(Y454*I454/H454,"0")</f>
        <v>45.160000000000004</v>
      </c>
      <c r="BO454" s="64">
        <f>IFERROR(1/J454*(X454/H454),"0")</f>
        <v>0.12820512820512819</v>
      </c>
      <c r="BP454" s="64">
        <f>IFERROR(1/J454*(Y454/H454),"0")</f>
        <v>0.12820512820512819</v>
      </c>
    </row>
    <row r="455" spans="1:68" x14ac:dyDescent="0.2">
      <c r="A455" s="401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5"/>
      <c r="O455" s="402"/>
      <c r="P455" s="391" t="s">
        <v>69</v>
      </c>
      <c r="Q455" s="392"/>
      <c r="R455" s="392"/>
      <c r="S455" s="392"/>
      <c r="T455" s="392"/>
      <c r="U455" s="392"/>
      <c r="V455" s="393"/>
      <c r="W455" s="37" t="s">
        <v>70</v>
      </c>
      <c r="X455" s="384">
        <f>IFERROR(X453/H453,"0")+IFERROR(X454/H454,"0")</f>
        <v>58</v>
      </c>
      <c r="Y455" s="384">
        <f>IFERROR(Y453/H453,"0")+IFERROR(Y454/H454,"0")</f>
        <v>58</v>
      </c>
      <c r="Z455" s="384">
        <f>IFERROR(IF(Z453="",0,Z453),"0")+IFERROR(IF(Z454="",0,Z454),"0")</f>
        <v>0.50666</v>
      </c>
      <c r="AA455" s="385"/>
      <c r="AB455" s="385"/>
      <c r="AC455" s="385"/>
    </row>
    <row r="456" spans="1:68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5"/>
      <c r="O456" s="402"/>
      <c r="P456" s="391" t="s">
        <v>69</v>
      </c>
      <c r="Q456" s="392"/>
      <c r="R456" s="392"/>
      <c r="S456" s="392"/>
      <c r="T456" s="392"/>
      <c r="U456" s="392"/>
      <c r="V456" s="393"/>
      <c r="W456" s="37" t="s">
        <v>68</v>
      </c>
      <c r="X456" s="384">
        <f>IFERROR(SUM(X453:X454),"0")</f>
        <v>130.80000000000001</v>
      </c>
      <c r="Y456" s="384">
        <f>IFERROR(SUM(Y453:Y454),"0")</f>
        <v>130.80000000000001</v>
      </c>
      <c r="Z456" s="37"/>
      <c r="AA456" s="385"/>
      <c r="AB456" s="385"/>
      <c r="AC456" s="385"/>
    </row>
    <row r="457" spans="1:68" ht="14.25" hidden="1" customHeight="1" x14ac:dyDescent="0.25">
      <c r="A457" s="394" t="s">
        <v>96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95"/>
      <c r="AA457" s="374"/>
      <c r="AB457" s="374"/>
      <c r="AC457" s="374"/>
    </row>
    <row r="458" spans="1:68" ht="27" hidden="1" customHeight="1" x14ac:dyDescent="0.25">
      <c r="A458" s="54" t="s">
        <v>619</v>
      </c>
      <c r="B458" s="54" t="s">
        <v>620</v>
      </c>
      <c r="C458" s="31">
        <v>4301032045</v>
      </c>
      <c r="D458" s="386">
        <v>4680115884335</v>
      </c>
      <c r="E458" s="387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9"/>
      <c r="R458" s="389"/>
      <c r="S458" s="389"/>
      <c r="T458" s="390"/>
      <c r="U458" s="34"/>
      <c r="V458" s="34"/>
      <c r="W458" s="35" t="s">
        <v>68</v>
      </c>
      <c r="X458" s="382">
        <v>0</v>
      </c>
      <c r="Y458" s="383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623</v>
      </c>
      <c r="B459" s="54" t="s">
        <v>624</v>
      </c>
      <c r="C459" s="31">
        <v>4301032047</v>
      </c>
      <c r="D459" s="386">
        <v>4680115884342</v>
      </c>
      <c r="E459" s="387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625</v>
      </c>
      <c r="B460" s="54" t="s">
        <v>626</v>
      </c>
      <c r="C460" s="31">
        <v>4301170011</v>
      </c>
      <c r="D460" s="386">
        <v>4680115884113</v>
      </c>
      <c r="E460" s="387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1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402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IFERROR(X458/H458,"0")+IFERROR(X459/H459,"0")+IFERROR(X460/H460,"0")</f>
        <v>0</v>
      </c>
      <c r="Y461" s="384">
        <f>IFERROR(Y458/H458,"0")+IFERROR(Y459/H459,"0")+IFERROR(Y460/H460,"0")</f>
        <v>0</v>
      </c>
      <c r="Z461" s="384">
        <f>IFERROR(IF(Z458="",0,Z458),"0")+IFERROR(IF(Z459="",0,Z459),"0")+IFERROR(IF(Z460="",0,Z460),"0")</f>
        <v>0</v>
      </c>
      <c r="AA461" s="385"/>
      <c r="AB461" s="385"/>
      <c r="AC461" s="385"/>
    </row>
    <row r="462" spans="1:68" hidden="1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402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IFERROR(SUM(X458:X460),"0")</f>
        <v>0</v>
      </c>
      <c r="Y462" s="384">
        <f>IFERROR(SUM(Y458:Y460),"0")</f>
        <v>0</v>
      </c>
      <c r="Z462" s="37"/>
      <c r="AA462" s="385"/>
      <c r="AB462" s="385"/>
      <c r="AC462" s="385"/>
    </row>
    <row r="463" spans="1:68" ht="16.5" hidden="1" customHeight="1" x14ac:dyDescent="0.25">
      <c r="A463" s="445" t="s">
        <v>627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95"/>
      <c r="AA463" s="376"/>
      <c r="AB463" s="376"/>
      <c r="AC463" s="376"/>
    </row>
    <row r="464" spans="1:68" ht="14.25" hidden="1" customHeight="1" x14ac:dyDescent="0.25">
      <c r="A464" s="394" t="s">
        <v>151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4"/>
      <c r="AB464" s="374"/>
      <c r="AC464" s="374"/>
    </row>
    <row r="465" spans="1:68" ht="27" hidden="1" customHeight="1" x14ac:dyDescent="0.25">
      <c r="A465" s="54" t="s">
        <v>628</v>
      </c>
      <c r="B465" s="54" t="s">
        <v>629</v>
      </c>
      <c r="C465" s="31">
        <v>4301020315</v>
      </c>
      <c r="D465" s="386">
        <v>4607091389364</v>
      </c>
      <c r="E465" s="387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9"/>
      <c r="R465" s="389"/>
      <c r="S465" s="389"/>
      <c r="T465" s="390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401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5"/>
      <c r="O466" s="402"/>
      <c r="P466" s="391" t="s">
        <v>69</v>
      </c>
      <c r="Q466" s="392"/>
      <c r="R466" s="392"/>
      <c r="S466" s="392"/>
      <c r="T466" s="392"/>
      <c r="U466" s="392"/>
      <c r="V466" s="393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hidden="1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5"/>
      <c r="O467" s="402"/>
      <c r="P467" s="391" t="s">
        <v>69</v>
      </c>
      <c r="Q467" s="392"/>
      <c r="R467" s="392"/>
      <c r="S467" s="392"/>
      <c r="T467" s="392"/>
      <c r="U467" s="392"/>
      <c r="V467" s="393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hidden="1" customHeight="1" x14ac:dyDescent="0.25">
      <c r="A468" s="394" t="s">
        <v>63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95"/>
      <c r="AA468" s="374"/>
      <c r="AB468" s="374"/>
      <c r="AC468" s="374"/>
    </row>
    <row r="469" spans="1:68" ht="27" hidden="1" customHeight="1" x14ac:dyDescent="0.25">
      <c r="A469" s="54" t="s">
        <v>631</v>
      </c>
      <c r="B469" s="54" t="s">
        <v>632</v>
      </c>
      <c r="C469" s="31">
        <v>4301031212</v>
      </c>
      <c r="D469" s="386">
        <v>4607091389739</v>
      </c>
      <c r="E469" s="387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114</v>
      </c>
      <c r="N469" s="33"/>
      <c r="O469" s="32">
        <v>45</v>
      </c>
      <c r="P469" s="56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hidden="1" customHeight="1" x14ac:dyDescent="0.25">
      <c r="A470" s="54" t="s">
        <v>631</v>
      </c>
      <c r="B470" s="54" t="s">
        <v>633</v>
      </c>
      <c r="C470" s="31">
        <v>4301031324</v>
      </c>
      <c r="D470" s="386">
        <v>4607091389739</v>
      </c>
      <c r="E470" s="387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774" t="s">
        <v>634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635</v>
      </c>
      <c r="B471" s="54" t="s">
        <v>636</v>
      </c>
      <c r="C471" s="31">
        <v>4301031363</v>
      </c>
      <c r="D471" s="386">
        <v>4607091389425</v>
      </c>
      <c r="E471" s="387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3" t="s">
        <v>637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638</v>
      </c>
      <c r="B472" s="54" t="s">
        <v>639</v>
      </c>
      <c r="C472" s="31">
        <v>4301031334</v>
      </c>
      <c r="D472" s="386">
        <v>4680115880771</v>
      </c>
      <c r="E472" s="387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50" t="s">
        <v>640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641</v>
      </c>
      <c r="B473" s="54" t="s">
        <v>642</v>
      </c>
      <c r="C473" s="31">
        <v>4301031173</v>
      </c>
      <c r="D473" s="386">
        <v>4607091389500</v>
      </c>
      <c r="E473" s="387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hidden="1" customHeight="1" x14ac:dyDescent="0.25">
      <c r="A474" s="54" t="s">
        <v>641</v>
      </c>
      <c r="B474" s="54" t="s">
        <v>643</v>
      </c>
      <c r="C474" s="31">
        <v>4301031327</v>
      </c>
      <c r="D474" s="386">
        <v>4607091389500</v>
      </c>
      <c r="E474" s="387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3" t="s">
        <v>644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hidden="1" x14ac:dyDescent="0.2">
      <c r="A475" s="401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402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IFERROR(X469/H469,"0")+IFERROR(X470/H470,"0")+IFERROR(X471/H471,"0")+IFERROR(X472/H472,"0")+IFERROR(X473/H473,"0")+IFERROR(X474/H474,"0")</f>
        <v>0</v>
      </c>
      <c r="Y475" s="384">
        <f>IFERROR(Y469/H469,"0")+IFERROR(Y470/H470,"0")+IFERROR(Y471/H471,"0")+IFERROR(Y472/H472,"0")+IFERROR(Y473/H473,"0")+IFERROR(Y474/H474,"0")</f>
        <v>0</v>
      </c>
      <c r="Z475" s="384">
        <f>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hidden="1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402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IFERROR(SUM(X469:X474),"0")</f>
        <v>0</v>
      </c>
      <c r="Y476" s="384">
        <f>IFERROR(SUM(Y469:Y474),"0")</f>
        <v>0</v>
      </c>
      <c r="Z476" s="37"/>
      <c r="AA476" s="385"/>
      <c r="AB476" s="385"/>
      <c r="AC476" s="385"/>
    </row>
    <row r="477" spans="1:68" ht="14.25" hidden="1" customHeight="1" x14ac:dyDescent="0.25">
      <c r="A477" s="394" t="s">
        <v>96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4"/>
      <c r="AB477" s="374"/>
      <c r="AC477" s="374"/>
    </row>
    <row r="478" spans="1:68" ht="27" hidden="1" customHeight="1" x14ac:dyDescent="0.25">
      <c r="A478" s="54" t="s">
        <v>645</v>
      </c>
      <c r="B478" s="54" t="s">
        <v>646</v>
      </c>
      <c r="C478" s="31">
        <v>4301032046</v>
      </c>
      <c r="D478" s="386">
        <v>4680115884359</v>
      </c>
      <c r="E478" s="387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647</v>
      </c>
      <c r="B479" s="54" t="s">
        <v>648</v>
      </c>
      <c r="C479" s="31">
        <v>4301040358</v>
      </c>
      <c r="D479" s="386">
        <v>4680115884571</v>
      </c>
      <c r="E479" s="387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1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402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hidden="1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402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hidden="1" customHeight="1" x14ac:dyDescent="0.25">
      <c r="A482" s="394" t="s">
        <v>105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4"/>
      <c r="AB482" s="374"/>
      <c r="AC482" s="374"/>
    </row>
    <row r="483" spans="1:68" ht="27" hidden="1" customHeight="1" x14ac:dyDescent="0.25">
      <c r="A483" s="54" t="s">
        <v>649</v>
      </c>
      <c r="B483" s="54" t="s">
        <v>650</v>
      </c>
      <c r="C483" s="31">
        <v>4301170010</v>
      </c>
      <c r="D483" s="386">
        <v>4680115884090</v>
      </c>
      <c r="E483" s="387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401"/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402"/>
      <c r="P484" s="391" t="s">
        <v>69</v>
      </c>
      <c r="Q484" s="392"/>
      <c r="R484" s="392"/>
      <c r="S484" s="392"/>
      <c r="T484" s="392"/>
      <c r="U484" s="392"/>
      <c r="V484" s="393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hidden="1" x14ac:dyDescent="0.2">
      <c r="A485" s="395"/>
      <c r="B485" s="395"/>
      <c r="C485" s="395"/>
      <c r="D485" s="395"/>
      <c r="E485" s="395"/>
      <c r="F485" s="395"/>
      <c r="G485" s="395"/>
      <c r="H485" s="395"/>
      <c r="I485" s="395"/>
      <c r="J485" s="395"/>
      <c r="K485" s="395"/>
      <c r="L485" s="395"/>
      <c r="M485" s="395"/>
      <c r="N485" s="395"/>
      <c r="O485" s="402"/>
      <c r="P485" s="391" t="s">
        <v>69</v>
      </c>
      <c r="Q485" s="392"/>
      <c r="R485" s="392"/>
      <c r="S485" s="392"/>
      <c r="T485" s="392"/>
      <c r="U485" s="392"/>
      <c r="V485" s="393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hidden="1" customHeight="1" x14ac:dyDescent="0.25">
      <c r="A486" s="394" t="s">
        <v>651</v>
      </c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5"/>
      <c r="O486" s="395"/>
      <c r="P486" s="395"/>
      <c r="Q486" s="395"/>
      <c r="R486" s="395"/>
      <c r="S486" s="395"/>
      <c r="T486" s="395"/>
      <c r="U486" s="395"/>
      <c r="V486" s="395"/>
      <c r="W486" s="395"/>
      <c r="X486" s="395"/>
      <c r="Y486" s="395"/>
      <c r="Z486" s="395"/>
      <c r="AA486" s="374"/>
      <c r="AB486" s="374"/>
      <c r="AC486" s="374"/>
    </row>
    <row r="487" spans="1:68" ht="27" hidden="1" customHeight="1" x14ac:dyDescent="0.25">
      <c r="A487" s="54" t="s">
        <v>652</v>
      </c>
      <c r="B487" s="54" t="s">
        <v>653</v>
      </c>
      <c r="C487" s="31">
        <v>4301040357</v>
      </c>
      <c r="D487" s="386">
        <v>4680115884564</v>
      </c>
      <c r="E487" s="387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401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402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hidden="1" x14ac:dyDescent="0.2">
      <c r="A489" s="395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402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hidden="1" customHeight="1" x14ac:dyDescent="0.25">
      <c r="A490" s="445" t="s">
        <v>654</v>
      </c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5"/>
      <c r="P490" s="395"/>
      <c r="Q490" s="395"/>
      <c r="R490" s="395"/>
      <c r="S490" s="395"/>
      <c r="T490" s="395"/>
      <c r="U490" s="395"/>
      <c r="V490" s="395"/>
      <c r="W490" s="395"/>
      <c r="X490" s="395"/>
      <c r="Y490" s="395"/>
      <c r="Z490" s="395"/>
      <c r="AA490" s="376"/>
      <c r="AB490" s="376"/>
      <c r="AC490" s="376"/>
    </row>
    <row r="491" spans="1:68" ht="14.25" hidden="1" customHeight="1" x14ac:dyDescent="0.25">
      <c r="A491" s="394" t="s">
        <v>63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4"/>
      <c r="AB491" s="374"/>
      <c r="AC491" s="374"/>
    </row>
    <row r="492" spans="1:68" ht="27" hidden="1" customHeight="1" x14ac:dyDescent="0.25">
      <c r="A492" s="54" t="s">
        <v>655</v>
      </c>
      <c r="B492" s="54" t="s">
        <v>656</v>
      </c>
      <c r="C492" s="31">
        <v>4301031294</v>
      </c>
      <c r="D492" s="386">
        <v>4680115885189</v>
      </c>
      <c r="E492" s="387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657</v>
      </c>
      <c r="B493" s="54" t="s">
        <v>658</v>
      </c>
      <c r="C493" s="31">
        <v>4301031293</v>
      </c>
      <c r="D493" s="386">
        <v>4680115885172</v>
      </c>
      <c r="E493" s="387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659</v>
      </c>
      <c r="B494" s="54" t="s">
        <v>660</v>
      </c>
      <c r="C494" s="31">
        <v>4301031291</v>
      </c>
      <c r="D494" s="386">
        <v>4680115885110</v>
      </c>
      <c r="E494" s="387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01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402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402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hidden="1" customHeight="1" x14ac:dyDescent="0.25">
      <c r="A497" s="445" t="s">
        <v>661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6"/>
      <c r="AB497" s="376"/>
      <c r="AC497" s="376"/>
    </row>
    <row r="498" spans="1:68" ht="14.25" hidden="1" customHeight="1" x14ac:dyDescent="0.25">
      <c r="A498" s="394" t="s">
        <v>63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95"/>
      <c r="AA498" s="374"/>
      <c r="AB498" s="374"/>
      <c r="AC498" s="374"/>
    </row>
    <row r="499" spans="1:68" ht="27" hidden="1" customHeight="1" x14ac:dyDescent="0.25">
      <c r="A499" s="54" t="s">
        <v>662</v>
      </c>
      <c r="B499" s="54" t="s">
        <v>663</v>
      </c>
      <c r="C499" s="31">
        <v>4301031365</v>
      </c>
      <c r="D499" s="386">
        <v>4680115885738</v>
      </c>
      <c r="E499" s="387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497" t="s">
        <v>664</v>
      </c>
      <c r="Q499" s="389"/>
      <c r="R499" s="389"/>
      <c r="S499" s="389"/>
      <c r="T499" s="390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665</v>
      </c>
      <c r="B500" s="54" t="s">
        <v>666</v>
      </c>
      <c r="C500" s="31">
        <v>4301031261</v>
      </c>
      <c r="D500" s="386">
        <v>4680115885103</v>
      </c>
      <c r="E500" s="387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9"/>
      <c r="R500" s="389"/>
      <c r="S500" s="389"/>
      <c r="T500" s="390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401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5"/>
      <c r="O501" s="402"/>
      <c r="P501" s="391" t="s">
        <v>69</v>
      </c>
      <c r="Q501" s="392"/>
      <c r="R501" s="392"/>
      <c r="S501" s="392"/>
      <c r="T501" s="392"/>
      <c r="U501" s="392"/>
      <c r="V501" s="393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hidden="1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402"/>
      <c r="P502" s="391" t="s">
        <v>69</v>
      </c>
      <c r="Q502" s="392"/>
      <c r="R502" s="392"/>
      <c r="S502" s="392"/>
      <c r="T502" s="392"/>
      <c r="U502" s="392"/>
      <c r="V502" s="393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hidden="1" customHeight="1" x14ac:dyDescent="0.25">
      <c r="A503" s="394" t="s">
        <v>181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4"/>
      <c r="AB503" s="374"/>
      <c r="AC503" s="374"/>
    </row>
    <row r="504" spans="1:68" ht="27" hidden="1" customHeight="1" x14ac:dyDescent="0.25">
      <c r="A504" s="54" t="s">
        <v>667</v>
      </c>
      <c r="B504" s="54" t="s">
        <v>668</v>
      </c>
      <c r="C504" s="31">
        <v>4301060412</v>
      </c>
      <c r="D504" s="386">
        <v>4680115885509</v>
      </c>
      <c r="E504" s="387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7" t="s">
        <v>669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401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5"/>
      <c r="O505" s="402"/>
      <c r="P505" s="391" t="s">
        <v>69</v>
      </c>
      <c r="Q505" s="392"/>
      <c r="R505" s="392"/>
      <c r="S505" s="392"/>
      <c r="T505" s="392"/>
      <c r="U505" s="392"/>
      <c r="V505" s="393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hidden="1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5"/>
      <c r="O506" s="402"/>
      <c r="P506" s="391" t="s">
        <v>69</v>
      </c>
      <c r="Q506" s="392"/>
      <c r="R506" s="392"/>
      <c r="S506" s="392"/>
      <c r="T506" s="392"/>
      <c r="U506" s="392"/>
      <c r="V506" s="393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hidden="1" customHeight="1" x14ac:dyDescent="0.2">
      <c r="A507" s="422" t="s">
        <v>670</v>
      </c>
      <c r="B507" s="423"/>
      <c r="C507" s="423"/>
      <c r="D507" s="423"/>
      <c r="E507" s="423"/>
      <c r="F507" s="423"/>
      <c r="G507" s="423"/>
      <c r="H507" s="423"/>
      <c r="I507" s="423"/>
      <c r="J507" s="423"/>
      <c r="K507" s="423"/>
      <c r="L507" s="423"/>
      <c r="M507" s="423"/>
      <c r="N507" s="423"/>
      <c r="O507" s="423"/>
      <c r="P507" s="423"/>
      <c r="Q507" s="423"/>
      <c r="R507" s="423"/>
      <c r="S507" s="423"/>
      <c r="T507" s="423"/>
      <c r="U507" s="423"/>
      <c r="V507" s="423"/>
      <c r="W507" s="423"/>
      <c r="X507" s="423"/>
      <c r="Y507" s="423"/>
      <c r="Z507" s="423"/>
      <c r="AA507" s="48"/>
      <c r="AB507" s="48"/>
      <c r="AC507" s="48"/>
    </row>
    <row r="508" spans="1:68" ht="16.5" hidden="1" customHeight="1" x14ac:dyDescent="0.25">
      <c r="A508" s="445" t="s">
        <v>670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95"/>
      <c r="AA508" s="376"/>
      <c r="AB508" s="376"/>
      <c r="AC508" s="376"/>
    </row>
    <row r="509" spans="1:68" ht="14.25" hidden="1" customHeight="1" x14ac:dyDescent="0.25">
      <c r="A509" s="394" t="s">
        <v>110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95"/>
      <c r="AA509" s="374"/>
      <c r="AB509" s="374"/>
      <c r="AC509" s="374"/>
    </row>
    <row r="510" spans="1:68" ht="27" hidden="1" customHeight="1" x14ac:dyDescent="0.25">
      <c r="A510" s="54" t="s">
        <v>671</v>
      </c>
      <c r="B510" s="54" t="s">
        <v>672</v>
      </c>
      <c r="C510" s="31">
        <v>4301011795</v>
      </c>
      <c r="D510" s="386">
        <v>4607091389067</v>
      </c>
      <c r="E510" s="387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hidden="1" customHeight="1" x14ac:dyDescent="0.25">
      <c r="A511" s="54" t="s">
        <v>673</v>
      </c>
      <c r="B511" s="54" t="s">
        <v>674</v>
      </c>
      <c r="C511" s="31">
        <v>4301011961</v>
      </c>
      <c r="D511" s="386">
        <v>4680115885271</v>
      </c>
      <c r="E511" s="387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585" t="s">
        <v>675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hidden="1" customHeight="1" x14ac:dyDescent="0.25">
      <c r="A512" s="54" t="s">
        <v>676</v>
      </c>
      <c r="B512" s="54" t="s">
        <v>677</v>
      </c>
      <c r="C512" s="31">
        <v>4301011774</v>
      </c>
      <c r="D512" s="386">
        <v>4680115884502</v>
      </c>
      <c r="E512" s="387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hidden="1" customHeight="1" x14ac:dyDescent="0.25">
      <c r="A513" s="54" t="s">
        <v>678</v>
      </c>
      <c r="B513" s="54" t="s">
        <v>679</v>
      </c>
      <c r="C513" s="31">
        <v>4301011771</v>
      </c>
      <c r="D513" s="386">
        <v>4607091389104</v>
      </c>
      <c r="E513" s="387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2">
        <v>0</v>
      </c>
      <c r="Y513" s="383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16.5" hidden="1" customHeight="1" x14ac:dyDescent="0.25">
      <c r="A514" s="54" t="s">
        <v>680</v>
      </c>
      <c r="B514" s="54" t="s">
        <v>681</v>
      </c>
      <c r="C514" s="31">
        <v>4301011799</v>
      </c>
      <c r="D514" s="386">
        <v>4680115884519</v>
      </c>
      <c r="E514" s="387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6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682</v>
      </c>
      <c r="B515" s="54" t="s">
        <v>683</v>
      </c>
      <c r="C515" s="31">
        <v>4301011376</v>
      </c>
      <c r="D515" s="386">
        <v>4680115885226</v>
      </c>
      <c r="E515" s="387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2">
        <v>0</v>
      </c>
      <c r="Y515" s="383">
        <f t="shared" si="78"/>
        <v>0</v>
      </c>
      <c r="Z515" s="36" t="str">
        <f t="shared" si="79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684</v>
      </c>
      <c r="B516" s="54" t="s">
        <v>685</v>
      </c>
      <c r="C516" s="31">
        <v>4301011778</v>
      </c>
      <c r="D516" s="386">
        <v>4680115880603</v>
      </c>
      <c r="E516" s="387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6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686</v>
      </c>
      <c r="B517" s="54" t="s">
        <v>687</v>
      </c>
      <c r="C517" s="31">
        <v>4301011190</v>
      </c>
      <c r="D517" s="386">
        <v>4607091389098</v>
      </c>
      <c r="E517" s="387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196.8</v>
      </c>
      <c r="Y517" s="383">
        <f t="shared" si="78"/>
        <v>196.79999999999998</v>
      </c>
      <c r="Z517" s="36">
        <f>IFERROR(IF(Y517=0,"",ROUNDUP(Y517/H517,0)*0.00753),"")</f>
        <v>0.61746000000000001</v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213.20000000000005</v>
      </c>
      <c r="BN517" s="64">
        <f t="shared" si="81"/>
        <v>213.2</v>
      </c>
      <c r="BO517" s="64">
        <f t="shared" si="82"/>
        <v>0.52564102564102566</v>
      </c>
      <c r="BP517" s="64">
        <f t="shared" si="83"/>
        <v>0.52564102564102566</v>
      </c>
    </row>
    <row r="518" spans="1:68" ht="27" hidden="1" customHeight="1" x14ac:dyDescent="0.25">
      <c r="A518" s="54" t="s">
        <v>688</v>
      </c>
      <c r="B518" s="54" t="s">
        <v>689</v>
      </c>
      <c r="C518" s="31">
        <v>4301011784</v>
      </c>
      <c r="D518" s="386">
        <v>4607091389982</v>
      </c>
      <c r="E518" s="387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x14ac:dyDescent="0.2">
      <c r="A519" s="401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5"/>
      <c r="O519" s="402"/>
      <c r="P519" s="391" t="s">
        <v>69</v>
      </c>
      <c r="Q519" s="392"/>
      <c r="R519" s="392"/>
      <c r="S519" s="392"/>
      <c r="T519" s="392"/>
      <c r="U519" s="392"/>
      <c r="V519" s="393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82.000000000000014</v>
      </c>
      <c r="Y519" s="384">
        <f>IFERROR(Y510/H510,"0")+IFERROR(Y511/H511,"0")+IFERROR(Y512/H512,"0")+IFERROR(Y513/H513,"0")+IFERROR(Y514/H514,"0")+IFERROR(Y515/H515,"0")+IFERROR(Y516/H516,"0")+IFERROR(Y517/H517,"0")+IFERROR(Y518/H518,"0")</f>
        <v>82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0.61746000000000001</v>
      </c>
      <c r="AA519" s="385"/>
      <c r="AB519" s="385"/>
      <c r="AC519" s="385"/>
    </row>
    <row r="520" spans="1:68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5"/>
      <c r="O520" s="402"/>
      <c r="P520" s="391" t="s">
        <v>69</v>
      </c>
      <c r="Q520" s="392"/>
      <c r="R520" s="392"/>
      <c r="S520" s="392"/>
      <c r="T520" s="392"/>
      <c r="U520" s="392"/>
      <c r="V520" s="393"/>
      <c r="W520" s="37" t="s">
        <v>68</v>
      </c>
      <c r="X520" s="384">
        <f>IFERROR(SUM(X510:X518),"0")</f>
        <v>196.8</v>
      </c>
      <c r="Y520" s="384">
        <f>IFERROR(SUM(Y510:Y518),"0")</f>
        <v>196.79999999999998</v>
      </c>
      <c r="Z520" s="37"/>
      <c r="AA520" s="385"/>
      <c r="AB520" s="385"/>
      <c r="AC520" s="385"/>
    </row>
    <row r="521" spans="1:68" ht="14.25" hidden="1" customHeight="1" x14ac:dyDescent="0.25">
      <c r="A521" s="394" t="s">
        <v>151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95"/>
      <c r="AA521" s="374"/>
      <c r="AB521" s="374"/>
      <c r="AC521" s="374"/>
    </row>
    <row r="522" spans="1:68" ht="16.5" hidden="1" customHeight="1" x14ac:dyDescent="0.25">
      <c r="A522" s="54" t="s">
        <v>690</v>
      </c>
      <c r="B522" s="54" t="s">
        <v>691</v>
      </c>
      <c r="C522" s="31">
        <v>4301020222</v>
      </c>
      <c r="D522" s="386">
        <v>4607091388930</v>
      </c>
      <c r="E522" s="387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9"/>
      <c r="R522" s="389"/>
      <c r="S522" s="389"/>
      <c r="T522" s="390"/>
      <c r="U522" s="34"/>
      <c r="V522" s="34"/>
      <c r="W522" s="35" t="s">
        <v>68</v>
      </c>
      <c r="X522" s="382">
        <v>0</v>
      </c>
      <c r="Y522" s="383">
        <f>IFERROR(IF(X522="",0,CEILING((X522/$H522),1)*$H522),"")</f>
        <v>0</v>
      </c>
      <c r="Z522" s="36" t="str">
        <f>IFERROR(IF(Y522=0,"",ROUNDUP(Y522/H522,0)*0.01196),"")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692</v>
      </c>
      <c r="B523" s="54" t="s">
        <v>693</v>
      </c>
      <c r="C523" s="31">
        <v>4301020206</v>
      </c>
      <c r="D523" s="386">
        <v>4680115880054</v>
      </c>
      <c r="E523" s="387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9"/>
      <c r="R523" s="389"/>
      <c r="S523" s="389"/>
      <c r="T523" s="390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idden="1" x14ac:dyDescent="0.2">
      <c r="A524" s="401"/>
      <c r="B524" s="395"/>
      <c r="C524" s="395"/>
      <c r="D524" s="395"/>
      <c r="E524" s="395"/>
      <c r="F524" s="395"/>
      <c r="G524" s="395"/>
      <c r="H524" s="395"/>
      <c r="I524" s="395"/>
      <c r="J524" s="395"/>
      <c r="K524" s="395"/>
      <c r="L524" s="395"/>
      <c r="M524" s="395"/>
      <c r="N524" s="395"/>
      <c r="O524" s="402"/>
      <c r="P524" s="391" t="s">
        <v>69</v>
      </c>
      <c r="Q524" s="392"/>
      <c r="R524" s="392"/>
      <c r="S524" s="392"/>
      <c r="T524" s="392"/>
      <c r="U524" s="392"/>
      <c r="V524" s="393"/>
      <c r="W524" s="37" t="s">
        <v>70</v>
      </c>
      <c r="X524" s="384">
        <f>IFERROR(X522/H522,"0")+IFERROR(X523/H523,"0")</f>
        <v>0</v>
      </c>
      <c r="Y524" s="384">
        <f>IFERROR(Y522/H522,"0")+IFERROR(Y523/H523,"0")</f>
        <v>0</v>
      </c>
      <c r="Z524" s="384">
        <f>IFERROR(IF(Z522="",0,Z522),"0")+IFERROR(IF(Z523="",0,Z523),"0")</f>
        <v>0</v>
      </c>
      <c r="AA524" s="385"/>
      <c r="AB524" s="385"/>
      <c r="AC524" s="385"/>
    </row>
    <row r="525" spans="1:68" hidden="1" x14ac:dyDescent="0.2">
      <c r="A525" s="395"/>
      <c r="B525" s="395"/>
      <c r="C525" s="395"/>
      <c r="D525" s="395"/>
      <c r="E525" s="395"/>
      <c r="F525" s="395"/>
      <c r="G525" s="395"/>
      <c r="H525" s="395"/>
      <c r="I525" s="395"/>
      <c r="J525" s="395"/>
      <c r="K525" s="395"/>
      <c r="L525" s="395"/>
      <c r="M525" s="395"/>
      <c r="N525" s="395"/>
      <c r="O525" s="402"/>
      <c r="P525" s="391" t="s">
        <v>69</v>
      </c>
      <c r="Q525" s="392"/>
      <c r="R525" s="392"/>
      <c r="S525" s="392"/>
      <c r="T525" s="392"/>
      <c r="U525" s="392"/>
      <c r="V525" s="393"/>
      <c r="W525" s="37" t="s">
        <v>68</v>
      </c>
      <c r="X525" s="384">
        <f>IFERROR(SUM(X522:X523),"0")</f>
        <v>0</v>
      </c>
      <c r="Y525" s="384">
        <f>IFERROR(SUM(Y522:Y523),"0")</f>
        <v>0</v>
      </c>
      <c r="Z525" s="37"/>
      <c r="AA525" s="385"/>
      <c r="AB525" s="385"/>
      <c r="AC525" s="385"/>
    </row>
    <row r="526" spans="1:68" ht="14.25" hidden="1" customHeight="1" x14ac:dyDescent="0.25">
      <c r="A526" s="394" t="s">
        <v>63</v>
      </c>
      <c r="B526" s="395"/>
      <c r="C526" s="395"/>
      <c r="D526" s="395"/>
      <c r="E526" s="395"/>
      <c r="F526" s="395"/>
      <c r="G526" s="395"/>
      <c r="H526" s="395"/>
      <c r="I526" s="395"/>
      <c r="J526" s="395"/>
      <c r="K526" s="395"/>
      <c r="L526" s="395"/>
      <c r="M526" s="395"/>
      <c r="N526" s="395"/>
      <c r="O526" s="395"/>
      <c r="P526" s="395"/>
      <c r="Q526" s="395"/>
      <c r="R526" s="395"/>
      <c r="S526" s="395"/>
      <c r="T526" s="395"/>
      <c r="U526" s="395"/>
      <c r="V526" s="395"/>
      <c r="W526" s="395"/>
      <c r="X526" s="395"/>
      <c r="Y526" s="395"/>
      <c r="Z526" s="395"/>
      <c r="AA526" s="374"/>
      <c r="AB526" s="374"/>
      <c r="AC526" s="374"/>
    </row>
    <row r="527" spans="1:68" ht="27" hidden="1" customHeight="1" x14ac:dyDescent="0.25">
      <c r="A527" s="54" t="s">
        <v>694</v>
      </c>
      <c r="B527" s="54" t="s">
        <v>695</v>
      </c>
      <c r="C527" s="31">
        <v>4301031252</v>
      </c>
      <c r="D527" s="386">
        <v>4680115883116</v>
      </c>
      <c r="E527" s="387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ref="Y527:Y532" si="84"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0</v>
      </c>
      <c r="BN527" s="64">
        <f t="shared" ref="BN527:BN532" si="86">IFERROR(Y527*I527/H527,"0")</f>
        <v>0</v>
      </c>
      <c r="BO527" s="64">
        <f t="shared" ref="BO527:BO532" si="87">IFERROR(1/J527*(X527/H527),"0")</f>
        <v>0</v>
      </c>
      <c r="BP527" s="64">
        <f t="shared" ref="BP527:BP532" si="88">IFERROR(1/J527*(Y527/H527),"0")</f>
        <v>0</v>
      </c>
    </row>
    <row r="528" spans="1:68" ht="27" hidden="1" customHeight="1" x14ac:dyDescent="0.25">
      <c r="A528" s="54" t="s">
        <v>696</v>
      </c>
      <c r="B528" s="54" t="s">
        <v>697</v>
      </c>
      <c r="C528" s="31">
        <v>4301031248</v>
      </c>
      <c r="D528" s="386">
        <v>4680115883093</v>
      </c>
      <c r="E528" s="387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0</v>
      </c>
      <c r="Y528" s="383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hidden="1" customHeight="1" x14ac:dyDescent="0.25">
      <c r="A529" s="54" t="s">
        <v>698</v>
      </c>
      <c r="B529" s="54" t="s">
        <v>699</v>
      </c>
      <c r="C529" s="31">
        <v>4301031250</v>
      </c>
      <c r="D529" s="386">
        <v>4680115883109</v>
      </c>
      <c r="E529" s="387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84"/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700</v>
      </c>
      <c r="B530" s="54" t="s">
        <v>701</v>
      </c>
      <c r="C530" s="31">
        <v>4301031249</v>
      </c>
      <c r="D530" s="386">
        <v>4680115882072</v>
      </c>
      <c r="E530" s="387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702</v>
      </c>
      <c r="B531" s="54" t="s">
        <v>703</v>
      </c>
      <c r="C531" s="31">
        <v>4301031251</v>
      </c>
      <c r="D531" s="386">
        <v>4680115882102</v>
      </c>
      <c r="E531" s="387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hidden="1" customHeight="1" x14ac:dyDescent="0.25">
      <c r="A532" s="54" t="s">
        <v>704</v>
      </c>
      <c r="B532" s="54" t="s">
        <v>705</v>
      </c>
      <c r="C532" s="31">
        <v>4301031253</v>
      </c>
      <c r="D532" s="386">
        <v>4680115882096</v>
      </c>
      <c r="E532" s="387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hidden="1" x14ac:dyDescent="0.2">
      <c r="A533" s="401"/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402"/>
      <c r="P533" s="391" t="s">
        <v>69</v>
      </c>
      <c r="Q533" s="392"/>
      <c r="R533" s="392"/>
      <c r="S533" s="392"/>
      <c r="T533" s="392"/>
      <c r="U533" s="392"/>
      <c r="V533" s="393"/>
      <c r="W533" s="37" t="s">
        <v>70</v>
      </c>
      <c r="X533" s="384">
        <f>IFERROR(X527/H527,"0")+IFERROR(X528/H528,"0")+IFERROR(X529/H529,"0")+IFERROR(X530/H530,"0")+IFERROR(X531/H531,"0")+IFERROR(X532/H532,"0")</f>
        <v>0</v>
      </c>
      <c r="Y533" s="384">
        <f>IFERROR(Y527/H527,"0")+IFERROR(Y528/H528,"0")+IFERROR(Y529/H529,"0")+IFERROR(Y530/H530,"0")+IFERROR(Y531/H531,"0")+IFERROR(Y532/H532,"0")</f>
        <v>0</v>
      </c>
      <c r="Z533" s="384">
        <f>IFERROR(IF(Z527="",0,Z527),"0")+IFERROR(IF(Z528="",0,Z528),"0")+IFERROR(IF(Z529="",0,Z529),"0")+IFERROR(IF(Z530="",0,Z530),"0")+IFERROR(IF(Z531="",0,Z531),"0")+IFERROR(IF(Z532="",0,Z532),"0")</f>
        <v>0</v>
      </c>
      <c r="AA533" s="385"/>
      <c r="AB533" s="385"/>
      <c r="AC533" s="385"/>
    </row>
    <row r="534" spans="1:68" hidden="1" x14ac:dyDescent="0.2">
      <c r="A534" s="395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5"/>
      <c r="O534" s="402"/>
      <c r="P534" s="391" t="s">
        <v>69</v>
      </c>
      <c r="Q534" s="392"/>
      <c r="R534" s="392"/>
      <c r="S534" s="392"/>
      <c r="T534" s="392"/>
      <c r="U534" s="392"/>
      <c r="V534" s="393"/>
      <c r="W534" s="37" t="s">
        <v>68</v>
      </c>
      <c r="X534" s="384">
        <f>IFERROR(SUM(X527:X532),"0")</f>
        <v>0</v>
      </c>
      <c r="Y534" s="384">
        <f>IFERROR(SUM(Y527:Y532),"0")</f>
        <v>0</v>
      </c>
      <c r="Z534" s="37"/>
      <c r="AA534" s="385"/>
      <c r="AB534" s="385"/>
      <c r="AC534" s="385"/>
    </row>
    <row r="535" spans="1:68" ht="14.25" hidden="1" customHeight="1" x14ac:dyDescent="0.25">
      <c r="A535" s="394" t="s">
        <v>71</v>
      </c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5"/>
      <c r="O535" s="395"/>
      <c r="P535" s="395"/>
      <c r="Q535" s="395"/>
      <c r="R535" s="395"/>
      <c r="S535" s="395"/>
      <c r="T535" s="395"/>
      <c r="U535" s="395"/>
      <c r="V535" s="395"/>
      <c r="W535" s="395"/>
      <c r="X535" s="395"/>
      <c r="Y535" s="395"/>
      <c r="Z535" s="395"/>
      <c r="AA535" s="374"/>
      <c r="AB535" s="374"/>
      <c r="AC535" s="374"/>
    </row>
    <row r="536" spans="1:68" ht="16.5" hidden="1" customHeight="1" x14ac:dyDescent="0.25">
      <c r="A536" s="54" t="s">
        <v>706</v>
      </c>
      <c r="B536" s="54" t="s">
        <v>707</v>
      </c>
      <c r="C536" s="31">
        <v>4301051230</v>
      </c>
      <c r="D536" s="386">
        <v>4607091383409</v>
      </c>
      <c r="E536" s="387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708</v>
      </c>
      <c r="B537" s="54" t="s">
        <v>709</v>
      </c>
      <c r="C537" s="31">
        <v>4301051231</v>
      </c>
      <c r="D537" s="386">
        <v>4607091383416</v>
      </c>
      <c r="E537" s="387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7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9"/>
      <c r="R537" s="389"/>
      <c r="S537" s="389"/>
      <c r="T537" s="390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710</v>
      </c>
      <c r="B538" s="54" t="s">
        <v>711</v>
      </c>
      <c r="C538" s="31">
        <v>4301051058</v>
      </c>
      <c r="D538" s="386">
        <v>4680115883536</v>
      </c>
      <c r="E538" s="387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9"/>
      <c r="R538" s="389"/>
      <c r="S538" s="389"/>
      <c r="T538" s="390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401"/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402"/>
      <c r="P539" s="391" t="s">
        <v>69</v>
      </c>
      <c r="Q539" s="392"/>
      <c r="R539" s="392"/>
      <c r="S539" s="392"/>
      <c r="T539" s="392"/>
      <c r="U539" s="392"/>
      <c r="V539" s="393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hidden="1" x14ac:dyDescent="0.2">
      <c r="A540" s="395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5"/>
      <c r="O540" s="402"/>
      <c r="P540" s="391" t="s">
        <v>69</v>
      </c>
      <c r="Q540" s="392"/>
      <c r="R540" s="392"/>
      <c r="S540" s="392"/>
      <c r="T540" s="392"/>
      <c r="U540" s="392"/>
      <c r="V540" s="393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hidden="1" customHeight="1" x14ac:dyDescent="0.25">
      <c r="A541" s="394" t="s">
        <v>181</v>
      </c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5"/>
      <c r="O541" s="395"/>
      <c r="P541" s="395"/>
      <c r="Q541" s="395"/>
      <c r="R541" s="395"/>
      <c r="S541" s="395"/>
      <c r="T541" s="395"/>
      <c r="U541" s="395"/>
      <c r="V541" s="395"/>
      <c r="W541" s="395"/>
      <c r="X541" s="395"/>
      <c r="Y541" s="395"/>
      <c r="Z541" s="395"/>
      <c r="AA541" s="374"/>
      <c r="AB541" s="374"/>
      <c r="AC541" s="374"/>
    </row>
    <row r="542" spans="1:68" ht="16.5" hidden="1" customHeight="1" x14ac:dyDescent="0.25">
      <c r="A542" s="54" t="s">
        <v>712</v>
      </c>
      <c r="B542" s="54" t="s">
        <v>713</v>
      </c>
      <c r="C542" s="31">
        <v>4301060363</v>
      </c>
      <c r="D542" s="386">
        <v>4680115885035</v>
      </c>
      <c r="E542" s="387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401"/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402"/>
      <c r="P543" s="391" t="s">
        <v>69</v>
      </c>
      <c r="Q543" s="392"/>
      <c r="R543" s="392"/>
      <c r="S543" s="392"/>
      <c r="T543" s="392"/>
      <c r="U543" s="392"/>
      <c r="V543" s="393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hidden="1" x14ac:dyDescent="0.2">
      <c r="A544" s="395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402"/>
      <c r="P544" s="391" t="s">
        <v>69</v>
      </c>
      <c r="Q544" s="392"/>
      <c r="R544" s="392"/>
      <c r="S544" s="392"/>
      <c r="T544" s="392"/>
      <c r="U544" s="392"/>
      <c r="V544" s="393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hidden="1" customHeight="1" x14ac:dyDescent="0.2">
      <c r="A545" s="422" t="s">
        <v>714</v>
      </c>
      <c r="B545" s="423"/>
      <c r="C545" s="423"/>
      <c r="D545" s="423"/>
      <c r="E545" s="423"/>
      <c r="F545" s="423"/>
      <c r="G545" s="423"/>
      <c r="H545" s="423"/>
      <c r="I545" s="423"/>
      <c r="J545" s="423"/>
      <c r="K545" s="423"/>
      <c r="L545" s="423"/>
      <c r="M545" s="423"/>
      <c r="N545" s="423"/>
      <c r="O545" s="423"/>
      <c r="P545" s="423"/>
      <c r="Q545" s="423"/>
      <c r="R545" s="423"/>
      <c r="S545" s="423"/>
      <c r="T545" s="423"/>
      <c r="U545" s="423"/>
      <c r="V545" s="423"/>
      <c r="W545" s="423"/>
      <c r="X545" s="423"/>
      <c r="Y545" s="423"/>
      <c r="Z545" s="423"/>
      <c r="AA545" s="48"/>
      <c r="AB545" s="48"/>
      <c r="AC545" s="48"/>
    </row>
    <row r="546" spans="1:68" ht="16.5" hidden="1" customHeight="1" x14ac:dyDescent="0.25">
      <c r="A546" s="445" t="s">
        <v>714</v>
      </c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395"/>
      <c r="P546" s="395"/>
      <c r="Q546" s="395"/>
      <c r="R546" s="395"/>
      <c r="S546" s="395"/>
      <c r="T546" s="395"/>
      <c r="U546" s="395"/>
      <c r="V546" s="395"/>
      <c r="W546" s="395"/>
      <c r="X546" s="395"/>
      <c r="Y546" s="395"/>
      <c r="Z546" s="395"/>
      <c r="AA546" s="376"/>
      <c r="AB546" s="376"/>
      <c r="AC546" s="376"/>
    </row>
    <row r="547" spans="1:68" ht="14.25" hidden="1" customHeight="1" x14ac:dyDescent="0.25">
      <c r="A547" s="394" t="s">
        <v>110</v>
      </c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395"/>
      <c r="P547" s="395"/>
      <c r="Q547" s="395"/>
      <c r="R547" s="395"/>
      <c r="S547" s="395"/>
      <c r="T547" s="395"/>
      <c r="U547" s="395"/>
      <c r="V547" s="395"/>
      <c r="W547" s="395"/>
      <c r="X547" s="395"/>
      <c r="Y547" s="395"/>
      <c r="Z547" s="395"/>
      <c r="AA547" s="374"/>
      <c r="AB547" s="374"/>
      <c r="AC547" s="374"/>
    </row>
    <row r="548" spans="1:68" ht="27" hidden="1" customHeight="1" x14ac:dyDescent="0.25">
      <c r="A548" s="54" t="s">
        <v>715</v>
      </c>
      <c r="B548" s="54" t="s">
        <v>716</v>
      </c>
      <c r="C548" s="31">
        <v>4301011763</v>
      </c>
      <c r="D548" s="386">
        <v>4640242181011</v>
      </c>
      <c r="E548" s="387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3" t="s">
        <v>717</v>
      </c>
      <c r="Q548" s="389"/>
      <c r="R548" s="389"/>
      <c r="S548" s="389"/>
      <c r="T548" s="390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hidden="1" customHeight="1" x14ac:dyDescent="0.25">
      <c r="A549" s="54" t="s">
        <v>718</v>
      </c>
      <c r="B549" s="54" t="s">
        <v>719</v>
      </c>
      <c r="C549" s="31">
        <v>4301011585</v>
      </c>
      <c r="D549" s="386">
        <v>4640242180441</v>
      </c>
      <c r="E549" s="387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17" t="s">
        <v>720</v>
      </c>
      <c r="Q549" s="389"/>
      <c r="R549" s="389"/>
      <c r="S549" s="389"/>
      <c r="T549" s="390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721</v>
      </c>
      <c r="B550" s="54" t="s">
        <v>722</v>
      </c>
      <c r="C550" s="31">
        <v>4301011584</v>
      </c>
      <c r="D550" s="386">
        <v>4640242180564</v>
      </c>
      <c r="E550" s="387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1" t="s">
        <v>723</v>
      </c>
      <c r="Q550" s="389"/>
      <c r="R550" s="389"/>
      <c r="S550" s="389"/>
      <c r="T550" s="390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724</v>
      </c>
      <c r="B551" s="54" t="s">
        <v>725</v>
      </c>
      <c r="C551" s="31">
        <v>4301011762</v>
      </c>
      <c r="D551" s="386">
        <v>4640242180922</v>
      </c>
      <c r="E551" s="387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90" t="s">
        <v>726</v>
      </c>
      <c r="Q551" s="389"/>
      <c r="R551" s="389"/>
      <c r="S551" s="389"/>
      <c r="T551" s="390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727</v>
      </c>
      <c r="B552" s="54" t="s">
        <v>728</v>
      </c>
      <c r="C552" s="31">
        <v>4301011764</v>
      </c>
      <c r="D552" s="386">
        <v>4640242181189</v>
      </c>
      <c r="E552" s="387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0" t="s">
        <v>729</v>
      </c>
      <c r="Q552" s="389"/>
      <c r="R552" s="389"/>
      <c r="S552" s="389"/>
      <c r="T552" s="390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730</v>
      </c>
      <c r="B553" s="54" t="s">
        <v>731</v>
      </c>
      <c r="C553" s="31">
        <v>4301011551</v>
      </c>
      <c r="D553" s="386">
        <v>4640242180038</v>
      </c>
      <c r="E553" s="387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2" t="s">
        <v>732</v>
      </c>
      <c r="Q553" s="389"/>
      <c r="R553" s="389"/>
      <c r="S553" s="389"/>
      <c r="T553" s="390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hidden="1" customHeight="1" x14ac:dyDescent="0.25">
      <c r="A554" s="54" t="s">
        <v>733</v>
      </c>
      <c r="B554" s="54" t="s">
        <v>734</v>
      </c>
      <c r="C554" s="31">
        <v>4301011765</v>
      </c>
      <c r="D554" s="386">
        <v>4640242181172</v>
      </c>
      <c r="E554" s="387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2" t="s">
        <v>735</v>
      </c>
      <c r="Q554" s="389"/>
      <c r="R554" s="389"/>
      <c r="S554" s="389"/>
      <c r="T554" s="390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hidden="1" x14ac:dyDescent="0.2">
      <c r="A555" s="401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395"/>
      <c r="O555" s="402"/>
      <c r="P555" s="391" t="s">
        <v>69</v>
      </c>
      <c r="Q555" s="392"/>
      <c r="R555" s="392"/>
      <c r="S555" s="392"/>
      <c r="T555" s="392"/>
      <c r="U555" s="392"/>
      <c r="V555" s="393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hidden="1" x14ac:dyDescent="0.2">
      <c r="A556" s="395"/>
      <c r="B556" s="395"/>
      <c r="C556" s="395"/>
      <c r="D556" s="395"/>
      <c r="E556" s="395"/>
      <c r="F556" s="395"/>
      <c r="G556" s="395"/>
      <c r="H556" s="395"/>
      <c r="I556" s="395"/>
      <c r="J556" s="395"/>
      <c r="K556" s="395"/>
      <c r="L556" s="395"/>
      <c r="M556" s="395"/>
      <c r="N556" s="395"/>
      <c r="O556" s="402"/>
      <c r="P556" s="391" t="s">
        <v>69</v>
      </c>
      <c r="Q556" s="392"/>
      <c r="R556" s="392"/>
      <c r="S556" s="392"/>
      <c r="T556" s="392"/>
      <c r="U556" s="392"/>
      <c r="V556" s="393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hidden="1" customHeight="1" x14ac:dyDescent="0.25">
      <c r="A557" s="394" t="s">
        <v>151</v>
      </c>
      <c r="B557" s="395"/>
      <c r="C557" s="395"/>
      <c r="D557" s="395"/>
      <c r="E557" s="395"/>
      <c r="F557" s="395"/>
      <c r="G557" s="395"/>
      <c r="H557" s="395"/>
      <c r="I557" s="395"/>
      <c r="J557" s="395"/>
      <c r="K557" s="395"/>
      <c r="L557" s="395"/>
      <c r="M557" s="395"/>
      <c r="N557" s="395"/>
      <c r="O557" s="395"/>
      <c r="P557" s="395"/>
      <c r="Q557" s="395"/>
      <c r="R557" s="395"/>
      <c r="S557" s="395"/>
      <c r="T557" s="395"/>
      <c r="U557" s="395"/>
      <c r="V557" s="395"/>
      <c r="W557" s="395"/>
      <c r="X557" s="395"/>
      <c r="Y557" s="395"/>
      <c r="Z557" s="395"/>
      <c r="AA557" s="374"/>
      <c r="AB557" s="374"/>
      <c r="AC557" s="374"/>
    </row>
    <row r="558" spans="1:68" ht="16.5" hidden="1" customHeight="1" x14ac:dyDescent="0.25">
      <c r="A558" s="54" t="s">
        <v>736</v>
      </c>
      <c r="B558" s="54" t="s">
        <v>737</v>
      </c>
      <c r="C558" s="31">
        <v>4301020269</v>
      </c>
      <c r="D558" s="386">
        <v>4640242180519</v>
      </c>
      <c r="E558" s="387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10" t="s">
        <v>738</v>
      </c>
      <c r="Q558" s="389"/>
      <c r="R558" s="389"/>
      <c r="S558" s="389"/>
      <c r="T558" s="390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739</v>
      </c>
      <c r="B559" s="54" t="s">
        <v>740</v>
      </c>
      <c r="C559" s="31">
        <v>4301020260</v>
      </c>
      <c r="D559" s="386">
        <v>4640242180526</v>
      </c>
      <c r="E559" s="387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40" t="s">
        <v>741</v>
      </c>
      <c r="Q559" s="389"/>
      <c r="R559" s="389"/>
      <c r="S559" s="389"/>
      <c r="T559" s="390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742</v>
      </c>
      <c r="B560" s="54" t="s">
        <v>743</v>
      </c>
      <c r="C560" s="31">
        <v>4301020309</v>
      </c>
      <c r="D560" s="386">
        <v>4640242180090</v>
      </c>
      <c r="E560" s="387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1" t="s">
        <v>744</v>
      </c>
      <c r="Q560" s="389"/>
      <c r="R560" s="389"/>
      <c r="S560" s="389"/>
      <c r="T560" s="390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745</v>
      </c>
      <c r="B561" s="54" t="s">
        <v>746</v>
      </c>
      <c r="C561" s="31">
        <v>4301020295</v>
      </c>
      <c r="D561" s="386">
        <v>4640242181363</v>
      </c>
      <c r="E561" s="387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525" t="s">
        <v>747</v>
      </c>
      <c r="Q561" s="389"/>
      <c r="R561" s="389"/>
      <c r="S561" s="389"/>
      <c r="T561" s="390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01"/>
      <c r="B562" s="395"/>
      <c r="C562" s="395"/>
      <c r="D562" s="395"/>
      <c r="E562" s="395"/>
      <c r="F562" s="395"/>
      <c r="G562" s="395"/>
      <c r="H562" s="395"/>
      <c r="I562" s="395"/>
      <c r="J562" s="395"/>
      <c r="K562" s="395"/>
      <c r="L562" s="395"/>
      <c r="M562" s="395"/>
      <c r="N562" s="395"/>
      <c r="O562" s="402"/>
      <c r="P562" s="391" t="s">
        <v>69</v>
      </c>
      <c r="Q562" s="392"/>
      <c r="R562" s="392"/>
      <c r="S562" s="392"/>
      <c r="T562" s="392"/>
      <c r="U562" s="392"/>
      <c r="V562" s="393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hidden="1" x14ac:dyDescent="0.2">
      <c r="A563" s="395"/>
      <c r="B563" s="395"/>
      <c r="C563" s="395"/>
      <c r="D563" s="395"/>
      <c r="E563" s="395"/>
      <c r="F563" s="395"/>
      <c r="G563" s="395"/>
      <c r="H563" s="395"/>
      <c r="I563" s="395"/>
      <c r="J563" s="395"/>
      <c r="K563" s="395"/>
      <c r="L563" s="395"/>
      <c r="M563" s="395"/>
      <c r="N563" s="395"/>
      <c r="O563" s="402"/>
      <c r="P563" s="391" t="s">
        <v>69</v>
      </c>
      <c r="Q563" s="392"/>
      <c r="R563" s="392"/>
      <c r="S563" s="392"/>
      <c r="T563" s="392"/>
      <c r="U563" s="392"/>
      <c r="V563" s="393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hidden="1" customHeight="1" x14ac:dyDescent="0.25">
      <c r="A564" s="394" t="s">
        <v>63</v>
      </c>
      <c r="B564" s="395"/>
      <c r="C564" s="395"/>
      <c r="D564" s="395"/>
      <c r="E564" s="395"/>
      <c r="F564" s="395"/>
      <c r="G564" s="395"/>
      <c r="H564" s="395"/>
      <c r="I564" s="395"/>
      <c r="J564" s="395"/>
      <c r="K564" s="395"/>
      <c r="L564" s="395"/>
      <c r="M564" s="395"/>
      <c r="N564" s="395"/>
      <c r="O564" s="395"/>
      <c r="P564" s="395"/>
      <c r="Q564" s="395"/>
      <c r="R564" s="395"/>
      <c r="S564" s="395"/>
      <c r="T564" s="395"/>
      <c r="U564" s="395"/>
      <c r="V564" s="395"/>
      <c r="W564" s="395"/>
      <c r="X564" s="395"/>
      <c r="Y564" s="395"/>
      <c r="Z564" s="395"/>
      <c r="AA564" s="374"/>
      <c r="AB564" s="374"/>
      <c r="AC564" s="374"/>
    </row>
    <row r="565" spans="1:68" ht="27" hidden="1" customHeight="1" x14ac:dyDescent="0.25">
      <c r="A565" s="54" t="s">
        <v>748</v>
      </c>
      <c r="B565" s="54" t="s">
        <v>749</v>
      </c>
      <c r="C565" s="31">
        <v>4301031289</v>
      </c>
      <c r="D565" s="386">
        <v>4640242181615</v>
      </c>
      <c r="E565" s="387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8" t="s">
        <v>750</v>
      </c>
      <c r="Q565" s="389"/>
      <c r="R565" s="389"/>
      <c r="S565" s="389"/>
      <c r="T565" s="390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hidden="1" customHeight="1" x14ac:dyDescent="0.25">
      <c r="A566" s="54" t="s">
        <v>751</v>
      </c>
      <c r="B566" s="54" t="s">
        <v>752</v>
      </c>
      <c r="C566" s="31">
        <v>4301031285</v>
      </c>
      <c r="D566" s="386">
        <v>4640242181639</v>
      </c>
      <c r="E566" s="387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7" t="s">
        <v>753</v>
      </c>
      <c r="Q566" s="389"/>
      <c r="R566" s="389"/>
      <c r="S566" s="389"/>
      <c r="T566" s="390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754</v>
      </c>
      <c r="B567" s="54" t="s">
        <v>755</v>
      </c>
      <c r="C567" s="31">
        <v>4301031287</v>
      </c>
      <c r="D567" s="386">
        <v>4640242181622</v>
      </c>
      <c r="E567" s="387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6" t="s">
        <v>756</v>
      </c>
      <c r="Q567" s="389"/>
      <c r="R567" s="389"/>
      <c r="S567" s="389"/>
      <c r="T567" s="390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757</v>
      </c>
      <c r="B568" s="54" t="s">
        <v>758</v>
      </c>
      <c r="C568" s="31">
        <v>4301031280</v>
      </c>
      <c r="D568" s="386">
        <v>4640242180816</v>
      </c>
      <c r="E568" s="387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41" t="s">
        <v>759</v>
      </c>
      <c r="Q568" s="389"/>
      <c r="R568" s="389"/>
      <c r="S568" s="389"/>
      <c r="T568" s="390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hidden="1" customHeight="1" x14ac:dyDescent="0.25">
      <c r="A569" s="54" t="s">
        <v>760</v>
      </c>
      <c r="B569" s="54" t="s">
        <v>761</v>
      </c>
      <c r="C569" s="31">
        <v>4301031244</v>
      </c>
      <c r="D569" s="386">
        <v>4640242180595</v>
      </c>
      <c r="E569" s="387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489" t="s">
        <v>762</v>
      </c>
      <c r="Q569" s="389"/>
      <c r="R569" s="389"/>
      <c r="S569" s="389"/>
      <c r="T569" s="390"/>
      <c r="U569" s="34"/>
      <c r="V569" s="34"/>
      <c r="W569" s="35" t="s">
        <v>68</v>
      </c>
      <c r="X569" s="382">
        <v>0</v>
      </c>
      <c r="Y569" s="383">
        <f t="shared" si="94"/>
        <v>0</v>
      </c>
      <c r="Z569" s="36" t="str">
        <f>IFERROR(IF(Y569=0,"",ROUNDUP(Y569/H569,0)*0.00753),"")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t="27" hidden="1" customHeight="1" x14ac:dyDescent="0.25">
      <c r="A570" s="54" t="s">
        <v>763</v>
      </c>
      <c r="B570" s="54" t="s">
        <v>764</v>
      </c>
      <c r="C570" s="31">
        <v>4301031200</v>
      </c>
      <c r="D570" s="386">
        <v>4640242180489</v>
      </c>
      <c r="E570" s="387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4" t="s">
        <v>765</v>
      </c>
      <c r="Q570" s="389"/>
      <c r="R570" s="389"/>
      <c r="S570" s="389"/>
      <c r="T570" s="390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hidden="1" x14ac:dyDescent="0.2">
      <c r="A571" s="401"/>
      <c r="B571" s="395"/>
      <c r="C571" s="395"/>
      <c r="D571" s="395"/>
      <c r="E571" s="395"/>
      <c r="F571" s="395"/>
      <c r="G571" s="395"/>
      <c r="H571" s="395"/>
      <c r="I571" s="395"/>
      <c r="J571" s="395"/>
      <c r="K571" s="395"/>
      <c r="L571" s="395"/>
      <c r="M571" s="395"/>
      <c r="N571" s="395"/>
      <c r="O571" s="402"/>
      <c r="P571" s="391" t="s">
        <v>69</v>
      </c>
      <c r="Q571" s="392"/>
      <c r="R571" s="392"/>
      <c r="S571" s="392"/>
      <c r="T571" s="392"/>
      <c r="U571" s="392"/>
      <c r="V571" s="393"/>
      <c r="W571" s="37" t="s">
        <v>70</v>
      </c>
      <c r="X571" s="384">
        <f>IFERROR(X565/H565,"0")+IFERROR(X566/H566,"0")+IFERROR(X567/H567,"0")+IFERROR(X568/H568,"0")+IFERROR(X569/H569,"0")+IFERROR(X570/H570,"0")</f>
        <v>0</v>
      </c>
      <c r="Y571" s="384">
        <f>IFERROR(Y565/H565,"0")+IFERROR(Y566/H566,"0")+IFERROR(Y567/H567,"0")+IFERROR(Y568/H568,"0")+IFERROR(Y569/H569,"0")+IFERROR(Y570/H570,"0")</f>
        <v>0</v>
      </c>
      <c r="Z571" s="384">
        <f>IFERROR(IF(Z565="",0,Z565),"0")+IFERROR(IF(Z566="",0,Z566),"0")+IFERROR(IF(Z567="",0,Z567),"0")+IFERROR(IF(Z568="",0,Z568),"0")+IFERROR(IF(Z569="",0,Z569),"0")+IFERROR(IF(Z570="",0,Z570),"0")</f>
        <v>0</v>
      </c>
      <c r="AA571" s="385"/>
      <c r="AB571" s="385"/>
      <c r="AC571" s="385"/>
    </row>
    <row r="572" spans="1:68" hidden="1" x14ac:dyDescent="0.2">
      <c r="A572" s="395"/>
      <c r="B572" s="395"/>
      <c r="C572" s="395"/>
      <c r="D572" s="395"/>
      <c r="E572" s="395"/>
      <c r="F572" s="395"/>
      <c r="G572" s="395"/>
      <c r="H572" s="395"/>
      <c r="I572" s="395"/>
      <c r="J572" s="395"/>
      <c r="K572" s="395"/>
      <c r="L572" s="395"/>
      <c r="M572" s="395"/>
      <c r="N572" s="395"/>
      <c r="O572" s="402"/>
      <c r="P572" s="391" t="s">
        <v>69</v>
      </c>
      <c r="Q572" s="392"/>
      <c r="R572" s="392"/>
      <c r="S572" s="392"/>
      <c r="T572" s="392"/>
      <c r="U572" s="392"/>
      <c r="V572" s="393"/>
      <c r="W572" s="37" t="s">
        <v>68</v>
      </c>
      <c r="X572" s="384">
        <f>IFERROR(SUM(X565:X570),"0")</f>
        <v>0</v>
      </c>
      <c r="Y572" s="384">
        <f>IFERROR(SUM(Y565:Y570),"0")</f>
        <v>0</v>
      </c>
      <c r="Z572" s="37"/>
      <c r="AA572" s="385"/>
      <c r="AB572" s="385"/>
      <c r="AC572" s="385"/>
    </row>
    <row r="573" spans="1:68" ht="14.25" hidden="1" customHeight="1" x14ac:dyDescent="0.25">
      <c r="A573" s="394" t="s">
        <v>71</v>
      </c>
      <c r="B573" s="395"/>
      <c r="C573" s="395"/>
      <c r="D573" s="395"/>
      <c r="E573" s="395"/>
      <c r="F573" s="395"/>
      <c r="G573" s="395"/>
      <c r="H573" s="395"/>
      <c r="I573" s="395"/>
      <c r="J573" s="395"/>
      <c r="K573" s="395"/>
      <c r="L573" s="395"/>
      <c r="M573" s="395"/>
      <c r="N573" s="395"/>
      <c r="O573" s="395"/>
      <c r="P573" s="395"/>
      <c r="Q573" s="395"/>
      <c r="R573" s="395"/>
      <c r="S573" s="395"/>
      <c r="T573" s="395"/>
      <c r="U573" s="395"/>
      <c r="V573" s="395"/>
      <c r="W573" s="395"/>
      <c r="X573" s="395"/>
      <c r="Y573" s="395"/>
      <c r="Z573" s="395"/>
      <c r="AA573" s="374"/>
      <c r="AB573" s="374"/>
      <c r="AC573" s="374"/>
    </row>
    <row r="574" spans="1:68" ht="27" hidden="1" customHeight="1" x14ac:dyDescent="0.25">
      <c r="A574" s="54" t="s">
        <v>766</v>
      </c>
      <c r="B574" s="54" t="s">
        <v>767</v>
      </c>
      <c r="C574" s="31">
        <v>4301051746</v>
      </c>
      <c r="D574" s="386">
        <v>4640242180533</v>
      </c>
      <c r="E574" s="387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55" t="s">
        <v>768</v>
      </c>
      <c r="Q574" s="389"/>
      <c r="R574" s="389"/>
      <c r="S574" s="389"/>
      <c r="T574" s="390"/>
      <c r="U574" s="34"/>
      <c r="V574" s="34"/>
      <c r="W574" s="35" t="s">
        <v>68</v>
      </c>
      <c r="X574" s="382">
        <v>0</v>
      </c>
      <c r="Y574" s="383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769</v>
      </c>
      <c r="B575" s="54" t="s">
        <v>770</v>
      </c>
      <c r="C575" s="31">
        <v>4301051510</v>
      </c>
      <c r="D575" s="386">
        <v>4640242180540</v>
      </c>
      <c r="E575" s="387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9"/>
      <c r="R575" s="389"/>
      <c r="S575" s="389"/>
      <c r="T575" s="390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401"/>
      <c r="B576" s="395"/>
      <c r="C576" s="395"/>
      <c r="D576" s="395"/>
      <c r="E576" s="395"/>
      <c r="F576" s="395"/>
      <c r="G576" s="395"/>
      <c r="H576" s="395"/>
      <c r="I576" s="395"/>
      <c r="J576" s="395"/>
      <c r="K576" s="395"/>
      <c r="L576" s="395"/>
      <c r="M576" s="395"/>
      <c r="N576" s="395"/>
      <c r="O576" s="402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84">
        <f>IFERROR(X574/H574,"0")+IFERROR(X575/H575,"0")</f>
        <v>0</v>
      </c>
      <c r="Y576" s="384">
        <f>IFERROR(Y574/H574,"0")+IFERROR(Y575/H575,"0")</f>
        <v>0</v>
      </c>
      <c r="Z576" s="384">
        <f>IFERROR(IF(Z574="",0,Z574),"0")+IFERROR(IF(Z575="",0,Z575),"0")</f>
        <v>0</v>
      </c>
      <c r="AA576" s="385"/>
      <c r="AB576" s="385"/>
      <c r="AC576" s="385"/>
    </row>
    <row r="577" spans="1:68" hidden="1" x14ac:dyDescent="0.2">
      <c r="A577" s="395"/>
      <c r="B577" s="395"/>
      <c r="C577" s="395"/>
      <c r="D577" s="395"/>
      <c r="E577" s="395"/>
      <c r="F577" s="395"/>
      <c r="G577" s="395"/>
      <c r="H577" s="395"/>
      <c r="I577" s="395"/>
      <c r="J577" s="395"/>
      <c r="K577" s="395"/>
      <c r="L577" s="395"/>
      <c r="M577" s="395"/>
      <c r="N577" s="395"/>
      <c r="O577" s="402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84">
        <f>IFERROR(SUM(X574:X575),"0")</f>
        <v>0</v>
      </c>
      <c r="Y577" s="384">
        <f>IFERROR(SUM(Y574:Y575),"0")</f>
        <v>0</v>
      </c>
      <c r="Z577" s="37"/>
      <c r="AA577" s="385"/>
      <c r="AB577" s="385"/>
      <c r="AC577" s="385"/>
    </row>
    <row r="578" spans="1:68" ht="14.25" hidden="1" customHeight="1" x14ac:dyDescent="0.25">
      <c r="A578" s="394" t="s">
        <v>181</v>
      </c>
      <c r="B578" s="395"/>
      <c r="C578" s="395"/>
      <c r="D578" s="395"/>
      <c r="E578" s="395"/>
      <c r="F578" s="395"/>
      <c r="G578" s="395"/>
      <c r="H578" s="395"/>
      <c r="I578" s="395"/>
      <c r="J578" s="395"/>
      <c r="K578" s="395"/>
      <c r="L578" s="395"/>
      <c r="M578" s="395"/>
      <c r="N578" s="395"/>
      <c r="O578" s="395"/>
      <c r="P578" s="395"/>
      <c r="Q578" s="395"/>
      <c r="R578" s="395"/>
      <c r="S578" s="395"/>
      <c r="T578" s="395"/>
      <c r="U578" s="395"/>
      <c r="V578" s="395"/>
      <c r="W578" s="395"/>
      <c r="X578" s="395"/>
      <c r="Y578" s="395"/>
      <c r="Z578" s="395"/>
      <c r="AA578" s="374"/>
      <c r="AB578" s="374"/>
      <c r="AC578" s="374"/>
    </row>
    <row r="579" spans="1:68" ht="27" hidden="1" customHeight="1" x14ac:dyDescent="0.25">
      <c r="A579" s="54" t="s">
        <v>772</v>
      </c>
      <c r="B579" s="54" t="s">
        <v>773</v>
      </c>
      <c r="C579" s="31">
        <v>4301060354</v>
      </c>
      <c r="D579" s="386">
        <v>4640242180120</v>
      </c>
      <c r="E579" s="387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23" t="s">
        <v>774</v>
      </c>
      <c r="Q579" s="389"/>
      <c r="R579" s="389"/>
      <c r="S579" s="389"/>
      <c r="T579" s="390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772</v>
      </c>
      <c r="B580" s="54" t="s">
        <v>775</v>
      </c>
      <c r="C580" s="31">
        <v>4301060408</v>
      </c>
      <c r="D580" s="386">
        <v>4640242180120</v>
      </c>
      <c r="E580" s="387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4" t="s">
        <v>776</v>
      </c>
      <c r="Q580" s="389"/>
      <c r="R580" s="389"/>
      <c r="S580" s="389"/>
      <c r="T580" s="390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777</v>
      </c>
      <c r="B581" s="54" t="s">
        <v>778</v>
      </c>
      <c r="C581" s="31">
        <v>4301060355</v>
      </c>
      <c r="D581" s="386">
        <v>4640242180137</v>
      </c>
      <c r="E581" s="387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488" t="s">
        <v>779</v>
      </c>
      <c r="Q581" s="389"/>
      <c r="R581" s="389"/>
      <c r="S581" s="389"/>
      <c r="T581" s="390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777</v>
      </c>
      <c r="B582" s="54" t="s">
        <v>780</v>
      </c>
      <c r="C582" s="31">
        <v>4301060407</v>
      </c>
      <c r="D582" s="386">
        <v>4640242180137</v>
      </c>
      <c r="E582" s="387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6" t="s">
        <v>781</v>
      </c>
      <c r="Q582" s="389"/>
      <c r="R582" s="389"/>
      <c r="S582" s="389"/>
      <c r="T582" s="390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1"/>
      <c r="B583" s="395"/>
      <c r="C583" s="395"/>
      <c r="D583" s="395"/>
      <c r="E583" s="395"/>
      <c r="F583" s="395"/>
      <c r="G583" s="395"/>
      <c r="H583" s="395"/>
      <c r="I583" s="395"/>
      <c r="J583" s="395"/>
      <c r="K583" s="395"/>
      <c r="L583" s="395"/>
      <c r="M583" s="395"/>
      <c r="N583" s="395"/>
      <c r="O583" s="402"/>
      <c r="P583" s="391" t="s">
        <v>69</v>
      </c>
      <c r="Q583" s="392"/>
      <c r="R583" s="392"/>
      <c r="S583" s="392"/>
      <c r="T583" s="392"/>
      <c r="U583" s="392"/>
      <c r="V583" s="393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hidden="1" x14ac:dyDescent="0.2">
      <c r="A584" s="395"/>
      <c r="B584" s="395"/>
      <c r="C584" s="395"/>
      <c r="D584" s="395"/>
      <c r="E584" s="395"/>
      <c r="F584" s="395"/>
      <c r="G584" s="395"/>
      <c r="H584" s="395"/>
      <c r="I584" s="395"/>
      <c r="J584" s="395"/>
      <c r="K584" s="395"/>
      <c r="L584" s="395"/>
      <c r="M584" s="395"/>
      <c r="N584" s="395"/>
      <c r="O584" s="402"/>
      <c r="P584" s="391" t="s">
        <v>69</v>
      </c>
      <c r="Q584" s="392"/>
      <c r="R584" s="392"/>
      <c r="S584" s="392"/>
      <c r="T584" s="392"/>
      <c r="U584" s="392"/>
      <c r="V584" s="393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hidden="1" customHeight="1" x14ac:dyDescent="0.25">
      <c r="A585" s="445" t="s">
        <v>782</v>
      </c>
      <c r="B585" s="395"/>
      <c r="C585" s="395"/>
      <c r="D585" s="395"/>
      <c r="E585" s="395"/>
      <c r="F585" s="395"/>
      <c r="G585" s="395"/>
      <c r="H585" s="395"/>
      <c r="I585" s="395"/>
      <c r="J585" s="395"/>
      <c r="K585" s="395"/>
      <c r="L585" s="395"/>
      <c r="M585" s="395"/>
      <c r="N585" s="395"/>
      <c r="O585" s="395"/>
      <c r="P585" s="395"/>
      <c r="Q585" s="395"/>
      <c r="R585" s="395"/>
      <c r="S585" s="395"/>
      <c r="T585" s="395"/>
      <c r="U585" s="395"/>
      <c r="V585" s="395"/>
      <c r="W585" s="395"/>
      <c r="X585" s="395"/>
      <c r="Y585" s="395"/>
      <c r="Z585" s="395"/>
      <c r="AA585" s="376"/>
      <c r="AB585" s="376"/>
      <c r="AC585" s="376"/>
    </row>
    <row r="586" spans="1:68" ht="14.25" hidden="1" customHeight="1" x14ac:dyDescent="0.25">
      <c r="A586" s="394" t="s">
        <v>110</v>
      </c>
      <c r="B586" s="395"/>
      <c r="C586" s="395"/>
      <c r="D586" s="395"/>
      <c r="E586" s="395"/>
      <c r="F586" s="395"/>
      <c r="G586" s="395"/>
      <c r="H586" s="395"/>
      <c r="I586" s="395"/>
      <c r="J586" s="395"/>
      <c r="K586" s="395"/>
      <c r="L586" s="395"/>
      <c r="M586" s="395"/>
      <c r="N586" s="395"/>
      <c r="O586" s="395"/>
      <c r="P586" s="395"/>
      <c r="Q586" s="395"/>
      <c r="R586" s="395"/>
      <c r="S586" s="395"/>
      <c r="T586" s="395"/>
      <c r="U586" s="395"/>
      <c r="V586" s="395"/>
      <c r="W586" s="395"/>
      <c r="X586" s="395"/>
      <c r="Y586" s="395"/>
      <c r="Z586" s="395"/>
      <c r="AA586" s="374"/>
      <c r="AB586" s="374"/>
      <c r="AC586" s="374"/>
    </row>
    <row r="587" spans="1:68" ht="27" hidden="1" customHeight="1" x14ac:dyDescent="0.25">
      <c r="A587" s="54" t="s">
        <v>783</v>
      </c>
      <c r="B587" s="54" t="s">
        <v>784</v>
      </c>
      <c r="C587" s="31">
        <v>4301011951</v>
      </c>
      <c r="D587" s="386">
        <v>4640242180045</v>
      </c>
      <c r="E587" s="387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47" t="s">
        <v>785</v>
      </c>
      <c r="Q587" s="389"/>
      <c r="R587" s="389"/>
      <c r="S587" s="389"/>
      <c r="T587" s="390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786</v>
      </c>
      <c r="B588" s="54" t="s">
        <v>787</v>
      </c>
      <c r="C588" s="31">
        <v>4301011950</v>
      </c>
      <c r="D588" s="386">
        <v>4640242180601</v>
      </c>
      <c r="E588" s="387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8" t="s">
        <v>788</v>
      </c>
      <c r="Q588" s="389"/>
      <c r="R588" s="389"/>
      <c r="S588" s="389"/>
      <c r="T588" s="390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01"/>
      <c r="B589" s="395"/>
      <c r="C589" s="395"/>
      <c r="D589" s="395"/>
      <c r="E589" s="395"/>
      <c r="F589" s="395"/>
      <c r="G589" s="395"/>
      <c r="H589" s="395"/>
      <c r="I589" s="395"/>
      <c r="J589" s="395"/>
      <c r="K589" s="395"/>
      <c r="L589" s="395"/>
      <c r="M589" s="395"/>
      <c r="N589" s="395"/>
      <c r="O589" s="402"/>
      <c r="P589" s="391" t="s">
        <v>69</v>
      </c>
      <c r="Q589" s="392"/>
      <c r="R589" s="392"/>
      <c r="S589" s="392"/>
      <c r="T589" s="392"/>
      <c r="U589" s="392"/>
      <c r="V589" s="393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hidden="1" x14ac:dyDescent="0.2">
      <c r="A590" s="395"/>
      <c r="B590" s="395"/>
      <c r="C590" s="395"/>
      <c r="D590" s="395"/>
      <c r="E590" s="395"/>
      <c r="F590" s="395"/>
      <c r="G590" s="395"/>
      <c r="H590" s="395"/>
      <c r="I590" s="395"/>
      <c r="J590" s="395"/>
      <c r="K590" s="395"/>
      <c r="L590" s="395"/>
      <c r="M590" s="395"/>
      <c r="N590" s="395"/>
      <c r="O590" s="402"/>
      <c r="P590" s="391" t="s">
        <v>69</v>
      </c>
      <c r="Q590" s="392"/>
      <c r="R590" s="392"/>
      <c r="S590" s="392"/>
      <c r="T590" s="392"/>
      <c r="U590" s="392"/>
      <c r="V590" s="393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hidden="1" customHeight="1" x14ac:dyDescent="0.25">
      <c r="A591" s="394" t="s">
        <v>151</v>
      </c>
      <c r="B591" s="395"/>
      <c r="C591" s="395"/>
      <c r="D591" s="395"/>
      <c r="E591" s="395"/>
      <c r="F591" s="395"/>
      <c r="G591" s="395"/>
      <c r="H591" s="395"/>
      <c r="I591" s="395"/>
      <c r="J591" s="395"/>
      <c r="K591" s="395"/>
      <c r="L591" s="395"/>
      <c r="M591" s="395"/>
      <c r="N591" s="395"/>
      <c r="O591" s="395"/>
      <c r="P591" s="395"/>
      <c r="Q591" s="395"/>
      <c r="R591" s="395"/>
      <c r="S591" s="395"/>
      <c r="T591" s="395"/>
      <c r="U591" s="395"/>
      <c r="V591" s="395"/>
      <c r="W591" s="395"/>
      <c r="X591" s="395"/>
      <c r="Y591" s="395"/>
      <c r="Z591" s="395"/>
      <c r="AA591" s="374"/>
      <c r="AB591" s="374"/>
      <c r="AC591" s="374"/>
    </row>
    <row r="592" spans="1:68" ht="27" hidden="1" customHeight="1" x14ac:dyDescent="0.25">
      <c r="A592" s="54" t="s">
        <v>789</v>
      </c>
      <c r="B592" s="54" t="s">
        <v>790</v>
      </c>
      <c r="C592" s="31">
        <v>4301020314</v>
      </c>
      <c r="D592" s="386">
        <v>4640242180090</v>
      </c>
      <c r="E592" s="387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66" t="s">
        <v>791</v>
      </c>
      <c r="Q592" s="389"/>
      <c r="R592" s="389"/>
      <c r="S592" s="389"/>
      <c r="T592" s="390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401"/>
      <c r="B593" s="395"/>
      <c r="C593" s="395"/>
      <c r="D593" s="395"/>
      <c r="E593" s="395"/>
      <c r="F593" s="395"/>
      <c r="G593" s="395"/>
      <c r="H593" s="395"/>
      <c r="I593" s="395"/>
      <c r="J593" s="395"/>
      <c r="K593" s="395"/>
      <c r="L593" s="395"/>
      <c r="M593" s="395"/>
      <c r="N593" s="395"/>
      <c r="O593" s="402"/>
      <c r="P593" s="391" t="s">
        <v>69</v>
      </c>
      <c r="Q593" s="392"/>
      <c r="R593" s="392"/>
      <c r="S593" s="392"/>
      <c r="T593" s="392"/>
      <c r="U593" s="392"/>
      <c r="V593" s="393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hidden="1" x14ac:dyDescent="0.2">
      <c r="A594" s="395"/>
      <c r="B594" s="395"/>
      <c r="C594" s="395"/>
      <c r="D594" s="395"/>
      <c r="E594" s="395"/>
      <c r="F594" s="395"/>
      <c r="G594" s="395"/>
      <c r="H594" s="395"/>
      <c r="I594" s="395"/>
      <c r="J594" s="395"/>
      <c r="K594" s="395"/>
      <c r="L594" s="395"/>
      <c r="M594" s="395"/>
      <c r="N594" s="395"/>
      <c r="O594" s="402"/>
      <c r="P594" s="391" t="s">
        <v>69</v>
      </c>
      <c r="Q594" s="392"/>
      <c r="R594" s="392"/>
      <c r="S594" s="392"/>
      <c r="T594" s="392"/>
      <c r="U594" s="392"/>
      <c r="V594" s="393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hidden="1" customHeight="1" x14ac:dyDescent="0.25">
      <c r="A595" s="394" t="s">
        <v>63</v>
      </c>
      <c r="B595" s="395"/>
      <c r="C595" s="395"/>
      <c r="D595" s="395"/>
      <c r="E595" s="395"/>
      <c r="F595" s="395"/>
      <c r="G595" s="395"/>
      <c r="H595" s="395"/>
      <c r="I595" s="395"/>
      <c r="J595" s="395"/>
      <c r="K595" s="395"/>
      <c r="L595" s="395"/>
      <c r="M595" s="395"/>
      <c r="N595" s="395"/>
      <c r="O595" s="395"/>
      <c r="P595" s="395"/>
      <c r="Q595" s="395"/>
      <c r="R595" s="395"/>
      <c r="S595" s="395"/>
      <c r="T595" s="395"/>
      <c r="U595" s="395"/>
      <c r="V595" s="395"/>
      <c r="W595" s="395"/>
      <c r="X595" s="395"/>
      <c r="Y595" s="395"/>
      <c r="Z595" s="395"/>
      <c r="AA595" s="374"/>
      <c r="AB595" s="374"/>
      <c r="AC595" s="374"/>
    </row>
    <row r="596" spans="1:68" ht="27" hidden="1" customHeight="1" x14ac:dyDescent="0.25">
      <c r="A596" s="54" t="s">
        <v>792</v>
      </c>
      <c r="B596" s="54" t="s">
        <v>793</v>
      </c>
      <c r="C596" s="31">
        <v>4301031321</v>
      </c>
      <c r="D596" s="386">
        <v>4640242180076</v>
      </c>
      <c r="E596" s="387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1" t="s">
        <v>794</v>
      </c>
      <c r="Q596" s="389"/>
      <c r="R596" s="389"/>
      <c r="S596" s="389"/>
      <c r="T596" s="390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401"/>
      <c r="B597" s="395"/>
      <c r="C597" s="395"/>
      <c r="D597" s="395"/>
      <c r="E597" s="395"/>
      <c r="F597" s="395"/>
      <c r="G597" s="395"/>
      <c r="H597" s="395"/>
      <c r="I597" s="395"/>
      <c r="J597" s="395"/>
      <c r="K597" s="395"/>
      <c r="L597" s="395"/>
      <c r="M597" s="395"/>
      <c r="N597" s="395"/>
      <c r="O597" s="402"/>
      <c r="P597" s="391" t="s">
        <v>69</v>
      </c>
      <c r="Q597" s="392"/>
      <c r="R597" s="392"/>
      <c r="S597" s="392"/>
      <c r="T597" s="392"/>
      <c r="U597" s="392"/>
      <c r="V597" s="393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hidden="1" x14ac:dyDescent="0.2">
      <c r="A598" s="395"/>
      <c r="B598" s="395"/>
      <c r="C598" s="395"/>
      <c r="D598" s="395"/>
      <c r="E598" s="395"/>
      <c r="F598" s="395"/>
      <c r="G598" s="395"/>
      <c r="H598" s="395"/>
      <c r="I598" s="395"/>
      <c r="J598" s="395"/>
      <c r="K598" s="395"/>
      <c r="L598" s="395"/>
      <c r="M598" s="395"/>
      <c r="N598" s="395"/>
      <c r="O598" s="402"/>
      <c r="P598" s="391" t="s">
        <v>69</v>
      </c>
      <c r="Q598" s="392"/>
      <c r="R598" s="392"/>
      <c r="S598" s="392"/>
      <c r="T598" s="392"/>
      <c r="U598" s="392"/>
      <c r="V598" s="393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hidden="1" customHeight="1" x14ac:dyDescent="0.25">
      <c r="A599" s="394" t="s">
        <v>71</v>
      </c>
      <c r="B599" s="395"/>
      <c r="C599" s="395"/>
      <c r="D599" s="395"/>
      <c r="E599" s="395"/>
      <c r="F599" s="395"/>
      <c r="G599" s="395"/>
      <c r="H599" s="395"/>
      <c r="I599" s="395"/>
      <c r="J599" s="395"/>
      <c r="K599" s="395"/>
      <c r="L599" s="395"/>
      <c r="M599" s="395"/>
      <c r="N599" s="395"/>
      <c r="O599" s="395"/>
      <c r="P599" s="395"/>
      <c r="Q599" s="395"/>
      <c r="R599" s="395"/>
      <c r="S599" s="395"/>
      <c r="T599" s="395"/>
      <c r="U599" s="395"/>
      <c r="V599" s="395"/>
      <c r="W599" s="395"/>
      <c r="X599" s="395"/>
      <c r="Y599" s="395"/>
      <c r="Z599" s="395"/>
      <c r="AA599" s="374"/>
      <c r="AB599" s="374"/>
      <c r="AC599" s="374"/>
    </row>
    <row r="600" spans="1:68" ht="27" hidden="1" customHeight="1" x14ac:dyDescent="0.25">
      <c r="A600" s="54" t="s">
        <v>795</v>
      </c>
      <c r="B600" s="54" t="s">
        <v>796</v>
      </c>
      <c r="C600" s="31">
        <v>4301051780</v>
      </c>
      <c r="D600" s="386">
        <v>4640242180106</v>
      </c>
      <c r="E600" s="387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88" t="s">
        <v>797</v>
      </c>
      <c r="Q600" s="389"/>
      <c r="R600" s="389"/>
      <c r="S600" s="389"/>
      <c r="T600" s="390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401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95"/>
      <c r="M601" s="395"/>
      <c r="N601" s="395"/>
      <c r="O601" s="402"/>
      <c r="P601" s="391" t="s">
        <v>69</v>
      </c>
      <c r="Q601" s="392"/>
      <c r="R601" s="392"/>
      <c r="S601" s="392"/>
      <c r="T601" s="392"/>
      <c r="U601" s="392"/>
      <c r="V601" s="393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hidden="1" x14ac:dyDescent="0.2">
      <c r="A602" s="395"/>
      <c r="B602" s="395"/>
      <c r="C602" s="395"/>
      <c r="D602" s="395"/>
      <c r="E602" s="395"/>
      <c r="F602" s="395"/>
      <c r="G602" s="395"/>
      <c r="H602" s="395"/>
      <c r="I602" s="395"/>
      <c r="J602" s="395"/>
      <c r="K602" s="395"/>
      <c r="L602" s="395"/>
      <c r="M602" s="395"/>
      <c r="N602" s="395"/>
      <c r="O602" s="402"/>
      <c r="P602" s="391" t="s">
        <v>69</v>
      </c>
      <c r="Q602" s="392"/>
      <c r="R602" s="392"/>
      <c r="S602" s="392"/>
      <c r="T602" s="392"/>
      <c r="U602" s="392"/>
      <c r="V602" s="393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70"/>
      <c r="B603" s="395"/>
      <c r="C603" s="395"/>
      <c r="D603" s="395"/>
      <c r="E603" s="395"/>
      <c r="F603" s="395"/>
      <c r="G603" s="395"/>
      <c r="H603" s="395"/>
      <c r="I603" s="395"/>
      <c r="J603" s="395"/>
      <c r="K603" s="395"/>
      <c r="L603" s="395"/>
      <c r="M603" s="395"/>
      <c r="N603" s="395"/>
      <c r="O603" s="587"/>
      <c r="P603" s="471" t="s">
        <v>798</v>
      </c>
      <c r="Q603" s="472"/>
      <c r="R603" s="472"/>
      <c r="S603" s="472"/>
      <c r="T603" s="472"/>
      <c r="U603" s="472"/>
      <c r="V603" s="473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5560.36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5561.56</v>
      </c>
      <c r="Z603" s="37"/>
      <c r="AA603" s="385"/>
      <c r="AB603" s="385"/>
      <c r="AC603" s="385"/>
    </row>
    <row r="604" spans="1:68" x14ac:dyDescent="0.2">
      <c r="A604" s="395"/>
      <c r="B604" s="395"/>
      <c r="C604" s="395"/>
      <c r="D604" s="395"/>
      <c r="E604" s="395"/>
      <c r="F604" s="395"/>
      <c r="G604" s="395"/>
      <c r="H604" s="395"/>
      <c r="I604" s="395"/>
      <c r="J604" s="395"/>
      <c r="K604" s="395"/>
      <c r="L604" s="395"/>
      <c r="M604" s="395"/>
      <c r="N604" s="395"/>
      <c r="O604" s="587"/>
      <c r="P604" s="471" t="s">
        <v>799</v>
      </c>
      <c r="Q604" s="472"/>
      <c r="R604" s="472"/>
      <c r="S604" s="472"/>
      <c r="T604" s="472"/>
      <c r="U604" s="472"/>
      <c r="V604" s="473"/>
      <c r="W604" s="37" t="s">
        <v>68</v>
      </c>
      <c r="X604" s="384">
        <f>IFERROR(SUM(BM22:BM600),"0")</f>
        <v>6056.5112307692307</v>
      </c>
      <c r="Y604" s="384">
        <f>IFERROR(SUM(BN22:BN600),"0")</f>
        <v>6057.7979999999989</v>
      </c>
      <c r="Z604" s="37"/>
      <c r="AA604" s="385"/>
      <c r="AB604" s="385"/>
      <c r="AC604" s="385"/>
    </row>
    <row r="605" spans="1:68" x14ac:dyDescent="0.2">
      <c r="A605" s="395"/>
      <c r="B605" s="395"/>
      <c r="C605" s="395"/>
      <c r="D605" s="395"/>
      <c r="E605" s="395"/>
      <c r="F605" s="395"/>
      <c r="G605" s="395"/>
      <c r="H605" s="395"/>
      <c r="I605" s="395"/>
      <c r="J605" s="395"/>
      <c r="K605" s="395"/>
      <c r="L605" s="395"/>
      <c r="M605" s="395"/>
      <c r="N605" s="395"/>
      <c r="O605" s="587"/>
      <c r="P605" s="471" t="s">
        <v>800</v>
      </c>
      <c r="Q605" s="472"/>
      <c r="R605" s="472"/>
      <c r="S605" s="472"/>
      <c r="T605" s="472"/>
      <c r="U605" s="472"/>
      <c r="V605" s="473"/>
      <c r="W605" s="37" t="s">
        <v>801</v>
      </c>
      <c r="X605" s="38">
        <f>ROUNDUP(SUM(BO22:BO600),0)</f>
        <v>15</v>
      </c>
      <c r="Y605" s="38">
        <f>ROUNDUP(SUM(BP22:BP600),0)</f>
        <v>15</v>
      </c>
      <c r="Z605" s="37"/>
      <c r="AA605" s="385"/>
      <c r="AB605" s="385"/>
      <c r="AC605" s="385"/>
    </row>
    <row r="606" spans="1:68" x14ac:dyDescent="0.2">
      <c r="A606" s="395"/>
      <c r="B606" s="395"/>
      <c r="C606" s="395"/>
      <c r="D606" s="395"/>
      <c r="E606" s="395"/>
      <c r="F606" s="395"/>
      <c r="G606" s="395"/>
      <c r="H606" s="395"/>
      <c r="I606" s="395"/>
      <c r="J606" s="395"/>
      <c r="K606" s="395"/>
      <c r="L606" s="395"/>
      <c r="M606" s="395"/>
      <c r="N606" s="395"/>
      <c r="O606" s="587"/>
      <c r="P606" s="471" t="s">
        <v>802</v>
      </c>
      <c r="Q606" s="472"/>
      <c r="R606" s="472"/>
      <c r="S606" s="472"/>
      <c r="T606" s="472"/>
      <c r="U606" s="472"/>
      <c r="V606" s="473"/>
      <c r="W606" s="37" t="s">
        <v>68</v>
      </c>
      <c r="X606" s="384">
        <f>GrossWeightTotal+PalletQtyTotal*25</f>
        <v>6431.5112307692307</v>
      </c>
      <c r="Y606" s="384">
        <f>GrossWeightTotalR+PalletQtyTotalR*25</f>
        <v>6432.7979999999989</v>
      </c>
      <c r="Z606" s="37"/>
      <c r="AA606" s="385"/>
      <c r="AB606" s="385"/>
      <c r="AC606" s="385"/>
    </row>
    <row r="607" spans="1:68" x14ac:dyDescent="0.2">
      <c r="A607" s="395"/>
      <c r="B607" s="395"/>
      <c r="C607" s="395"/>
      <c r="D607" s="395"/>
      <c r="E607" s="395"/>
      <c r="F607" s="395"/>
      <c r="G607" s="395"/>
      <c r="H607" s="395"/>
      <c r="I607" s="395"/>
      <c r="J607" s="395"/>
      <c r="K607" s="395"/>
      <c r="L607" s="395"/>
      <c r="M607" s="395"/>
      <c r="N607" s="395"/>
      <c r="O607" s="587"/>
      <c r="P607" s="471" t="s">
        <v>803</v>
      </c>
      <c r="Q607" s="472"/>
      <c r="R607" s="472"/>
      <c r="S607" s="472"/>
      <c r="T607" s="472"/>
      <c r="U607" s="472"/>
      <c r="V607" s="473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1866.8461538461538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1867</v>
      </c>
      <c r="Z607" s="37"/>
      <c r="AA607" s="385"/>
      <c r="AB607" s="385"/>
      <c r="AC607" s="385"/>
    </row>
    <row r="608" spans="1:68" ht="14.25" hidden="1" customHeight="1" x14ac:dyDescent="0.2">
      <c r="A608" s="395"/>
      <c r="B608" s="395"/>
      <c r="C608" s="395"/>
      <c r="D608" s="395"/>
      <c r="E608" s="395"/>
      <c r="F608" s="395"/>
      <c r="G608" s="395"/>
      <c r="H608" s="395"/>
      <c r="I608" s="395"/>
      <c r="J608" s="395"/>
      <c r="K608" s="395"/>
      <c r="L608" s="395"/>
      <c r="M608" s="395"/>
      <c r="N608" s="395"/>
      <c r="O608" s="587"/>
      <c r="P608" s="471" t="s">
        <v>804</v>
      </c>
      <c r="Q608" s="472"/>
      <c r="R608" s="472"/>
      <c r="S608" s="472"/>
      <c r="T608" s="472"/>
      <c r="U608" s="472"/>
      <c r="V608" s="473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16.475820000000002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8" t="s">
        <v>108</v>
      </c>
      <c r="D610" s="437"/>
      <c r="E610" s="437"/>
      <c r="F610" s="437"/>
      <c r="G610" s="437"/>
      <c r="H610" s="429"/>
      <c r="I610" s="428" t="s">
        <v>267</v>
      </c>
      <c r="J610" s="437"/>
      <c r="K610" s="437"/>
      <c r="L610" s="437"/>
      <c r="M610" s="437"/>
      <c r="N610" s="437"/>
      <c r="O610" s="437"/>
      <c r="P610" s="437"/>
      <c r="Q610" s="437"/>
      <c r="R610" s="437"/>
      <c r="S610" s="437"/>
      <c r="T610" s="437"/>
      <c r="U610" s="437"/>
      <c r="V610" s="429"/>
      <c r="W610" s="428" t="s">
        <v>511</v>
      </c>
      <c r="X610" s="429"/>
      <c r="Y610" s="428" t="s">
        <v>566</v>
      </c>
      <c r="Z610" s="437"/>
      <c r="AA610" s="437"/>
      <c r="AB610" s="429"/>
      <c r="AC610" s="373" t="s">
        <v>670</v>
      </c>
      <c r="AD610" s="428" t="s">
        <v>714</v>
      </c>
      <c r="AE610" s="429"/>
      <c r="AF610" s="375"/>
    </row>
    <row r="611" spans="1:32" ht="14.25" customHeight="1" thickTop="1" x14ac:dyDescent="0.2">
      <c r="A611" s="614" t="s">
        <v>807</v>
      </c>
      <c r="B611" s="428" t="s">
        <v>62</v>
      </c>
      <c r="C611" s="428" t="s">
        <v>109</v>
      </c>
      <c r="D611" s="428" t="s">
        <v>131</v>
      </c>
      <c r="E611" s="428" t="s">
        <v>187</v>
      </c>
      <c r="F611" s="428" t="s">
        <v>204</v>
      </c>
      <c r="G611" s="428" t="s">
        <v>235</v>
      </c>
      <c r="H611" s="428" t="s">
        <v>108</v>
      </c>
      <c r="I611" s="428" t="s">
        <v>268</v>
      </c>
      <c r="J611" s="428" t="s">
        <v>285</v>
      </c>
      <c r="K611" s="428" t="s">
        <v>351</v>
      </c>
      <c r="L611" s="375"/>
      <c r="M611" s="428" t="s">
        <v>368</v>
      </c>
      <c r="N611" s="375"/>
      <c r="O611" s="428" t="s">
        <v>386</v>
      </c>
      <c r="P611" s="428" t="s">
        <v>402</v>
      </c>
      <c r="Q611" s="428" t="s">
        <v>406</v>
      </c>
      <c r="R611" s="428" t="s">
        <v>415</v>
      </c>
      <c r="S611" s="428" t="s">
        <v>426</v>
      </c>
      <c r="T611" s="428" t="s">
        <v>429</v>
      </c>
      <c r="U611" s="428" t="s">
        <v>436</v>
      </c>
      <c r="V611" s="428" t="s">
        <v>502</v>
      </c>
      <c r="W611" s="428" t="s">
        <v>512</v>
      </c>
      <c r="X611" s="428" t="s">
        <v>540</v>
      </c>
      <c r="Y611" s="428" t="s">
        <v>567</v>
      </c>
      <c r="Z611" s="428" t="s">
        <v>627</v>
      </c>
      <c r="AA611" s="428" t="s">
        <v>654</v>
      </c>
      <c r="AB611" s="428" t="s">
        <v>661</v>
      </c>
      <c r="AC611" s="428" t="s">
        <v>670</v>
      </c>
      <c r="AD611" s="428" t="s">
        <v>714</v>
      </c>
      <c r="AE611" s="428" t="s">
        <v>782</v>
      </c>
      <c r="AF611" s="375"/>
    </row>
    <row r="612" spans="1:32" ht="13.5" customHeight="1" thickBot="1" x14ac:dyDescent="0.25">
      <c r="A612" s="615"/>
      <c r="B612" s="432"/>
      <c r="C612" s="432"/>
      <c r="D612" s="432"/>
      <c r="E612" s="432"/>
      <c r="F612" s="432"/>
      <c r="G612" s="432"/>
      <c r="H612" s="432"/>
      <c r="I612" s="432"/>
      <c r="J612" s="432"/>
      <c r="K612" s="432"/>
      <c r="L612" s="375"/>
      <c r="M612" s="432"/>
      <c r="N612" s="375"/>
      <c r="O612" s="432"/>
      <c r="P612" s="432"/>
      <c r="Q612" s="432"/>
      <c r="R612" s="432"/>
      <c r="S612" s="432"/>
      <c r="T612" s="432"/>
      <c r="U612" s="432"/>
      <c r="V612" s="432"/>
      <c r="W612" s="432"/>
      <c r="X612" s="432"/>
      <c r="Y612" s="432"/>
      <c r="Z612" s="432"/>
      <c r="AA612" s="432"/>
      <c r="AB612" s="432"/>
      <c r="AC612" s="432"/>
      <c r="AD612" s="432"/>
      <c r="AE612" s="432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50.4</v>
      </c>
      <c r="C613" s="46">
        <f>IFERROR(Y53*1,"0")+IFERROR(Y54*1,"0")+IFERROR(Y55*1,"0")+IFERROR(Y56*1,"0")+IFERROR(Y57*1,"0")+IFERROR(Y58*1,"0")+IFERROR(Y62*1,"0")+IFERROR(Y63*1,"0")</f>
        <v>0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170.7</v>
      </c>
      <c r="E613" s="46">
        <f>IFERROR(Y104*1,"0")+IFERROR(Y105*1,"0")+IFERROR(Y106*1,"0")+IFERROR(Y110*1,"0")+IFERROR(Y111*1,"0")+IFERROR(Y112*1,"0")+IFERROR(Y113*1,"0")+IFERROR(Y114*1,"0")</f>
        <v>202.5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613" s="46">
        <f>IFERROR(Y148*1,"0")+IFERROR(Y149*1,"0")+IFERROR(Y153*1,"0")+IFERROR(Y154*1,"0")+IFERROR(Y158*1,"0")+IFERROR(Y159*1,"0")</f>
        <v>0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139.4</v>
      </c>
      <c r="I613" s="46">
        <f>IFERROR(Y186*1,"0")+IFERROR(Y187*1,"0")+IFERROR(Y188*1,"0")+IFERROR(Y189*1,"0")+IFERROR(Y190*1,"0")+IFERROR(Y191*1,"0")+IFERROR(Y192*1,"0")+IFERROR(Y193*1,"0")</f>
        <v>0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451.20000000000005</v>
      </c>
      <c r="K613" s="46">
        <f>IFERROR(Y242*1,"0")+IFERROR(Y243*1,"0")+IFERROR(Y244*1,"0")+IFERROR(Y245*1,"0")+IFERROR(Y246*1,"0")+IFERROR(Y247*1,"0")+IFERROR(Y248*1,"0")+IFERROR(Y249*1,"0")</f>
        <v>0</v>
      </c>
      <c r="L613" s="375"/>
      <c r="M613" s="46">
        <f>IFERROR(Y254*1,"0")+IFERROR(Y255*1,"0")+IFERROR(Y256*1,"0")+IFERROR(Y257*1,"0")+IFERROR(Y258*1,"0")+IFERROR(Y259*1,"0")+IFERROR(Y260*1,"0")+IFERROR(Y261*1,"0")</f>
        <v>185.3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1116.96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145.5</v>
      </c>
      <c r="V613" s="46">
        <f>IFERROR(Y357*1,"0")+IFERROR(Y361*1,"0")+IFERROR(Y362*1,"0")+IFERROR(Y363*1,"0")</f>
        <v>642.6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1471.2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288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501.00000000000006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196.79999999999998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yDYqY93ZdPCygqL6nL88nFPnHUrgIN7S1W3OhSH3X/R49ZuuvQuOTbyTp1PvVbgBD4UWrRr8Lm55xfENpzFY2w==" saltValue="6VCxViGE4iVp7nLDQndXZw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16,96"/>
        <filter val="1 200,00"/>
        <filter val="1 866,85"/>
        <filter val="10,00"/>
        <filter val="103,00"/>
        <filter val="107,10"/>
        <filter val="117,00"/>
        <filter val="120,00"/>
        <filter val="130,80"/>
        <filter val="146,40"/>
        <filter val="15"/>
        <filter val="150,00"/>
        <filter val="153,85"/>
        <filter val="153,90"/>
        <filter val="158,40"/>
        <filter val="185,30"/>
        <filter val="188,00"/>
        <filter val="188,16"/>
        <filter val="196,80"/>
        <filter val="20,00"/>
        <filter val="202,50"/>
        <filter val="21,00"/>
        <filter val="216,30"/>
        <filter val="22,40"/>
        <filter val="25,50"/>
        <filter val="252,00"/>
        <filter val="270,00"/>
        <filter val="288,00"/>
        <filter val="30,00"/>
        <filter val="302,40"/>
        <filter val="315,00"/>
        <filter val="33,00"/>
        <filter val="33,30"/>
        <filter val="34,00"/>
        <filter val="35,70"/>
        <filter val="39,00"/>
        <filter val="39,60"/>
        <filter val="407,00"/>
        <filter val="42,00"/>
        <filter val="451,20"/>
        <filter val="47,00"/>
        <filter val="480,00"/>
        <filter val="5 560,36"/>
        <filter val="50,40"/>
        <filter val="52,50"/>
        <filter val="567,00"/>
        <filter val="57,00"/>
        <filter val="58,00"/>
        <filter val="6 056,51"/>
        <filter val="6 431,51"/>
        <filter val="60,00"/>
        <filter val="72,00"/>
        <filter val="75,00"/>
        <filter val="75,60"/>
        <filter val="8,00"/>
        <filter val="80,00"/>
        <filter val="81,60"/>
        <filter val="82,00"/>
        <filter val="89,10"/>
        <filter val="91,20"/>
      </filters>
    </filterColumn>
  </autoFilter>
  <mergeCells count="1080"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P606:V606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160:V160"/>
    <mergeCell ref="P427:V427"/>
    <mergeCell ref="P544:V544"/>
    <mergeCell ref="P283:V283"/>
    <mergeCell ref="D483:E483"/>
    <mergeCell ref="P83:T83"/>
    <mergeCell ref="P519:V519"/>
    <mergeCell ref="D191:E191"/>
    <mergeCell ref="A200:O201"/>
    <mergeCell ref="D433:E433"/>
    <mergeCell ref="X17:X18"/>
    <mergeCell ref="D123:E123"/>
    <mergeCell ref="P58:T58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M17:M18"/>
    <mergeCell ref="D149:E149"/>
    <mergeCell ref="P470:T470"/>
    <mergeCell ref="A10:C10"/>
    <mergeCell ref="A497:Z497"/>
    <mergeCell ref="V12:W12"/>
    <mergeCell ref="P500:T50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A589:O590"/>
    <mergeCell ref="AD17:AF18"/>
    <mergeCell ref="D570:E570"/>
    <mergeCell ref="A36:O37"/>
    <mergeCell ref="A334:O335"/>
    <mergeCell ref="D221:E221"/>
    <mergeCell ref="V11:W11"/>
    <mergeCell ref="A294:Z294"/>
    <mergeCell ref="D392:E392"/>
    <mergeCell ref="P57:T57"/>
    <mergeCell ref="A103:Z103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P434:T434"/>
    <mergeCell ref="P167:V167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580:E580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P39:T39"/>
    <mergeCell ref="A46:Z46"/>
    <mergeCell ref="P537:T537"/>
    <mergeCell ref="P584:V584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D363:E363"/>
    <mergeCell ref="D357:E357"/>
    <mergeCell ref="P73:T73"/>
    <mergeCell ref="P244:T244"/>
    <mergeCell ref="D187:E187"/>
    <mergeCell ref="P315:T315"/>
    <mergeCell ref="P437:T437"/>
    <mergeCell ref="D174:E174"/>
    <mergeCell ref="D447:E447"/>
    <mergeCell ref="P174:T174"/>
    <mergeCell ref="P149:T149"/>
    <mergeCell ref="D266:E266"/>
    <mergeCell ref="P373:T373"/>
    <mergeCell ref="P444:T444"/>
    <mergeCell ref="D110:E110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D87:E87"/>
    <mergeCell ref="P166:T166"/>
    <mergeCell ref="D209:E20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P553:T553"/>
    <mergeCell ref="D290:E290"/>
    <mergeCell ref="D361:E361"/>
    <mergeCell ref="P337:T337"/>
    <mergeCell ref="D445:E445"/>
    <mergeCell ref="D245:E245"/>
    <mergeCell ref="D301:E301"/>
    <mergeCell ref="D516:E516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  <mergeCell ref="P552:T552"/>
    <mergeCell ref="D47:E47"/>
    <mergeCell ref="D351:E351"/>
    <mergeCell ref="D289:E289"/>
    <mergeCell ref="D411:E411"/>
    <mergeCell ref="D587:E587"/>
    <mergeCell ref="P395:V395"/>
    <mergeCell ref="P209:T2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7" spans="2:8" x14ac:dyDescent="0.2">
      <c r="B7" s="47" t="s">
        <v>813</v>
      </c>
      <c r="C7" s="47" t="s">
        <v>814</v>
      </c>
      <c r="D7" s="47" t="s">
        <v>815</v>
      </c>
      <c r="E7" s="47"/>
    </row>
    <row r="8" spans="2:8" x14ac:dyDescent="0.2">
      <c r="B8" s="47" t="s">
        <v>816</v>
      </c>
      <c r="C8" s="47" t="s">
        <v>817</v>
      </c>
      <c r="D8" s="47" t="s">
        <v>818</v>
      </c>
      <c r="E8" s="47"/>
    </row>
    <row r="9" spans="2:8" x14ac:dyDescent="0.2">
      <c r="B9" s="47" t="s">
        <v>819</v>
      </c>
      <c r="C9" s="47" t="s">
        <v>820</v>
      </c>
      <c r="D9" s="47" t="s">
        <v>821</v>
      </c>
      <c r="E9" s="47"/>
    </row>
    <row r="10" spans="2:8" x14ac:dyDescent="0.2">
      <c r="B10" s="47" t="s">
        <v>822</v>
      </c>
      <c r="C10" s="47" t="s">
        <v>823</v>
      </c>
      <c r="D10" s="47" t="s">
        <v>824</v>
      </c>
      <c r="E10" s="47"/>
    </row>
    <row r="12" spans="2:8" x14ac:dyDescent="0.2">
      <c r="B12" s="47" t="s">
        <v>825</v>
      </c>
      <c r="C12" s="47" t="s">
        <v>811</v>
      </c>
      <c r="D12" s="47"/>
      <c r="E12" s="47"/>
    </row>
    <row r="14" spans="2:8" x14ac:dyDescent="0.2">
      <c r="B14" s="47" t="s">
        <v>826</v>
      </c>
      <c r="C14" s="47" t="s">
        <v>814</v>
      </c>
      <c r="D14" s="47"/>
      <c r="E14" s="47"/>
    </row>
    <row r="16" spans="2:8" x14ac:dyDescent="0.2">
      <c r="B16" s="47" t="s">
        <v>827</v>
      </c>
      <c r="C16" s="47" t="s">
        <v>817</v>
      </c>
      <c r="D16" s="47"/>
      <c r="E16" s="47"/>
    </row>
    <row r="18" spans="2:5" x14ac:dyDescent="0.2">
      <c r="B18" s="47" t="s">
        <v>828</v>
      </c>
      <c r="C18" s="47" t="s">
        <v>820</v>
      </c>
      <c r="D18" s="47"/>
      <c r="E18" s="47"/>
    </row>
    <row r="20" spans="2:5" x14ac:dyDescent="0.2">
      <c r="B20" s="47" t="s">
        <v>829</v>
      </c>
      <c r="C20" s="47" t="s">
        <v>823</v>
      </c>
      <c r="D20" s="47"/>
      <c r="E20" s="47"/>
    </row>
    <row r="22" spans="2:5" x14ac:dyDescent="0.2">
      <c r="B22" s="47" t="s">
        <v>830</v>
      </c>
      <c r="C22" s="47"/>
      <c r="D22" s="47"/>
      <c r="E22" s="47"/>
    </row>
    <row r="23" spans="2:5" x14ac:dyDescent="0.2">
      <c r="B23" s="47" t="s">
        <v>831</v>
      </c>
      <c r="C23" s="47"/>
      <c r="D23" s="47"/>
      <c r="E23" s="47"/>
    </row>
    <row r="24" spans="2:5" x14ac:dyDescent="0.2">
      <c r="B24" s="47" t="s">
        <v>832</v>
      </c>
      <c r="C24" s="47"/>
      <c r="D24" s="47"/>
      <c r="E24" s="47"/>
    </row>
    <row r="25" spans="2:5" x14ac:dyDescent="0.2">
      <c r="B25" s="47" t="s">
        <v>833</v>
      </c>
      <c r="C25" s="47"/>
      <c r="D25" s="47"/>
      <c r="E25" s="47"/>
    </row>
    <row r="26" spans="2:5" x14ac:dyDescent="0.2">
      <c r="B26" s="47" t="s">
        <v>834</v>
      </c>
      <c r="C26" s="47"/>
      <c r="D26" s="47"/>
      <c r="E26" s="47"/>
    </row>
    <row r="27" spans="2:5" x14ac:dyDescent="0.2">
      <c r="B27" s="47" t="s">
        <v>835</v>
      </c>
      <c r="C27" s="47"/>
      <c r="D27" s="47"/>
      <c r="E27" s="47"/>
    </row>
    <row r="28" spans="2:5" x14ac:dyDescent="0.2">
      <c r="B28" s="47" t="s">
        <v>836</v>
      </c>
      <c r="C28" s="47"/>
      <c r="D28" s="47"/>
      <c r="E28" s="47"/>
    </row>
    <row r="29" spans="2:5" x14ac:dyDescent="0.2">
      <c r="B29" s="47" t="s">
        <v>837</v>
      </c>
      <c r="C29" s="47"/>
      <c r="D29" s="47"/>
      <c r="E29" s="47"/>
    </row>
    <row r="30" spans="2:5" x14ac:dyDescent="0.2">
      <c r="B30" s="47" t="s">
        <v>838</v>
      </c>
      <c r="C30" s="47"/>
      <c r="D30" s="47"/>
      <c r="E30" s="47"/>
    </row>
    <row r="31" spans="2:5" x14ac:dyDescent="0.2">
      <c r="B31" s="47" t="s">
        <v>839</v>
      </c>
      <c r="C31" s="47"/>
      <c r="D31" s="47"/>
      <c r="E31" s="47"/>
    </row>
    <row r="32" spans="2:5" x14ac:dyDescent="0.2">
      <c r="B32" s="47" t="s">
        <v>840</v>
      </c>
      <c r="C32" s="47"/>
      <c r="D32" s="47"/>
      <c r="E32" s="47"/>
    </row>
  </sheetData>
  <sheetProtection algorithmName="SHA-512" hashValue="D/mMBBfdh/Su13H5MIKF75KRlAlmgk4s2tH9FogWsyIoUPn6It21UYLYLHH3K5sUKVZ9L7jM97+zchC/C1XOUA==" saltValue="YJRzioheMPyZt1T46VJB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2024-08-09T11:28:45Z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