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3A37E5-5534-4C5C-9C2D-AEF3763BE9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Y599" i="1"/>
  <c r="X599" i="1"/>
  <c r="BP598" i="1"/>
  <c r="BO598" i="1"/>
  <c r="BN598" i="1"/>
  <c r="BM598" i="1"/>
  <c r="Z598" i="1"/>
  <c r="Z599" i="1" s="1"/>
  <c r="Y598" i="1"/>
  <c r="Y600" i="1" s="1"/>
  <c r="X596" i="1"/>
  <c r="X595" i="1"/>
  <c r="BO594" i="1"/>
  <c r="BM594" i="1"/>
  <c r="Y594" i="1"/>
  <c r="X592" i="1"/>
  <c r="Y591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Z591" i="1" s="1"/>
  <c r="Y589" i="1"/>
  <c r="AE615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Y564" i="1"/>
  <c r="X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Z564" i="1" s="1"/>
  <c r="Y560" i="1"/>
  <c r="Y565" i="1" s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Y545" i="1"/>
  <c r="X545" i="1"/>
  <c r="BP544" i="1"/>
  <c r="BO544" i="1"/>
  <c r="BN544" i="1"/>
  <c r="BM544" i="1"/>
  <c r="Z544" i="1"/>
  <c r="Z545" i="1" s="1"/>
  <c r="Y544" i="1"/>
  <c r="Y546" i="1" s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P538" i="1"/>
  <c r="BO538" i="1"/>
  <c r="BN538" i="1"/>
  <c r="BM538" i="1"/>
  <c r="Z538" i="1"/>
  <c r="Y538" i="1"/>
  <c r="P538" i="1"/>
  <c r="X536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Y526" i="1" s="1"/>
  <c r="P524" i="1"/>
  <c r="X522" i="1"/>
  <c r="X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X491" i="1"/>
  <c r="Y490" i="1"/>
  <c r="X490" i="1"/>
  <c r="BP489" i="1"/>
  <c r="BO489" i="1"/>
  <c r="BN489" i="1"/>
  <c r="BM489" i="1"/>
  <c r="Z489" i="1"/>
  <c r="Z490" i="1" s="1"/>
  <c r="Y489" i="1"/>
  <c r="Y491" i="1" s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Y386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Y387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Y268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BP263" i="1"/>
  <c r="BO263" i="1"/>
  <c r="BN263" i="1"/>
  <c r="BM263" i="1"/>
  <c r="Z263" i="1"/>
  <c r="Z268" i="1" s="1"/>
  <c r="Y263" i="1"/>
  <c r="O615" i="1" s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Y260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Y236" i="1" s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Z224" i="1"/>
  <c r="Y224" i="1"/>
  <c r="BP223" i="1"/>
  <c r="BO223" i="1"/>
  <c r="BN223" i="1"/>
  <c r="BM223" i="1"/>
  <c r="Z223" i="1"/>
  <c r="Y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BP220" i="1"/>
  <c r="BO220" i="1"/>
  <c r="BN220" i="1"/>
  <c r="BM220" i="1"/>
  <c r="Z220" i="1"/>
  <c r="Y220" i="1"/>
  <c r="P220" i="1"/>
  <c r="BO219" i="1"/>
  <c r="BM219" i="1"/>
  <c r="Y219" i="1"/>
  <c r="BP219" i="1" s="1"/>
  <c r="BO218" i="1"/>
  <c r="BM218" i="1"/>
  <c r="Y218" i="1"/>
  <c r="BP218" i="1" s="1"/>
  <c r="P218" i="1"/>
  <c r="BP217" i="1"/>
  <c r="BO217" i="1"/>
  <c r="BN217" i="1"/>
  <c r="BM217" i="1"/>
  <c r="Z217" i="1"/>
  <c r="Y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Y214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Y202" i="1" s="1"/>
  <c r="P200" i="1"/>
  <c r="X198" i="1"/>
  <c r="X197" i="1"/>
  <c r="BP196" i="1"/>
  <c r="BO196" i="1"/>
  <c r="BN196" i="1"/>
  <c r="BM196" i="1"/>
  <c r="Z196" i="1"/>
  <c r="Y196" i="1"/>
  <c r="P196" i="1"/>
  <c r="BO195" i="1"/>
  <c r="BM195" i="1"/>
  <c r="Y195" i="1"/>
  <c r="J615" i="1" s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Y173" i="1" s="1"/>
  <c r="P167" i="1"/>
  <c r="X165" i="1"/>
  <c r="X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Y165" i="1" s="1"/>
  <c r="P161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G61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7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E615" i="1" s="1"/>
  <c r="P101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Y91" i="1" s="1"/>
  <c r="X87" i="1"/>
  <c r="Y86" i="1"/>
  <c r="X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BP80" i="1"/>
  <c r="BO80" i="1"/>
  <c r="BN80" i="1"/>
  <c r="BM80" i="1"/>
  <c r="Z80" i="1"/>
  <c r="Z86" i="1" s="1"/>
  <c r="Y80" i="1"/>
  <c r="Y87" i="1" s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Y77" i="1" s="1"/>
  <c r="P75" i="1"/>
  <c r="X73" i="1"/>
  <c r="X72" i="1"/>
  <c r="BP71" i="1"/>
  <c r="BO71" i="1"/>
  <c r="BN71" i="1"/>
  <c r="BM71" i="1"/>
  <c r="Z71" i="1"/>
  <c r="Y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09" i="1" s="1"/>
  <c r="BO22" i="1"/>
  <c r="X607" i="1" s="1"/>
  <c r="BM22" i="1"/>
  <c r="X606" i="1" s="1"/>
  <c r="X608" i="1" s="1"/>
  <c r="Y22" i="1"/>
  <c r="B615" i="1" s="1"/>
  <c r="P22" i="1"/>
  <c r="H10" i="1"/>
  <c r="A9" i="1"/>
  <c r="F10" i="1" s="1"/>
  <c r="D7" i="1"/>
  <c r="Q6" i="1"/>
  <c r="P2" i="1"/>
  <c r="H9" i="1" l="1"/>
  <c r="A10" i="1"/>
  <c r="Y72" i="1"/>
  <c r="Y78" i="1"/>
  <c r="Y122" i="1"/>
  <c r="Y142" i="1"/>
  <c r="Y157" i="1"/>
  <c r="Y178" i="1"/>
  <c r="Y192" i="1"/>
  <c r="Y197" i="1"/>
  <c r="Y203" i="1"/>
  <c r="Y213" i="1"/>
  <c r="BP234" i="1"/>
  <c r="BN234" i="1"/>
  <c r="Z234" i="1"/>
  <c r="BP245" i="1"/>
  <c r="BN245" i="1"/>
  <c r="Z245" i="1"/>
  <c r="BP258" i="1"/>
  <c r="BN258" i="1"/>
  <c r="Z258" i="1"/>
  <c r="P615" i="1"/>
  <c r="Y273" i="1"/>
  <c r="BP272" i="1"/>
  <c r="BN272" i="1"/>
  <c r="Z272" i="1"/>
  <c r="Z273" i="1" s="1"/>
  <c r="Q615" i="1"/>
  <c r="Y280" i="1"/>
  <c r="BP277" i="1"/>
  <c r="BN277" i="1"/>
  <c r="Z277" i="1"/>
  <c r="Y281" i="1"/>
  <c r="BP288" i="1"/>
  <c r="BN288" i="1"/>
  <c r="Z288" i="1"/>
  <c r="S615" i="1"/>
  <c r="Y294" i="1"/>
  <c r="BP293" i="1"/>
  <c r="BN293" i="1"/>
  <c r="Z293" i="1"/>
  <c r="Z294" i="1" s="1"/>
  <c r="Y295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Y24" i="1"/>
  <c r="Y34" i="1"/>
  <c r="Y58" i="1"/>
  <c r="Y92" i="1"/>
  <c r="Y98" i="1"/>
  <c r="Y104" i="1"/>
  <c r="Y112" i="1"/>
  <c r="Y128" i="1"/>
  <c r="Y136" i="1"/>
  <c r="Y147" i="1"/>
  <c r="Y153" i="1"/>
  <c r="Y164" i="1"/>
  <c r="Y172" i="1"/>
  <c r="Y227" i="1"/>
  <c r="BP232" i="1"/>
  <c r="BN232" i="1"/>
  <c r="Z232" i="1"/>
  <c r="Z235" i="1" s="1"/>
  <c r="K615" i="1"/>
  <c r="Y248" i="1"/>
  <c r="BP239" i="1"/>
  <c r="BN239" i="1"/>
  <c r="Z239" i="1"/>
  <c r="BP242" i="1"/>
  <c r="BN242" i="1"/>
  <c r="Z242" i="1"/>
  <c r="BP255" i="1"/>
  <c r="BN255" i="1"/>
  <c r="Z255" i="1"/>
  <c r="Y274" i="1"/>
  <c r="BP279" i="1"/>
  <c r="BN279" i="1"/>
  <c r="Z279" i="1"/>
  <c r="R615" i="1"/>
  <c r="Y289" i="1"/>
  <c r="BP284" i="1"/>
  <c r="BN284" i="1"/>
  <c r="Z284" i="1"/>
  <c r="Y290" i="1"/>
  <c r="T615" i="1"/>
  <c r="Y299" i="1"/>
  <c r="BP298" i="1"/>
  <c r="BN298" i="1"/>
  <c r="Z298" i="1"/>
  <c r="Z299" i="1" s="1"/>
  <c r="Y300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Z57" i="1" s="1"/>
  <c r="BN52" i="1"/>
  <c r="Z54" i="1"/>
  <c r="BN54" i="1"/>
  <c r="Z56" i="1"/>
  <c r="BN56" i="1"/>
  <c r="Y57" i="1"/>
  <c r="D615" i="1"/>
  <c r="Z67" i="1"/>
  <c r="Z72" i="1" s="1"/>
  <c r="BN67" i="1"/>
  <c r="Z69" i="1"/>
  <c r="BN69" i="1"/>
  <c r="Y73" i="1"/>
  <c r="Z76" i="1"/>
  <c r="Z77" i="1" s="1"/>
  <c r="BN76" i="1"/>
  <c r="Z89" i="1"/>
  <c r="Z91" i="1" s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Z112" i="1" s="1"/>
  <c r="BN108" i="1"/>
  <c r="Z110" i="1"/>
  <c r="BN110" i="1"/>
  <c r="F615" i="1"/>
  <c r="Z117" i="1"/>
  <c r="Z121" i="1" s="1"/>
  <c r="BN117" i="1"/>
  <c r="Z120" i="1"/>
  <c r="BN120" i="1"/>
  <c r="Y121" i="1"/>
  <c r="Z124" i="1"/>
  <c r="Z127" i="1" s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Z141" i="1" s="1"/>
  <c r="BN140" i="1"/>
  <c r="Z145" i="1"/>
  <c r="Z147" i="1" s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Z172" i="1" s="1"/>
  <c r="BN168" i="1"/>
  <c r="Z170" i="1"/>
  <c r="BN170" i="1"/>
  <c r="Z176" i="1"/>
  <c r="Z178" i="1" s="1"/>
  <c r="BN176" i="1"/>
  <c r="I615" i="1"/>
  <c r="Z184" i="1"/>
  <c r="Z191" i="1" s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Z227" i="1" s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Y615" i="1"/>
  <c r="Y425" i="1"/>
  <c r="BP495" i="1"/>
  <c r="BN495" i="1"/>
  <c r="Z495" i="1"/>
  <c r="Z497" i="1" s="1"/>
  <c r="Y507" i="1"/>
  <c r="BP506" i="1"/>
  <c r="BN506" i="1"/>
  <c r="Z506" i="1"/>
  <c r="Z507" i="1" s="1"/>
  <c r="Y508" i="1"/>
  <c r="AC615" i="1"/>
  <c r="Y522" i="1"/>
  <c r="BP512" i="1"/>
  <c r="BN512" i="1"/>
  <c r="Z512" i="1"/>
  <c r="Z521" i="1" s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Z535" i="1" s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73" i="1" l="1"/>
  <c r="Z557" i="1"/>
  <c r="Z451" i="1"/>
  <c r="Z344" i="1"/>
  <c r="Z259" i="1"/>
  <c r="Z213" i="1"/>
  <c r="Z136" i="1"/>
  <c r="Z97" i="1"/>
  <c r="Z34" i="1"/>
  <c r="Y609" i="1"/>
  <c r="Y606" i="1"/>
  <c r="Z247" i="1"/>
  <c r="Y605" i="1"/>
  <c r="Z399" i="1"/>
  <c r="Z322" i="1"/>
  <c r="Z280" i="1"/>
  <c r="Z585" i="1"/>
  <c r="Z375" i="1"/>
  <c r="Z315" i="1"/>
  <c r="Y607" i="1"/>
  <c r="Z289" i="1"/>
  <c r="Z477" i="1"/>
  <c r="Z413" i="1"/>
  <c r="Z361" i="1"/>
  <c r="Z610" i="1" s="1"/>
  <c r="Y608" i="1" l="1"/>
</calcChain>
</file>

<file path=xl/sharedStrings.xml><?xml version="1.0" encoding="utf-8"?>
<sst xmlns="http://schemas.openxmlformats.org/spreadsheetml/2006/main" count="2545" uniqueCount="836">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</sst>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0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6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91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23"/>
      <c r="F1" s="423"/>
      <c r="G1" s="12" t="s">
        <v>1</v>
      </c>
      <c r="H1" s="465" t="s">
        <v>2</v>
      </c>
      <c r="I1" s="423"/>
      <c r="J1" s="423"/>
      <c r="K1" s="423"/>
      <c r="L1" s="423"/>
      <c r="M1" s="423"/>
      <c r="N1" s="423"/>
      <c r="O1" s="423"/>
      <c r="P1" s="423"/>
      <c r="Q1" s="423"/>
      <c r="R1" s="422" t="s">
        <v>3</v>
      </c>
      <c r="S1" s="423"/>
      <c r="T1" s="42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21" t="s">
        <v>8</v>
      </c>
      <c r="B5" s="415"/>
      <c r="C5" s="416"/>
      <c r="D5" s="474"/>
      <c r="E5" s="475"/>
      <c r="F5" s="734" t="s">
        <v>9</v>
      </c>
      <c r="G5" s="416"/>
      <c r="H5" s="474"/>
      <c r="I5" s="667"/>
      <c r="J5" s="667"/>
      <c r="K5" s="667"/>
      <c r="L5" s="667"/>
      <c r="M5" s="475"/>
      <c r="N5" s="58"/>
      <c r="P5" s="24" t="s">
        <v>10</v>
      </c>
      <c r="Q5" s="750">
        <v>45507</v>
      </c>
      <c r="R5" s="519"/>
      <c r="T5" s="580" t="s">
        <v>11</v>
      </c>
      <c r="U5" s="481"/>
      <c r="V5" s="584" t="s">
        <v>12</v>
      </c>
      <c r="W5" s="519"/>
      <c r="AB5" s="51"/>
      <c r="AC5" s="51"/>
      <c r="AD5" s="51"/>
      <c r="AE5" s="51"/>
    </row>
    <row r="6" spans="1:32" s="377" customFormat="1" ht="24" customHeight="1" x14ac:dyDescent="0.2">
      <c r="A6" s="521" t="s">
        <v>13</v>
      </c>
      <c r="B6" s="415"/>
      <c r="C6" s="416"/>
      <c r="D6" s="673" t="s">
        <v>14</v>
      </c>
      <c r="E6" s="674"/>
      <c r="F6" s="674"/>
      <c r="G6" s="674"/>
      <c r="H6" s="674"/>
      <c r="I6" s="674"/>
      <c r="J6" s="674"/>
      <c r="K6" s="674"/>
      <c r="L6" s="674"/>
      <c r="M6" s="519"/>
      <c r="N6" s="59"/>
      <c r="P6" s="24" t="s">
        <v>15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389"/>
      <c r="T6" s="591" t="s">
        <v>16</v>
      </c>
      <c r="U6" s="481"/>
      <c r="V6" s="653" t="s">
        <v>17</v>
      </c>
      <c r="W6" s="47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1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1"/>
      <c r="U7" s="481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79" t="s">
        <v>18</v>
      </c>
      <c r="B8" s="401"/>
      <c r="C8" s="402"/>
      <c r="D8" s="455"/>
      <c r="E8" s="456"/>
      <c r="F8" s="456"/>
      <c r="G8" s="456"/>
      <c r="H8" s="456"/>
      <c r="I8" s="456"/>
      <c r="J8" s="456"/>
      <c r="K8" s="456"/>
      <c r="L8" s="456"/>
      <c r="M8" s="457"/>
      <c r="N8" s="61"/>
      <c r="P8" s="24" t="s">
        <v>19</v>
      </c>
      <c r="Q8" s="530">
        <v>0.41666666666666669</v>
      </c>
      <c r="R8" s="448"/>
      <c r="T8" s="391"/>
      <c r="U8" s="481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4"/>
      <c r="E9" s="406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6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6"/>
      <c r="L9" s="406"/>
      <c r="M9" s="406"/>
      <c r="N9" s="375"/>
      <c r="P9" s="26" t="s">
        <v>20</v>
      </c>
      <c r="Q9" s="515"/>
      <c r="R9" s="516"/>
      <c r="T9" s="391"/>
      <c r="U9" s="481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4"/>
      <c r="E10" s="406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1" t="str">
        <f>IFERROR(VLOOKUP($D$10,Proxy,2,FALSE),"")</f>
        <v/>
      </c>
      <c r="I10" s="391"/>
      <c r="J10" s="391"/>
      <c r="K10" s="391"/>
      <c r="L10" s="391"/>
      <c r="M10" s="391"/>
      <c r="N10" s="376"/>
      <c r="P10" s="26" t="s">
        <v>21</v>
      </c>
      <c r="Q10" s="592"/>
      <c r="R10" s="593"/>
      <c r="U10" s="24" t="s">
        <v>22</v>
      </c>
      <c r="V10" s="469" t="s">
        <v>23</v>
      </c>
      <c r="W10" s="47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98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15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6"/>
      <c r="N12" s="62"/>
      <c r="P12" s="24" t="s">
        <v>29</v>
      </c>
      <c r="Q12" s="530"/>
      <c r="R12" s="448"/>
      <c r="S12" s="23"/>
      <c r="U12" s="24"/>
      <c r="V12" s="423"/>
      <c r="W12" s="391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15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6"/>
      <c r="N13" s="62"/>
      <c r="O13" s="26"/>
      <c r="P13" s="26" t="s">
        <v>31</v>
      </c>
      <c r="Q13" s="698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15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6" t="s">
        <v>33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6"/>
      <c r="N15" s="63"/>
      <c r="P15" s="559" t="s">
        <v>34</v>
      </c>
      <c r="Q15" s="423"/>
      <c r="R15" s="423"/>
      <c r="S15" s="423"/>
      <c r="T15" s="42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3" t="s">
        <v>35</v>
      </c>
      <c r="B17" s="433" t="s">
        <v>36</v>
      </c>
      <c r="C17" s="539" t="s">
        <v>37</v>
      </c>
      <c r="D17" s="433" t="s">
        <v>38</v>
      </c>
      <c r="E17" s="495"/>
      <c r="F17" s="433" t="s">
        <v>39</v>
      </c>
      <c r="G17" s="433" t="s">
        <v>40</v>
      </c>
      <c r="H17" s="433" t="s">
        <v>41</v>
      </c>
      <c r="I17" s="433" t="s">
        <v>42</v>
      </c>
      <c r="J17" s="433" t="s">
        <v>43</v>
      </c>
      <c r="K17" s="433" t="s">
        <v>44</v>
      </c>
      <c r="L17" s="433" t="s">
        <v>45</v>
      </c>
      <c r="M17" s="433" t="s">
        <v>46</v>
      </c>
      <c r="N17" s="433" t="s">
        <v>47</v>
      </c>
      <c r="O17" s="433" t="s">
        <v>48</v>
      </c>
      <c r="P17" s="433" t="s">
        <v>49</v>
      </c>
      <c r="Q17" s="494"/>
      <c r="R17" s="494"/>
      <c r="S17" s="494"/>
      <c r="T17" s="495"/>
      <c r="U17" s="776" t="s">
        <v>50</v>
      </c>
      <c r="V17" s="416"/>
      <c r="W17" s="433" t="s">
        <v>51</v>
      </c>
      <c r="X17" s="433" t="s">
        <v>52</v>
      </c>
      <c r="Y17" s="774" t="s">
        <v>53</v>
      </c>
      <c r="Z17" s="433" t="s">
        <v>54</v>
      </c>
      <c r="AA17" s="638" t="s">
        <v>55</v>
      </c>
      <c r="AB17" s="638" t="s">
        <v>56</v>
      </c>
      <c r="AC17" s="638" t="s">
        <v>57</v>
      </c>
      <c r="AD17" s="638" t="s">
        <v>58</v>
      </c>
      <c r="AE17" s="729"/>
      <c r="AF17" s="730"/>
      <c r="AG17" s="508"/>
      <c r="BD17" s="621" t="s">
        <v>59</v>
      </c>
    </row>
    <row r="18" spans="1:68" ht="14.25" customHeight="1" x14ac:dyDescent="0.2">
      <c r="A18" s="434"/>
      <c r="B18" s="434"/>
      <c r="C18" s="434"/>
      <c r="D18" s="496"/>
      <c r="E18" s="498"/>
      <c r="F18" s="434"/>
      <c r="G18" s="434"/>
      <c r="H18" s="434"/>
      <c r="I18" s="434"/>
      <c r="J18" s="434"/>
      <c r="K18" s="434"/>
      <c r="L18" s="434"/>
      <c r="M18" s="434"/>
      <c r="N18" s="434"/>
      <c r="O18" s="434"/>
      <c r="P18" s="496"/>
      <c r="Q18" s="497"/>
      <c r="R18" s="497"/>
      <c r="S18" s="497"/>
      <c r="T18" s="498"/>
      <c r="U18" s="378" t="s">
        <v>60</v>
      </c>
      <c r="V18" s="378" t="s">
        <v>61</v>
      </c>
      <c r="W18" s="434"/>
      <c r="X18" s="434"/>
      <c r="Y18" s="775"/>
      <c r="Z18" s="434"/>
      <c r="AA18" s="639"/>
      <c r="AB18" s="639"/>
      <c r="AC18" s="639"/>
      <c r="AD18" s="731"/>
      <c r="AE18" s="732"/>
      <c r="AF18" s="733"/>
      <c r="AG18" s="509"/>
      <c r="BD18" s="391"/>
    </row>
    <row r="19" spans="1:68" ht="27.75" customHeight="1" x14ac:dyDescent="0.2">
      <c r="A19" s="412" t="s">
        <v>62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48"/>
      <c r="AB19" s="48"/>
      <c r="AC19" s="48"/>
    </row>
    <row r="20" spans="1:68" ht="16.5" customHeight="1" x14ac:dyDescent="0.25">
      <c r="A20" s="390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9"/>
      <c r="AB20" s="379"/>
      <c r="AC20" s="379"/>
    </row>
    <row r="21" spans="1:68" ht="14.25" customHeight="1" x14ac:dyDescent="0.25">
      <c r="A21" s="404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6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7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7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04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388">
        <v>4607091383881</v>
      </c>
      <c r="E26" s="389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388">
        <v>4607091388237</v>
      </c>
      <c r="E27" s="389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4301051692</v>
      </c>
      <c r="D28" s="388">
        <v>4607091383935</v>
      </c>
      <c r="E28" s="389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388">
        <v>4680115881990</v>
      </c>
      <c r="E30" s="389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9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388">
        <v>4680115881853</v>
      </c>
      <c r="E31" s="389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9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388">
        <v>4607091383911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388">
        <v>4607091388244</v>
      </c>
      <c r="E33" s="389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396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391"/>
      <c r="O34" s="397"/>
      <c r="P34" s="400" t="s">
        <v>69</v>
      </c>
      <c r="Q34" s="401"/>
      <c r="R34" s="401"/>
      <c r="S34" s="401"/>
      <c r="T34" s="401"/>
      <c r="U34" s="401"/>
      <c r="V34" s="402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7"/>
      <c r="P35" s="400" t="s">
        <v>69</v>
      </c>
      <c r="Q35" s="401"/>
      <c r="R35" s="401"/>
      <c r="S35" s="401"/>
      <c r="T35" s="401"/>
      <c r="U35" s="401"/>
      <c r="V35" s="402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04" t="s">
        <v>90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91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388">
        <v>4607091388503</v>
      </c>
      <c r="E37" s="389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396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7"/>
      <c r="P38" s="400" t="s">
        <v>69</v>
      </c>
      <c r="Q38" s="401"/>
      <c r="R38" s="401"/>
      <c r="S38" s="401"/>
      <c r="T38" s="401"/>
      <c r="U38" s="401"/>
      <c r="V38" s="402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7"/>
      <c r="P39" s="400" t="s">
        <v>69</v>
      </c>
      <c r="Q39" s="401"/>
      <c r="R39" s="401"/>
      <c r="S39" s="401"/>
      <c r="T39" s="401"/>
      <c r="U39" s="401"/>
      <c r="V39" s="402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04" t="s">
        <v>95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91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388">
        <v>4607091388282</v>
      </c>
      <c r="E41" s="389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396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7"/>
      <c r="P42" s="400" t="s">
        <v>69</v>
      </c>
      <c r="Q42" s="401"/>
      <c r="R42" s="401"/>
      <c r="S42" s="401"/>
      <c r="T42" s="401"/>
      <c r="U42" s="401"/>
      <c r="V42" s="402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7"/>
      <c r="P43" s="400" t="s">
        <v>69</v>
      </c>
      <c r="Q43" s="401"/>
      <c r="R43" s="401"/>
      <c r="S43" s="401"/>
      <c r="T43" s="401"/>
      <c r="U43" s="401"/>
      <c r="V43" s="402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04" t="s">
        <v>99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91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388">
        <v>4607091389111</v>
      </c>
      <c r="E45" s="389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396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7"/>
      <c r="P46" s="400" t="s">
        <v>69</v>
      </c>
      <c r="Q46" s="401"/>
      <c r="R46" s="401"/>
      <c r="S46" s="401"/>
      <c r="T46" s="401"/>
      <c r="U46" s="401"/>
      <c r="V46" s="402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391"/>
      <c r="O47" s="397"/>
      <c r="P47" s="400" t="s">
        <v>69</v>
      </c>
      <c r="Q47" s="401"/>
      <c r="R47" s="401"/>
      <c r="S47" s="401"/>
      <c r="T47" s="401"/>
      <c r="U47" s="401"/>
      <c r="V47" s="402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412" t="s">
        <v>102</v>
      </c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3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8"/>
      <c r="AB48" s="48"/>
      <c r="AC48" s="48"/>
    </row>
    <row r="49" spans="1:68" ht="16.5" customHeight="1" x14ac:dyDescent="0.25">
      <c r="A49" s="390" t="s">
        <v>103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91"/>
      <c r="AA49" s="379"/>
      <c r="AB49" s="379"/>
      <c r="AC49" s="379"/>
    </row>
    <row r="50" spans="1:68" ht="14.25" customHeight="1" x14ac:dyDescent="0.25">
      <c r="A50" s="404" t="s">
        <v>104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91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4301011540</v>
      </c>
      <c r="D51" s="388">
        <v>4607091385670</v>
      </c>
      <c r="E51" s="389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88">
        <v>4607091385670</v>
      </c>
      <c r="E52" s="389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5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93"/>
      <c r="R52" s="393"/>
      <c r="S52" s="393"/>
      <c r="T52" s="394"/>
      <c r="U52" s="34"/>
      <c r="V52" s="34"/>
      <c r="W52" s="35" t="s">
        <v>68</v>
      </c>
      <c r="X52" s="384">
        <v>753</v>
      </c>
      <c r="Y52" s="385">
        <f t="shared" si="6"/>
        <v>756</v>
      </c>
      <c r="Z52" s="36">
        <f>IFERROR(IF(Y52=0,"",ROUNDUP(Y52/H52,0)*0.02175),"")</f>
        <v>1.5225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786.46666666666658</v>
      </c>
      <c r="BN52" s="64">
        <f t="shared" si="8"/>
        <v>789.6</v>
      </c>
      <c r="BO52" s="64">
        <f t="shared" si="9"/>
        <v>1.2450396825396823</v>
      </c>
      <c r="BP52" s="64">
        <f t="shared" si="10"/>
        <v>1.25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88">
        <v>4680115883956</v>
      </c>
      <c r="E53" s="389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366</v>
      </c>
      <c r="Y53" s="385">
        <f t="shared" si="6"/>
        <v>369.59999999999997</v>
      </c>
      <c r="Z53" s="36">
        <f>IFERROR(IF(Y53=0,"",ROUNDUP(Y53/H53,0)*0.02175),"")</f>
        <v>0.71775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381.68571428571431</v>
      </c>
      <c r="BN53" s="64">
        <f t="shared" si="8"/>
        <v>385.44</v>
      </c>
      <c r="BO53" s="64">
        <f t="shared" si="9"/>
        <v>0.58354591836734693</v>
      </c>
      <c r="BP53" s="64">
        <f t="shared" si="10"/>
        <v>0.5892857142857143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88">
        <v>4680115882539</v>
      </c>
      <c r="E54" s="389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2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93"/>
      <c r="R54" s="393"/>
      <c r="S54" s="393"/>
      <c r="T54" s="394"/>
      <c r="U54" s="34"/>
      <c r="V54" s="34"/>
      <c r="W54" s="35" t="s">
        <v>68</v>
      </c>
      <c r="X54" s="384">
        <v>21</v>
      </c>
      <c r="Y54" s="385">
        <f t="shared" si="6"/>
        <v>22.200000000000003</v>
      </c>
      <c r="Z54" s="36">
        <f>IFERROR(IF(Y54=0,"",ROUNDUP(Y54/H54,0)*0.00937),"")</f>
        <v>5.6219999999999999E-2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22.191891891891892</v>
      </c>
      <c r="BN54" s="64">
        <f t="shared" si="8"/>
        <v>23.460000000000004</v>
      </c>
      <c r="BO54" s="64">
        <f t="shared" si="9"/>
        <v>4.7297297297297293E-2</v>
      </c>
      <c r="BP54" s="64">
        <f t="shared" si="10"/>
        <v>5.000000000000001E-2</v>
      </c>
    </row>
    <row r="55" spans="1:68" ht="27" customHeight="1" x14ac:dyDescent="0.25">
      <c r="A55" s="54" t="s">
        <v>115</v>
      </c>
      <c r="B55" s="54" t="s">
        <v>116</v>
      </c>
      <c r="C55" s="31">
        <v>4301011382</v>
      </c>
      <c r="D55" s="388">
        <v>4607091385687</v>
      </c>
      <c r="E55" s="389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2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388">
        <v>4680115883949</v>
      </c>
      <c r="E56" s="389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6"/>
      <c r="B57" s="391"/>
      <c r="C57" s="391"/>
      <c r="D57" s="391"/>
      <c r="E57" s="391"/>
      <c r="F57" s="391"/>
      <c r="G57" s="391"/>
      <c r="H57" s="391"/>
      <c r="I57" s="391"/>
      <c r="J57" s="391"/>
      <c r="K57" s="391"/>
      <c r="L57" s="391"/>
      <c r="M57" s="391"/>
      <c r="N57" s="391"/>
      <c r="O57" s="397"/>
      <c r="P57" s="400" t="s">
        <v>69</v>
      </c>
      <c r="Q57" s="401"/>
      <c r="R57" s="401"/>
      <c r="S57" s="401"/>
      <c r="T57" s="401"/>
      <c r="U57" s="401"/>
      <c r="V57" s="402"/>
      <c r="W57" s="37" t="s">
        <v>70</v>
      </c>
      <c r="X57" s="386">
        <f>IFERROR(X51/H51,"0")+IFERROR(X52/H52,"0")+IFERROR(X53/H53,"0")+IFERROR(X54/H54,"0")+IFERROR(X55/H55,"0")+IFERROR(X56/H56,"0")</f>
        <v>108.07646932646932</v>
      </c>
      <c r="Y57" s="386">
        <f>IFERROR(Y51/H51,"0")+IFERROR(Y52/H52,"0")+IFERROR(Y53/H53,"0")+IFERROR(Y54/H54,"0")+IFERROR(Y55/H55,"0")+IFERROR(Y56/H56,"0")</f>
        <v>109</v>
      </c>
      <c r="Z57" s="386">
        <f>IFERROR(IF(Z51="",0,Z51),"0")+IFERROR(IF(Z52="",0,Z52),"0")+IFERROR(IF(Z53="",0,Z53),"0")+IFERROR(IF(Z54="",0,Z54),"0")+IFERROR(IF(Z55="",0,Z55),"0")+IFERROR(IF(Z56="",0,Z56),"0")</f>
        <v>2.2964700000000002</v>
      </c>
      <c r="AA57" s="387"/>
      <c r="AB57" s="387"/>
      <c r="AC57" s="387"/>
    </row>
    <row r="58" spans="1:68" x14ac:dyDescent="0.2">
      <c r="A58" s="391"/>
      <c r="B58" s="391"/>
      <c r="C58" s="391"/>
      <c r="D58" s="391"/>
      <c r="E58" s="391"/>
      <c r="F58" s="391"/>
      <c r="G58" s="391"/>
      <c r="H58" s="391"/>
      <c r="I58" s="391"/>
      <c r="J58" s="391"/>
      <c r="K58" s="391"/>
      <c r="L58" s="391"/>
      <c r="M58" s="391"/>
      <c r="N58" s="391"/>
      <c r="O58" s="397"/>
      <c r="P58" s="400" t="s">
        <v>69</v>
      </c>
      <c r="Q58" s="401"/>
      <c r="R58" s="401"/>
      <c r="S58" s="401"/>
      <c r="T58" s="401"/>
      <c r="U58" s="401"/>
      <c r="V58" s="402"/>
      <c r="W58" s="37" t="s">
        <v>68</v>
      </c>
      <c r="X58" s="386">
        <f>IFERROR(SUM(X51:X56),"0")</f>
        <v>1140</v>
      </c>
      <c r="Y58" s="386">
        <f>IFERROR(SUM(Y51:Y56),"0")</f>
        <v>1147.8</v>
      </c>
      <c r="Z58" s="37"/>
      <c r="AA58" s="387"/>
      <c r="AB58" s="387"/>
      <c r="AC58" s="387"/>
    </row>
    <row r="59" spans="1:68" ht="14.25" customHeight="1" x14ac:dyDescent="0.25">
      <c r="A59" s="404" t="s">
        <v>71</v>
      </c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1"/>
      <c r="P59" s="391"/>
      <c r="Q59" s="391"/>
      <c r="R59" s="391"/>
      <c r="S59" s="391"/>
      <c r="T59" s="391"/>
      <c r="U59" s="391"/>
      <c r="V59" s="391"/>
      <c r="W59" s="391"/>
      <c r="X59" s="391"/>
      <c r="Y59" s="391"/>
      <c r="Z59" s="391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88">
        <v>4680115885233</v>
      </c>
      <c r="E60" s="389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70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388">
        <v>4680115884915</v>
      </c>
      <c r="E61" s="389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91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6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391"/>
      <c r="O62" s="397"/>
      <c r="P62" s="400" t="s">
        <v>69</v>
      </c>
      <c r="Q62" s="401"/>
      <c r="R62" s="401"/>
      <c r="S62" s="401"/>
      <c r="T62" s="401"/>
      <c r="U62" s="401"/>
      <c r="V62" s="402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391"/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7"/>
      <c r="P63" s="400" t="s">
        <v>69</v>
      </c>
      <c r="Q63" s="401"/>
      <c r="R63" s="401"/>
      <c r="S63" s="401"/>
      <c r="T63" s="401"/>
      <c r="U63" s="401"/>
      <c r="V63" s="402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390" t="s">
        <v>125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91"/>
      <c r="AA64" s="379"/>
      <c r="AB64" s="379"/>
      <c r="AC64" s="379"/>
    </row>
    <row r="65" spans="1:68" ht="14.25" customHeight="1" x14ac:dyDescent="0.25">
      <c r="A65" s="404" t="s">
        <v>104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1"/>
      <c r="P65" s="391"/>
      <c r="Q65" s="391"/>
      <c r="R65" s="391"/>
      <c r="S65" s="391"/>
      <c r="T65" s="391"/>
      <c r="U65" s="391"/>
      <c r="V65" s="391"/>
      <c r="W65" s="391"/>
      <c r="X65" s="391"/>
      <c r="Y65" s="391"/>
      <c r="Z65" s="391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388">
        <v>4680115881426</v>
      </c>
      <c r="E66" s="389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4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88">
        <v>4680115881426</v>
      </c>
      <c r="E67" s="389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93</v>
      </c>
      <c r="Y67" s="385">
        <f t="shared" si="11"/>
        <v>97.2</v>
      </c>
      <c r="Z67" s="36">
        <f>IFERROR(IF(Y67=0,"",ROUNDUP(Y67/H67,0)*0.02175),"")</f>
        <v>0.19574999999999998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97.133333333333326</v>
      </c>
      <c r="BN67" s="64">
        <f t="shared" si="13"/>
        <v>101.51999999999998</v>
      </c>
      <c r="BO67" s="64">
        <f t="shared" si="14"/>
        <v>0.15376984126984125</v>
      </c>
      <c r="BP67" s="64">
        <f t="shared" si="15"/>
        <v>0.1607142857142857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388">
        <v>4680115880283</v>
      </c>
      <c r="E68" s="389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388">
        <v>4680115881419</v>
      </c>
      <c r="E69" s="389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388">
        <v>4680115882720</v>
      </c>
      <c r="E70" s="389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88">
        <v>4680115881525</v>
      </c>
      <c r="E71" s="389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85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10</v>
      </c>
      <c r="Y71" s="385">
        <f t="shared" si="11"/>
        <v>12</v>
      </c>
      <c r="Z71" s="36">
        <f>IFERROR(IF(Y71=0,"",ROUNDUP(Y71/H71,0)*0.00937),"")</f>
        <v>2.811E-2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10.525</v>
      </c>
      <c r="BN71" s="64">
        <f t="shared" si="13"/>
        <v>12.629999999999999</v>
      </c>
      <c r="BO71" s="64">
        <f t="shared" si="14"/>
        <v>2.0833333333333332E-2</v>
      </c>
      <c r="BP71" s="64">
        <f t="shared" si="15"/>
        <v>2.5000000000000001E-2</v>
      </c>
    </row>
    <row r="72" spans="1:68" x14ac:dyDescent="0.2">
      <c r="A72" s="396"/>
      <c r="B72" s="391"/>
      <c r="C72" s="391"/>
      <c r="D72" s="391"/>
      <c r="E72" s="391"/>
      <c r="F72" s="391"/>
      <c r="G72" s="391"/>
      <c r="H72" s="391"/>
      <c r="I72" s="391"/>
      <c r="J72" s="391"/>
      <c r="K72" s="391"/>
      <c r="L72" s="391"/>
      <c r="M72" s="391"/>
      <c r="N72" s="391"/>
      <c r="O72" s="397"/>
      <c r="P72" s="400" t="s">
        <v>69</v>
      </c>
      <c r="Q72" s="401"/>
      <c r="R72" s="401"/>
      <c r="S72" s="401"/>
      <c r="T72" s="401"/>
      <c r="U72" s="401"/>
      <c r="V72" s="402"/>
      <c r="W72" s="37" t="s">
        <v>70</v>
      </c>
      <c r="X72" s="386">
        <f>IFERROR(X66/H66,"0")+IFERROR(X67/H67,"0")+IFERROR(X68/H68,"0")+IFERROR(X69/H69,"0")+IFERROR(X70/H70,"0")+IFERROR(X71/H71,"0")</f>
        <v>11.111111111111111</v>
      </c>
      <c r="Y72" s="386">
        <f>IFERROR(Y66/H66,"0")+IFERROR(Y67/H67,"0")+IFERROR(Y68/H68,"0")+IFERROR(Y69/H69,"0")+IFERROR(Y70/H70,"0")+IFERROR(Y71/H71,"0")</f>
        <v>12</v>
      </c>
      <c r="Z72" s="386">
        <f>IFERROR(IF(Z66="",0,Z66),"0")+IFERROR(IF(Z67="",0,Z67),"0")+IFERROR(IF(Z68="",0,Z68),"0")+IFERROR(IF(Z69="",0,Z69),"0")+IFERROR(IF(Z70="",0,Z70),"0")+IFERROR(IF(Z71="",0,Z71),"0")</f>
        <v>0.22385999999999998</v>
      </c>
      <c r="AA72" s="387"/>
      <c r="AB72" s="387"/>
      <c r="AC72" s="387"/>
    </row>
    <row r="73" spans="1:68" x14ac:dyDescent="0.2">
      <c r="A73" s="391"/>
      <c r="B73" s="391"/>
      <c r="C73" s="391"/>
      <c r="D73" s="391"/>
      <c r="E73" s="391"/>
      <c r="F73" s="391"/>
      <c r="G73" s="391"/>
      <c r="H73" s="391"/>
      <c r="I73" s="391"/>
      <c r="J73" s="391"/>
      <c r="K73" s="391"/>
      <c r="L73" s="391"/>
      <c r="M73" s="391"/>
      <c r="N73" s="391"/>
      <c r="O73" s="397"/>
      <c r="P73" s="400" t="s">
        <v>69</v>
      </c>
      <c r="Q73" s="401"/>
      <c r="R73" s="401"/>
      <c r="S73" s="401"/>
      <c r="T73" s="401"/>
      <c r="U73" s="401"/>
      <c r="V73" s="402"/>
      <c r="W73" s="37" t="s">
        <v>68</v>
      </c>
      <c r="X73" s="386">
        <f>IFERROR(SUM(X66:X71),"0")</f>
        <v>103</v>
      </c>
      <c r="Y73" s="386">
        <f>IFERROR(SUM(Y66:Y71),"0")</f>
        <v>109.2</v>
      </c>
      <c r="Z73" s="37"/>
      <c r="AA73" s="387"/>
      <c r="AB73" s="387"/>
      <c r="AC73" s="387"/>
    </row>
    <row r="74" spans="1:68" ht="14.25" customHeight="1" x14ac:dyDescent="0.25">
      <c r="A74" s="404" t="s">
        <v>140</v>
      </c>
      <c r="B74" s="391"/>
      <c r="C74" s="391"/>
      <c r="D74" s="391"/>
      <c r="E74" s="391"/>
      <c r="F74" s="391"/>
      <c r="G74" s="391"/>
      <c r="H74" s="391"/>
      <c r="I74" s="391"/>
      <c r="J74" s="391"/>
      <c r="K74" s="391"/>
      <c r="L74" s="391"/>
      <c r="M74" s="391"/>
      <c r="N74" s="391"/>
      <c r="O74" s="391"/>
      <c r="P74" s="391"/>
      <c r="Q74" s="391"/>
      <c r="R74" s="391"/>
      <c r="S74" s="391"/>
      <c r="T74" s="391"/>
      <c r="U74" s="391"/>
      <c r="V74" s="391"/>
      <c r="W74" s="391"/>
      <c r="X74" s="391"/>
      <c r="Y74" s="391"/>
      <c r="Z74" s="391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88">
        <v>4680115881440</v>
      </c>
      <c r="E75" s="389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4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622</v>
      </c>
      <c r="Y75" s="385">
        <f>IFERROR(IF(X75="",0,CEILING((X75/$H75),1)*$H75),"")</f>
        <v>626.40000000000009</v>
      </c>
      <c r="Z75" s="36">
        <f>IFERROR(IF(Y75=0,"",ROUNDUP(Y75/H75,0)*0.02175),"")</f>
        <v>1.2614999999999998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649.64444444444439</v>
      </c>
      <c r="BN75" s="64">
        <f>IFERROR(Y75*I75/H75,"0")</f>
        <v>654.24</v>
      </c>
      <c r="BO75" s="64">
        <f>IFERROR(1/J75*(X75/H75),"0")</f>
        <v>1.0284391534391533</v>
      </c>
      <c r="BP75" s="64">
        <f>IFERROR(1/J75*(Y75/H75),"0")</f>
        <v>1.0357142857142858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388">
        <v>4680115881433</v>
      </c>
      <c r="E76" s="389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6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7"/>
      <c r="P77" s="400" t="s">
        <v>69</v>
      </c>
      <c r="Q77" s="401"/>
      <c r="R77" s="401"/>
      <c r="S77" s="401"/>
      <c r="T77" s="401"/>
      <c r="U77" s="401"/>
      <c r="V77" s="402"/>
      <c r="W77" s="37" t="s">
        <v>70</v>
      </c>
      <c r="X77" s="386">
        <f>IFERROR(X75/H75,"0")+IFERROR(X76/H76,"0")</f>
        <v>57.592592592592588</v>
      </c>
      <c r="Y77" s="386">
        <f>IFERROR(Y75/H75,"0")+IFERROR(Y76/H76,"0")</f>
        <v>58.000000000000007</v>
      </c>
      <c r="Z77" s="386">
        <f>IFERROR(IF(Z75="",0,Z75),"0")+IFERROR(IF(Z76="",0,Z76),"0")</f>
        <v>1.2614999999999998</v>
      </c>
      <c r="AA77" s="387"/>
      <c r="AB77" s="387"/>
      <c r="AC77" s="387"/>
    </row>
    <row r="78" spans="1:68" x14ac:dyDescent="0.2">
      <c r="A78" s="391"/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7"/>
      <c r="P78" s="400" t="s">
        <v>69</v>
      </c>
      <c r="Q78" s="401"/>
      <c r="R78" s="401"/>
      <c r="S78" s="401"/>
      <c r="T78" s="401"/>
      <c r="U78" s="401"/>
      <c r="V78" s="402"/>
      <c r="W78" s="37" t="s">
        <v>68</v>
      </c>
      <c r="X78" s="386">
        <f>IFERROR(SUM(X75:X76),"0")</f>
        <v>622</v>
      </c>
      <c r="Y78" s="386">
        <f>IFERROR(SUM(Y75:Y76),"0")</f>
        <v>626.40000000000009</v>
      </c>
      <c r="Z78" s="37"/>
      <c r="AA78" s="387"/>
      <c r="AB78" s="387"/>
      <c r="AC78" s="387"/>
    </row>
    <row r="79" spans="1:68" ht="14.25" customHeight="1" x14ac:dyDescent="0.25">
      <c r="A79" s="404" t="s">
        <v>63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  <c r="M79" s="391"/>
      <c r="N79" s="391"/>
      <c r="O79" s="391"/>
      <c r="P79" s="391"/>
      <c r="Q79" s="391"/>
      <c r="R79" s="391"/>
      <c r="S79" s="391"/>
      <c r="T79" s="391"/>
      <c r="U79" s="391"/>
      <c r="V79" s="391"/>
      <c r="W79" s="391"/>
      <c r="X79" s="391"/>
      <c r="Y79" s="391"/>
      <c r="Z79" s="391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388">
        <v>4680115885066</v>
      </c>
      <c r="E80" s="389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6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388">
        <v>4680115885073</v>
      </c>
      <c r="E81" s="389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388">
        <v>4680115885042</v>
      </c>
      <c r="E82" s="389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4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388">
        <v>4680115885059</v>
      </c>
      <c r="E83" s="389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5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388">
        <v>4680115885080</v>
      </c>
      <c r="E84" s="389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1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388">
        <v>4680115885097</v>
      </c>
      <c r="E85" s="389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8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396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7"/>
      <c r="P86" s="400" t="s">
        <v>69</v>
      </c>
      <c r="Q86" s="401"/>
      <c r="R86" s="401"/>
      <c r="S86" s="401"/>
      <c r="T86" s="401"/>
      <c r="U86" s="401"/>
      <c r="V86" s="402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391"/>
      <c r="O87" s="397"/>
      <c r="P87" s="400" t="s">
        <v>69</v>
      </c>
      <c r="Q87" s="401"/>
      <c r="R87" s="401"/>
      <c r="S87" s="401"/>
      <c r="T87" s="401"/>
      <c r="U87" s="401"/>
      <c r="V87" s="402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04" t="s">
        <v>71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91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88">
        <v>4680115884311</v>
      </c>
      <c r="E89" s="389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602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388">
        <v>4680115884403</v>
      </c>
      <c r="E90" s="389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6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7"/>
      <c r="P91" s="400" t="s">
        <v>69</v>
      </c>
      <c r="Q91" s="401"/>
      <c r="R91" s="401"/>
      <c r="S91" s="401"/>
      <c r="T91" s="401"/>
      <c r="U91" s="401"/>
      <c r="V91" s="402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391"/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7"/>
      <c r="P92" s="400" t="s">
        <v>69</v>
      </c>
      <c r="Q92" s="401"/>
      <c r="R92" s="401"/>
      <c r="S92" s="401"/>
      <c r="T92" s="401"/>
      <c r="U92" s="401"/>
      <c r="V92" s="402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04" t="s">
        <v>170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1"/>
      <c r="P93" s="391"/>
      <c r="Q93" s="391"/>
      <c r="R93" s="391"/>
      <c r="S93" s="391"/>
      <c r="T93" s="391"/>
      <c r="U93" s="391"/>
      <c r="V93" s="391"/>
      <c r="W93" s="391"/>
      <c r="X93" s="391"/>
      <c r="Y93" s="391"/>
      <c r="Z93" s="391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4301060371</v>
      </c>
      <c r="D94" s="388">
        <v>4680115881532</v>
      </c>
      <c r="E94" s="389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5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4301060366</v>
      </c>
      <c r="D95" s="388">
        <v>4680115881532</v>
      </c>
      <c r="E95" s="389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88">
        <v>4680115881464</v>
      </c>
      <c r="E96" s="389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18</v>
      </c>
      <c r="Y96" s="385">
        <f>IFERROR(IF(X96="",0,CEILING((X96/$H96),1)*$H96),"")</f>
        <v>19.2</v>
      </c>
      <c r="Z96" s="36">
        <f>IFERROR(IF(Y96=0,"",ROUNDUP(Y96/H96,0)*0.00753),"")</f>
        <v>6.0240000000000002E-2</v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19.500000000000004</v>
      </c>
      <c r="BN96" s="64">
        <f>IFERROR(Y96*I96/H96,"0")</f>
        <v>20.8</v>
      </c>
      <c r="BO96" s="64">
        <f>IFERROR(1/J96*(X96/H96),"0")</f>
        <v>4.8076923076923073E-2</v>
      </c>
      <c r="BP96" s="64">
        <f>IFERROR(1/J96*(Y96/H96),"0")</f>
        <v>5.128205128205128E-2</v>
      </c>
    </row>
    <row r="97" spans="1:68" x14ac:dyDescent="0.2">
      <c r="A97" s="396"/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7"/>
      <c r="P97" s="400" t="s">
        <v>69</v>
      </c>
      <c r="Q97" s="401"/>
      <c r="R97" s="401"/>
      <c r="S97" s="401"/>
      <c r="T97" s="401"/>
      <c r="U97" s="401"/>
      <c r="V97" s="402"/>
      <c r="W97" s="37" t="s">
        <v>70</v>
      </c>
      <c r="X97" s="386">
        <f>IFERROR(X94/H94,"0")+IFERROR(X95/H95,"0")+IFERROR(X96/H96,"0")</f>
        <v>7.5</v>
      </c>
      <c r="Y97" s="386">
        <f>IFERROR(Y94/H94,"0")+IFERROR(Y95/H95,"0")+IFERROR(Y96/H96,"0")</f>
        <v>8</v>
      </c>
      <c r="Z97" s="386">
        <f>IFERROR(IF(Z94="",0,Z94),"0")+IFERROR(IF(Z95="",0,Z95),"0")+IFERROR(IF(Z96="",0,Z96),"0")</f>
        <v>6.0240000000000002E-2</v>
      </c>
      <c r="AA97" s="387"/>
      <c r="AB97" s="387"/>
      <c r="AC97" s="387"/>
    </row>
    <row r="98" spans="1:68" x14ac:dyDescent="0.2">
      <c r="A98" s="391"/>
      <c r="B98" s="391"/>
      <c r="C98" s="391"/>
      <c r="D98" s="391"/>
      <c r="E98" s="391"/>
      <c r="F98" s="391"/>
      <c r="G98" s="391"/>
      <c r="H98" s="391"/>
      <c r="I98" s="391"/>
      <c r="J98" s="391"/>
      <c r="K98" s="391"/>
      <c r="L98" s="391"/>
      <c r="M98" s="391"/>
      <c r="N98" s="391"/>
      <c r="O98" s="397"/>
      <c r="P98" s="400" t="s">
        <v>69</v>
      </c>
      <c r="Q98" s="401"/>
      <c r="R98" s="401"/>
      <c r="S98" s="401"/>
      <c r="T98" s="401"/>
      <c r="U98" s="401"/>
      <c r="V98" s="402"/>
      <c r="W98" s="37" t="s">
        <v>68</v>
      </c>
      <c r="X98" s="386">
        <f>IFERROR(SUM(X94:X96),"0")</f>
        <v>18</v>
      </c>
      <c r="Y98" s="386">
        <f>IFERROR(SUM(Y94:Y96),"0")</f>
        <v>19.2</v>
      </c>
      <c r="Z98" s="37"/>
      <c r="AA98" s="387"/>
      <c r="AB98" s="387"/>
      <c r="AC98" s="387"/>
    </row>
    <row r="99" spans="1:68" ht="16.5" customHeight="1" x14ac:dyDescent="0.25">
      <c r="A99" s="390" t="s">
        <v>176</v>
      </c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1"/>
      <c r="P99" s="391"/>
      <c r="Q99" s="391"/>
      <c r="R99" s="391"/>
      <c r="S99" s="391"/>
      <c r="T99" s="391"/>
      <c r="U99" s="391"/>
      <c r="V99" s="391"/>
      <c r="W99" s="391"/>
      <c r="X99" s="391"/>
      <c r="Y99" s="391"/>
      <c r="Z99" s="391"/>
      <c r="AA99" s="379"/>
      <c r="AB99" s="379"/>
      <c r="AC99" s="379"/>
    </row>
    <row r="100" spans="1:68" ht="14.25" customHeight="1" x14ac:dyDescent="0.25">
      <c r="A100" s="404" t="s">
        <v>104</v>
      </c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1"/>
      <c r="P100" s="391"/>
      <c r="Q100" s="391"/>
      <c r="R100" s="391"/>
      <c r="S100" s="391"/>
      <c r="T100" s="391"/>
      <c r="U100" s="391"/>
      <c r="V100" s="391"/>
      <c r="W100" s="391"/>
      <c r="X100" s="391"/>
      <c r="Y100" s="391"/>
      <c r="Z100" s="391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88">
        <v>4680115881327</v>
      </c>
      <c r="E101" s="389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659</v>
      </c>
      <c r="Y101" s="385">
        <f>IFERROR(IF(X101="",0,CEILING((X101/$H101),1)*$H101),"")</f>
        <v>669.6</v>
      </c>
      <c r="Z101" s="36">
        <f>IFERROR(IF(Y101=0,"",ROUNDUP(Y101/H101,0)*0.02175),"")</f>
        <v>1.3484999999999998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688.28888888888878</v>
      </c>
      <c r="BN101" s="64">
        <f>IFERROR(Y101*I101/H101,"0")</f>
        <v>699.3599999999999</v>
      </c>
      <c r="BO101" s="64">
        <f>IFERROR(1/J101*(X101/H101),"0")</f>
        <v>1.0896164021164019</v>
      </c>
      <c r="BP101" s="64">
        <f>IFERROR(1/J101*(Y101/H101),"0")</f>
        <v>1.107142857142857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388">
        <v>4680115881518</v>
      </c>
      <c r="E102" s="389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88">
        <v>4680115881303</v>
      </c>
      <c r="E103" s="389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86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157</v>
      </c>
      <c r="Y103" s="385">
        <f>IFERROR(IF(X103="",0,CEILING((X103/$H103),1)*$H103),"")</f>
        <v>157.5</v>
      </c>
      <c r="Z103" s="36">
        <f>IFERROR(IF(Y103=0,"",ROUNDUP(Y103/H103,0)*0.00937),"")</f>
        <v>0.32795000000000002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164.32666666666668</v>
      </c>
      <c r="BN103" s="64">
        <f>IFERROR(Y103*I103/H103,"0")</f>
        <v>164.85000000000002</v>
      </c>
      <c r="BO103" s="64">
        <f>IFERROR(1/J103*(X103/H103),"0")</f>
        <v>0.29074074074074069</v>
      </c>
      <c r="BP103" s="64">
        <f>IFERROR(1/J103*(Y103/H103),"0")</f>
        <v>0.29166666666666669</v>
      </c>
    </row>
    <row r="104" spans="1:68" x14ac:dyDescent="0.2">
      <c r="A104" s="396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7"/>
      <c r="P104" s="400" t="s">
        <v>69</v>
      </c>
      <c r="Q104" s="401"/>
      <c r="R104" s="401"/>
      <c r="S104" s="401"/>
      <c r="T104" s="401"/>
      <c r="U104" s="401"/>
      <c r="V104" s="402"/>
      <c r="W104" s="37" t="s">
        <v>70</v>
      </c>
      <c r="X104" s="386">
        <f>IFERROR(X101/H101,"0")+IFERROR(X102/H102,"0")+IFERROR(X103/H103,"0")</f>
        <v>95.907407407407391</v>
      </c>
      <c r="Y104" s="386">
        <f>IFERROR(Y101/H101,"0")+IFERROR(Y102/H102,"0")+IFERROR(Y103/H103,"0")</f>
        <v>97</v>
      </c>
      <c r="Z104" s="386">
        <f>IFERROR(IF(Z101="",0,Z101),"0")+IFERROR(IF(Z102="",0,Z102),"0")+IFERROR(IF(Z103="",0,Z103),"0")</f>
        <v>1.6764499999999998</v>
      </c>
      <c r="AA104" s="387"/>
      <c r="AB104" s="387"/>
      <c r="AC104" s="387"/>
    </row>
    <row r="105" spans="1:68" x14ac:dyDescent="0.2">
      <c r="A105" s="391"/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7"/>
      <c r="P105" s="400" t="s">
        <v>69</v>
      </c>
      <c r="Q105" s="401"/>
      <c r="R105" s="401"/>
      <c r="S105" s="401"/>
      <c r="T105" s="401"/>
      <c r="U105" s="401"/>
      <c r="V105" s="402"/>
      <c r="W105" s="37" t="s">
        <v>68</v>
      </c>
      <c r="X105" s="386">
        <f>IFERROR(SUM(X101:X103),"0")</f>
        <v>816</v>
      </c>
      <c r="Y105" s="386">
        <f>IFERROR(SUM(Y101:Y103),"0")</f>
        <v>827.1</v>
      </c>
      <c r="Z105" s="37"/>
      <c r="AA105" s="387"/>
      <c r="AB105" s="387"/>
      <c r="AC105" s="387"/>
    </row>
    <row r="106" spans="1:68" ht="14.25" customHeight="1" x14ac:dyDescent="0.25">
      <c r="A106" s="404" t="s">
        <v>71</v>
      </c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1"/>
      <c r="P106" s="391"/>
      <c r="Q106" s="391"/>
      <c r="R106" s="391"/>
      <c r="S106" s="391"/>
      <c r="T106" s="391"/>
      <c r="U106" s="391"/>
      <c r="V106" s="391"/>
      <c r="W106" s="391"/>
      <c r="X106" s="391"/>
      <c r="Y106" s="391"/>
      <c r="Z106" s="391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1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355</v>
      </c>
      <c r="Y107" s="385">
        <f>IFERROR(IF(X107="",0,CEILING((X107/$H107),1)*$H107),"")</f>
        <v>361.2</v>
      </c>
      <c r="Z107" s="36">
        <f>IFERROR(IF(Y107=0,"",ROUNDUP(Y107/H107,0)*0.02175),"")</f>
        <v>0.93524999999999991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378.83571428571429</v>
      </c>
      <c r="BN107" s="64">
        <f>IFERROR(Y107*I107/H107,"0")</f>
        <v>385.452</v>
      </c>
      <c r="BO107" s="64">
        <f>IFERROR(1/J107*(X107/H107),"0")</f>
        <v>0.75467687074829926</v>
      </c>
      <c r="BP107" s="64">
        <f>IFERROR(1/J107*(Y107/H107),"0")</f>
        <v>0.76785714285714279</v>
      </c>
    </row>
    <row r="108" spans="1:68" ht="27" customHeight="1" x14ac:dyDescent="0.25">
      <c r="A108" s="54" t="s">
        <v>184</v>
      </c>
      <c r="B108" s="54" t="s">
        <v>186</v>
      </c>
      <c r="C108" s="31">
        <v>4301051437</v>
      </c>
      <c r="D108" s="388">
        <v>4607091386967</v>
      </c>
      <c r="E108" s="389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88">
        <v>4607091385731</v>
      </c>
      <c r="E109" s="389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65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115</v>
      </c>
      <c r="Y109" s="385">
        <f>IFERROR(IF(X109="",0,CEILING((X109/$H109),1)*$H109),"")</f>
        <v>116.10000000000001</v>
      </c>
      <c r="Z109" s="36">
        <f>IFERROR(IF(Y109=0,"",ROUNDUP(Y109/H109,0)*0.00753),"")</f>
        <v>0.32379000000000002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126.58518518518517</v>
      </c>
      <c r="BN109" s="64">
        <f>IFERROR(Y109*I109/H109,"0")</f>
        <v>127.79600000000001</v>
      </c>
      <c r="BO109" s="64">
        <f>IFERROR(1/J109*(X109/H109),"0")</f>
        <v>0.27302943969610632</v>
      </c>
      <c r="BP109" s="64">
        <f>IFERROR(1/J109*(Y109/H109),"0")</f>
        <v>0.27564102564102561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388">
        <v>4680115880894</v>
      </c>
      <c r="E110" s="389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4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88">
        <v>4680115880214</v>
      </c>
      <c r="E111" s="389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121</v>
      </c>
      <c r="Y111" s="385">
        <f>IFERROR(IF(X111="",0,CEILING((X111/$H111),1)*$H111),"")</f>
        <v>121.50000000000001</v>
      </c>
      <c r="Z111" s="36">
        <f>IFERROR(IF(Y111=0,"",ROUNDUP(Y111/H111,0)*0.00937),"")</f>
        <v>0.42164999999999997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133.90666666666667</v>
      </c>
      <c r="BN111" s="64">
        <f>IFERROR(Y111*I111/H111,"0")</f>
        <v>134.46</v>
      </c>
      <c r="BO111" s="64">
        <f>IFERROR(1/J111*(X111/H111),"0")</f>
        <v>0.37345679012345673</v>
      </c>
      <c r="BP111" s="64">
        <f>IFERROR(1/J111*(Y111/H111),"0")</f>
        <v>0.375</v>
      </c>
    </row>
    <row r="112" spans="1:68" x14ac:dyDescent="0.2">
      <c r="A112" s="396"/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7"/>
      <c r="P112" s="400" t="s">
        <v>69</v>
      </c>
      <c r="Q112" s="401"/>
      <c r="R112" s="401"/>
      <c r="S112" s="401"/>
      <c r="T112" s="401"/>
      <c r="U112" s="401"/>
      <c r="V112" s="402"/>
      <c r="W112" s="37" t="s">
        <v>70</v>
      </c>
      <c r="X112" s="386">
        <f>IFERROR(X107/H107,"0")+IFERROR(X108/H108,"0")+IFERROR(X109/H109,"0")+IFERROR(X110/H110,"0")+IFERROR(X111/H111,"0")</f>
        <v>129.66931216931215</v>
      </c>
      <c r="Y112" s="386">
        <f>IFERROR(Y107/H107,"0")+IFERROR(Y108/H108,"0")+IFERROR(Y109/H109,"0")+IFERROR(Y110/H110,"0")+IFERROR(Y111/H111,"0")</f>
        <v>131</v>
      </c>
      <c r="Z112" s="386">
        <f>IFERROR(IF(Z107="",0,Z107),"0")+IFERROR(IF(Z108="",0,Z108),"0")+IFERROR(IF(Z109="",0,Z109),"0")+IFERROR(IF(Z110="",0,Z110),"0")+IFERROR(IF(Z111="",0,Z111),"0")</f>
        <v>1.6806899999999998</v>
      </c>
      <c r="AA112" s="387"/>
      <c r="AB112" s="387"/>
      <c r="AC112" s="387"/>
    </row>
    <row r="113" spans="1:68" x14ac:dyDescent="0.2">
      <c r="A113" s="391"/>
      <c r="B113" s="391"/>
      <c r="C113" s="391"/>
      <c r="D113" s="391"/>
      <c r="E113" s="391"/>
      <c r="F113" s="391"/>
      <c r="G113" s="391"/>
      <c r="H113" s="391"/>
      <c r="I113" s="391"/>
      <c r="J113" s="391"/>
      <c r="K113" s="391"/>
      <c r="L113" s="391"/>
      <c r="M113" s="391"/>
      <c r="N113" s="391"/>
      <c r="O113" s="397"/>
      <c r="P113" s="400" t="s">
        <v>69</v>
      </c>
      <c r="Q113" s="401"/>
      <c r="R113" s="401"/>
      <c r="S113" s="401"/>
      <c r="T113" s="401"/>
      <c r="U113" s="401"/>
      <c r="V113" s="402"/>
      <c r="W113" s="37" t="s">
        <v>68</v>
      </c>
      <c r="X113" s="386">
        <f>IFERROR(SUM(X107:X111),"0")</f>
        <v>591</v>
      </c>
      <c r="Y113" s="386">
        <f>IFERROR(SUM(Y107:Y111),"0")</f>
        <v>598.80000000000007</v>
      </c>
      <c r="Z113" s="37"/>
      <c r="AA113" s="387"/>
      <c r="AB113" s="387"/>
      <c r="AC113" s="387"/>
    </row>
    <row r="114" spans="1:68" ht="16.5" customHeight="1" x14ac:dyDescent="0.25">
      <c r="A114" s="390" t="s">
        <v>193</v>
      </c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1"/>
      <c r="P114" s="391"/>
      <c r="Q114" s="391"/>
      <c r="R114" s="391"/>
      <c r="S114" s="391"/>
      <c r="T114" s="391"/>
      <c r="U114" s="391"/>
      <c r="V114" s="391"/>
      <c r="W114" s="391"/>
      <c r="X114" s="391"/>
      <c r="Y114" s="391"/>
      <c r="Z114" s="391"/>
      <c r="AA114" s="379"/>
      <c r="AB114" s="379"/>
      <c r="AC114" s="379"/>
    </row>
    <row r="115" spans="1:68" ht="14.25" customHeight="1" x14ac:dyDescent="0.25">
      <c r="A115" s="404" t="s">
        <v>104</v>
      </c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1"/>
      <c r="P115" s="391"/>
      <c r="Q115" s="391"/>
      <c r="R115" s="391"/>
      <c r="S115" s="391"/>
      <c r="T115" s="391"/>
      <c r="U115" s="391"/>
      <c r="V115" s="391"/>
      <c r="W115" s="391"/>
      <c r="X115" s="391"/>
      <c r="Y115" s="391"/>
      <c r="Z115" s="391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388">
        <v>4680115882133</v>
      </c>
      <c r="E116" s="389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88">
        <v>4680115882133</v>
      </c>
      <c r="E117" s="389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550</v>
      </c>
      <c r="Y117" s="385">
        <f>IFERROR(IF(X117="",0,CEILING((X117/$H117),1)*$H117),"")</f>
        <v>560</v>
      </c>
      <c r="Z117" s="36">
        <f>IFERROR(IF(Y117=0,"",ROUNDUP(Y117/H117,0)*0.02175),"")</f>
        <v>1.0874999999999999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573.57142857142856</v>
      </c>
      <c r="BN117" s="64">
        <f>IFERROR(Y117*I117/H117,"0")</f>
        <v>584</v>
      </c>
      <c r="BO117" s="64">
        <f>IFERROR(1/J117*(X117/H117),"0")</f>
        <v>0.87691326530612246</v>
      </c>
      <c r="BP117" s="64">
        <f>IFERROR(1/J117*(Y117/H117),"0")</f>
        <v>0.89285714285714279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388">
        <v>4680115880269</v>
      </c>
      <c r="E118" s="389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388">
        <v>4680115880429</v>
      </c>
      <c r="E119" s="389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34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388">
        <v>4680115881457</v>
      </c>
      <c r="E120" s="389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6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7"/>
      <c r="P121" s="400" t="s">
        <v>69</v>
      </c>
      <c r="Q121" s="401"/>
      <c r="R121" s="401"/>
      <c r="S121" s="401"/>
      <c r="T121" s="401"/>
      <c r="U121" s="401"/>
      <c r="V121" s="402"/>
      <c r="W121" s="37" t="s">
        <v>70</v>
      </c>
      <c r="X121" s="386">
        <f>IFERROR(X116/H116,"0")+IFERROR(X117/H117,"0")+IFERROR(X118/H118,"0")+IFERROR(X119/H119,"0")+IFERROR(X120/H120,"0")</f>
        <v>49.107142857142861</v>
      </c>
      <c r="Y121" s="386">
        <f>IFERROR(Y116/H116,"0")+IFERROR(Y117/H117,"0")+IFERROR(Y118/H118,"0")+IFERROR(Y119/H119,"0")+IFERROR(Y120/H120,"0")</f>
        <v>50</v>
      </c>
      <c r="Z121" s="386">
        <f>IFERROR(IF(Z116="",0,Z116),"0")+IFERROR(IF(Z117="",0,Z117),"0")+IFERROR(IF(Z118="",0,Z118),"0")+IFERROR(IF(Z119="",0,Z119),"0")+IFERROR(IF(Z120="",0,Z120),"0")</f>
        <v>1.0874999999999999</v>
      </c>
      <c r="AA121" s="387"/>
      <c r="AB121" s="387"/>
      <c r="AC121" s="387"/>
    </row>
    <row r="122" spans="1:68" x14ac:dyDescent="0.2">
      <c r="A122" s="391"/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7"/>
      <c r="P122" s="400" t="s">
        <v>69</v>
      </c>
      <c r="Q122" s="401"/>
      <c r="R122" s="401"/>
      <c r="S122" s="401"/>
      <c r="T122" s="401"/>
      <c r="U122" s="401"/>
      <c r="V122" s="402"/>
      <c r="W122" s="37" t="s">
        <v>68</v>
      </c>
      <c r="X122" s="386">
        <f>IFERROR(SUM(X116:X120),"0")</f>
        <v>550</v>
      </c>
      <c r="Y122" s="386">
        <f>IFERROR(SUM(Y116:Y120),"0")</f>
        <v>560</v>
      </c>
      <c r="Z122" s="37"/>
      <c r="AA122" s="387"/>
      <c r="AB122" s="387"/>
      <c r="AC122" s="387"/>
    </row>
    <row r="123" spans="1:68" ht="14.25" customHeight="1" x14ac:dyDescent="0.25">
      <c r="A123" s="404" t="s">
        <v>140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1"/>
      <c r="P123" s="391"/>
      <c r="Q123" s="391"/>
      <c r="R123" s="391"/>
      <c r="S123" s="391"/>
      <c r="T123" s="391"/>
      <c r="U123" s="391"/>
      <c r="V123" s="391"/>
      <c r="W123" s="391"/>
      <c r="X123" s="391"/>
      <c r="Y123" s="391"/>
      <c r="Z123" s="391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88">
        <v>4680115881488</v>
      </c>
      <c r="E124" s="389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55</v>
      </c>
      <c r="Y124" s="385">
        <f>IFERROR(IF(X124="",0,CEILING((X124/$H124),1)*$H124),"")</f>
        <v>64.800000000000011</v>
      </c>
      <c r="Z124" s="36">
        <f>IFERROR(IF(Y124=0,"",ROUNDUP(Y124/H124,0)*0.02175),"")</f>
        <v>0.1305</v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57.444444444444436</v>
      </c>
      <c r="BN124" s="64">
        <f>IFERROR(Y124*I124/H124,"0")</f>
        <v>67.680000000000007</v>
      </c>
      <c r="BO124" s="64">
        <f>IFERROR(1/J124*(X124/H124),"0")</f>
        <v>0.10609567901234568</v>
      </c>
      <c r="BP124" s="64">
        <f>IFERROR(1/J124*(Y124/H124),"0")</f>
        <v>0.125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388">
        <v>4680115882775</v>
      </c>
      <c r="E125" s="389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388">
        <v>4680115880658</v>
      </c>
      <c r="E126" s="389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6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7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6">
        <f>IFERROR(X124/H124,"0")+IFERROR(X125/H125,"0")+IFERROR(X126/H126,"0")</f>
        <v>5.0925925925925926</v>
      </c>
      <c r="Y127" s="386">
        <f>IFERROR(Y124/H124,"0")+IFERROR(Y125/H125,"0")+IFERROR(Y126/H126,"0")</f>
        <v>6.0000000000000009</v>
      </c>
      <c r="Z127" s="386">
        <f>IFERROR(IF(Z124="",0,Z124),"0")+IFERROR(IF(Z125="",0,Z125),"0")+IFERROR(IF(Z126="",0,Z126),"0")</f>
        <v>0.1305</v>
      </c>
      <c r="AA127" s="387"/>
      <c r="AB127" s="387"/>
      <c r="AC127" s="387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7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6">
        <f>IFERROR(SUM(X124:X126),"0")</f>
        <v>55</v>
      </c>
      <c r="Y128" s="386">
        <f>IFERROR(SUM(Y124:Y126),"0")</f>
        <v>64.800000000000011</v>
      </c>
      <c r="Z128" s="37"/>
      <c r="AA128" s="387"/>
      <c r="AB128" s="387"/>
      <c r="AC128" s="387"/>
    </row>
    <row r="129" spans="1:68" ht="14.25" customHeight="1" x14ac:dyDescent="0.25">
      <c r="A129" s="404" t="s">
        <v>71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388">
        <v>4607091385168</v>
      </c>
      <c r="E130" s="389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88">
        <v>4607091385168</v>
      </c>
      <c r="E131" s="389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0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435</v>
      </c>
      <c r="Y131" s="385">
        <f t="shared" si="21"/>
        <v>436.8</v>
      </c>
      <c r="Z131" s="36">
        <f>IFERROR(IF(Y131=0,"",ROUNDUP(Y131/H131,0)*0.02175),"")</f>
        <v>1.131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463.89642857142854</v>
      </c>
      <c r="BN131" s="64">
        <f t="shared" si="23"/>
        <v>465.81599999999997</v>
      </c>
      <c r="BO131" s="64">
        <f t="shared" si="24"/>
        <v>0.92474489795918358</v>
      </c>
      <c r="BP131" s="64">
        <f t="shared" si="25"/>
        <v>0.92857142857142849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388">
        <v>4607091383256</v>
      </c>
      <c r="E132" s="389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88">
        <v>4607091385748</v>
      </c>
      <c r="E133" s="389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170</v>
      </c>
      <c r="Y133" s="385">
        <f t="shared" si="21"/>
        <v>170.10000000000002</v>
      </c>
      <c r="Z133" s="36">
        <f>IFERROR(IF(Y133=0,"",ROUNDUP(Y133/H133,0)*0.00753),"")</f>
        <v>0.47439000000000003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187.12592592592591</v>
      </c>
      <c r="BN133" s="64">
        <f t="shared" si="23"/>
        <v>187.23599999999999</v>
      </c>
      <c r="BO133" s="64">
        <f t="shared" si="24"/>
        <v>0.40360873694207028</v>
      </c>
      <c r="BP133" s="64">
        <f t="shared" si="25"/>
        <v>0.40384615384615385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388">
        <v>4680115884533</v>
      </c>
      <c r="E134" s="389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388">
        <v>4680115882645</v>
      </c>
      <c r="E135" s="389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2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6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7"/>
      <c r="P136" s="400" t="s">
        <v>69</v>
      </c>
      <c r="Q136" s="401"/>
      <c r="R136" s="401"/>
      <c r="S136" s="401"/>
      <c r="T136" s="401"/>
      <c r="U136" s="401"/>
      <c r="V136" s="402"/>
      <c r="W136" s="37" t="s">
        <v>70</v>
      </c>
      <c r="X136" s="386">
        <f>IFERROR(X130/H130,"0")+IFERROR(X131/H131,"0")+IFERROR(X132/H132,"0")+IFERROR(X133/H133,"0")+IFERROR(X134/H134,"0")+IFERROR(X135/H135,"0")</f>
        <v>114.74867724867724</v>
      </c>
      <c r="Y136" s="386">
        <f>IFERROR(Y130/H130,"0")+IFERROR(Y131/H131,"0")+IFERROR(Y132/H132,"0")+IFERROR(Y133/H133,"0")+IFERROR(Y134/H134,"0")+IFERROR(Y135/H135,"0")</f>
        <v>115</v>
      </c>
      <c r="Z136" s="386">
        <f>IFERROR(IF(Z130="",0,Z130),"0")+IFERROR(IF(Z131="",0,Z131),"0")+IFERROR(IF(Z132="",0,Z132),"0")+IFERROR(IF(Z133="",0,Z133),"0")+IFERROR(IF(Z134="",0,Z134),"0")+IFERROR(IF(Z135="",0,Z135),"0")</f>
        <v>1.6053900000000001</v>
      </c>
      <c r="AA136" s="387"/>
      <c r="AB136" s="387"/>
      <c r="AC136" s="387"/>
    </row>
    <row r="137" spans="1:68" x14ac:dyDescent="0.2">
      <c r="A137" s="391"/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7"/>
      <c r="P137" s="400" t="s">
        <v>69</v>
      </c>
      <c r="Q137" s="401"/>
      <c r="R137" s="401"/>
      <c r="S137" s="401"/>
      <c r="T137" s="401"/>
      <c r="U137" s="401"/>
      <c r="V137" s="402"/>
      <c r="W137" s="37" t="s">
        <v>68</v>
      </c>
      <c r="X137" s="386">
        <f>IFERROR(SUM(X130:X135),"0")</f>
        <v>605</v>
      </c>
      <c r="Y137" s="386">
        <f>IFERROR(SUM(Y130:Y135),"0")</f>
        <v>606.90000000000009</v>
      </c>
      <c r="Z137" s="37"/>
      <c r="AA137" s="387"/>
      <c r="AB137" s="387"/>
      <c r="AC137" s="387"/>
    </row>
    <row r="138" spans="1:68" ht="14.25" customHeight="1" x14ac:dyDescent="0.25">
      <c r="A138" s="404" t="s">
        <v>170</v>
      </c>
      <c r="B138" s="391"/>
      <c r="C138" s="391"/>
      <c r="D138" s="391"/>
      <c r="E138" s="391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  <c r="X138" s="391"/>
      <c r="Y138" s="391"/>
      <c r="Z138" s="391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388">
        <v>4680115882652</v>
      </c>
      <c r="E139" s="389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70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388">
        <v>4680115880238</v>
      </c>
      <c r="E140" s="389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396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7"/>
      <c r="P141" s="400" t="s">
        <v>69</v>
      </c>
      <c r="Q141" s="401"/>
      <c r="R141" s="401"/>
      <c r="S141" s="401"/>
      <c r="T141" s="401"/>
      <c r="U141" s="401"/>
      <c r="V141" s="402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7"/>
      <c r="P142" s="400" t="s">
        <v>69</v>
      </c>
      <c r="Q142" s="401"/>
      <c r="R142" s="401"/>
      <c r="S142" s="401"/>
      <c r="T142" s="401"/>
      <c r="U142" s="401"/>
      <c r="V142" s="402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390" t="s">
        <v>225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379"/>
      <c r="AB143" s="379"/>
      <c r="AC143" s="379"/>
    </row>
    <row r="144" spans="1:68" ht="14.25" customHeight="1" x14ac:dyDescent="0.25">
      <c r="A144" s="404" t="s">
        <v>104</v>
      </c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  <c r="X144" s="391"/>
      <c r="Y144" s="391"/>
      <c r="Z144" s="391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388">
        <v>4680115882577</v>
      </c>
      <c r="E145" s="389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4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388">
        <v>4680115882577</v>
      </c>
      <c r="E146" s="389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4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396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7"/>
      <c r="P147" s="400" t="s">
        <v>69</v>
      </c>
      <c r="Q147" s="401"/>
      <c r="R147" s="401"/>
      <c r="S147" s="401"/>
      <c r="T147" s="401"/>
      <c r="U147" s="401"/>
      <c r="V147" s="402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391"/>
      <c r="O148" s="397"/>
      <c r="P148" s="400" t="s">
        <v>69</v>
      </c>
      <c r="Q148" s="401"/>
      <c r="R148" s="401"/>
      <c r="S148" s="401"/>
      <c r="T148" s="401"/>
      <c r="U148" s="401"/>
      <c r="V148" s="402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04" t="s">
        <v>63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91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388">
        <v>4680115883444</v>
      </c>
      <c r="E150" s="389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2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388">
        <v>4680115883444</v>
      </c>
      <c r="E151" s="389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8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6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7"/>
      <c r="P152" s="400" t="s">
        <v>69</v>
      </c>
      <c r="Q152" s="401"/>
      <c r="R152" s="401"/>
      <c r="S152" s="401"/>
      <c r="T152" s="401"/>
      <c r="U152" s="401"/>
      <c r="V152" s="402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7"/>
      <c r="P153" s="400" t="s">
        <v>69</v>
      </c>
      <c r="Q153" s="401"/>
      <c r="R153" s="401"/>
      <c r="S153" s="401"/>
      <c r="T153" s="401"/>
      <c r="U153" s="401"/>
      <c r="V153" s="402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04" t="s">
        <v>71</v>
      </c>
      <c r="B154" s="391"/>
      <c r="C154" s="391"/>
      <c r="D154" s="391"/>
      <c r="E154" s="391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  <c r="X154" s="391"/>
      <c r="Y154" s="391"/>
      <c r="Z154" s="391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388">
        <v>4680115882584</v>
      </c>
      <c r="E155" s="389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0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388">
        <v>4680115882584</v>
      </c>
      <c r="E156" s="389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3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396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7"/>
      <c r="P157" s="400" t="s">
        <v>69</v>
      </c>
      <c r="Q157" s="401"/>
      <c r="R157" s="401"/>
      <c r="S157" s="401"/>
      <c r="T157" s="401"/>
      <c r="U157" s="401"/>
      <c r="V157" s="402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7"/>
      <c r="P158" s="400" t="s">
        <v>69</v>
      </c>
      <c r="Q158" s="401"/>
      <c r="R158" s="401"/>
      <c r="S158" s="401"/>
      <c r="T158" s="401"/>
      <c r="U158" s="401"/>
      <c r="V158" s="402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390" t="s">
        <v>102</v>
      </c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  <c r="X159" s="391"/>
      <c r="Y159" s="391"/>
      <c r="Z159" s="391"/>
      <c r="AA159" s="379"/>
      <c r="AB159" s="379"/>
      <c r="AC159" s="379"/>
    </row>
    <row r="160" spans="1:68" ht="14.25" customHeight="1" x14ac:dyDescent="0.25">
      <c r="A160" s="404" t="s">
        <v>104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388">
        <v>4607091382945</v>
      </c>
      <c r="E161" s="389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388">
        <v>4607091382952</v>
      </c>
      <c r="E162" s="389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388">
        <v>4607091384604</v>
      </c>
      <c r="E163" s="389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396"/>
      <c r="B164" s="391"/>
      <c r="C164" s="391"/>
      <c r="D164" s="391"/>
      <c r="E164" s="391"/>
      <c r="F164" s="391"/>
      <c r="G164" s="391"/>
      <c r="H164" s="391"/>
      <c r="I164" s="391"/>
      <c r="J164" s="391"/>
      <c r="K164" s="391"/>
      <c r="L164" s="391"/>
      <c r="M164" s="391"/>
      <c r="N164" s="391"/>
      <c r="O164" s="397"/>
      <c r="P164" s="400" t="s">
        <v>69</v>
      </c>
      <c r="Q164" s="401"/>
      <c r="R164" s="401"/>
      <c r="S164" s="401"/>
      <c r="T164" s="401"/>
      <c r="U164" s="401"/>
      <c r="V164" s="402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391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7"/>
      <c r="P165" s="400" t="s">
        <v>69</v>
      </c>
      <c r="Q165" s="401"/>
      <c r="R165" s="401"/>
      <c r="S165" s="401"/>
      <c r="T165" s="401"/>
      <c r="U165" s="401"/>
      <c r="V165" s="402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04" t="s">
        <v>63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  <c r="X166" s="391"/>
      <c r="Y166" s="391"/>
      <c r="Z166" s="391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388">
        <v>4607091387667</v>
      </c>
      <c r="E167" s="389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388">
        <v>4607091387636</v>
      </c>
      <c r="E168" s="389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388">
        <v>4607091382426</v>
      </c>
      <c r="E169" s="389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388">
        <v>4607091386547</v>
      </c>
      <c r="E170" s="389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388">
        <v>4607091382464</v>
      </c>
      <c r="E171" s="389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396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7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7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customHeight="1" x14ac:dyDescent="0.25">
      <c r="A174" s="404" t="s">
        <v>71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88">
        <v>4607091385304</v>
      </c>
      <c r="E175" s="389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68</v>
      </c>
      <c r="Y175" s="385">
        <f>IFERROR(IF(X175="",0,CEILING((X175/$H175),1)*$H175),"")</f>
        <v>75.600000000000009</v>
      </c>
      <c r="Z175" s="36">
        <f>IFERROR(IF(Y175=0,"",ROUNDUP(Y175/H175,0)*0.02175),"")</f>
        <v>0.19574999999999998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72.565714285714279</v>
      </c>
      <c r="BN175" s="64">
        <f>IFERROR(Y175*I175/H175,"0")</f>
        <v>80.676000000000016</v>
      </c>
      <c r="BO175" s="64">
        <f>IFERROR(1/J175*(X175/H175),"0")</f>
        <v>0.14455782312925169</v>
      </c>
      <c r="BP175" s="64">
        <f>IFERROR(1/J175*(Y175/H175),"0")</f>
        <v>0.1607142857142857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388">
        <v>4607091386264</v>
      </c>
      <c r="E176" s="389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70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388">
        <v>4607091385427</v>
      </c>
      <c r="E177" s="389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6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7"/>
      <c r="P178" s="400" t="s">
        <v>69</v>
      </c>
      <c r="Q178" s="401"/>
      <c r="R178" s="401"/>
      <c r="S178" s="401"/>
      <c r="T178" s="401"/>
      <c r="U178" s="401"/>
      <c r="V178" s="402"/>
      <c r="W178" s="37" t="s">
        <v>70</v>
      </c>
      <c r="X178" s="386">
        <f>IFERROR(X175/H175,"0")+IFERROR(X176/H176,"0")+IFERROR(X177/H177,"0")</f>
        <v>8.0952380952380949</v>
      </c>
      <c r="Y178" s="386">
        <f>IFERROR(Y175/H175,"0")+IFERROR(Y176/H176,"0")+IFERROR(Y177/H177,"0")</f>
        <v>9</v>
      </c>
      <c r="Z178" s="386">
        <f>IFERROR(IF(Z175="",0,Z175),"0")+IFERROR(IF(Z176="",0,Z176),"0")+IFERROR(IF(Z177="",0,Z177),"0")</f>
        <v>0.19574999999999998</v>
      </c>
      <c r="AA178" s="387"/>
      <c r="AB178" s="387"/>
      <c r="AC178" s="387"/>
    </row>
    <row r="179" spans="1:68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391"/>
      <c r="O179" s="397"/>
      <c r="P179" s="400" t="s">
        <v>69</v>
      </c>
      <c r="Q179" s="401"/>
      <c r="R179" s="401"/>
      <c r="S179" s="401"/>
      <c r="T179" s="401"/>
      <c r="U179" s="401"/>
      <c r="V179" s="402"/>
      <c r="W179" s="37" t="s">
        <v>68</v>
      </c>
      <c r="X179" s="386">
        <f>IFERROR(SUM(X175:X177),"0")</f>
        <v>68</v>
      </c>
      <c r="Y179" s="386">
        <f>IFERROR(SUM(Y175:Y177),"0")</f>
        <v>75.600000000000009</v>
      </c>
      <c r="Z179" s="37"/>
      <c r="AA179" s="387"/>
      <c r="AB179" s="387"/>
      <c r="AC179" s="387"/>
    </row>
    <row r="180" spans="1:68" ht="27.75" customHeight="1" x14ac:dyDescent="0.2">
      <c r="A180" s="412" t="s">
        <v>257</v>
      </c>
      <c r="B180" s="413"/>
      <c r="C180" s="413"/>
      <c r="D180" s="413"/>
      <c r="E180" s="413"/>
      <c r="F180" s="413"/>
      <c r="G180" s="413"/>
      <c r="H180" s="413"/>
      <c r="I180" s="413"/>
      <c r="J180" s="413"/>
      <c r="K180" s="413"/>
      <c r="L180" s="413"/>
      <c r="M180" s="413"/>
      <c r="N180" s="413"/>
      <c r="O180" s="413"/>
      <c r="P180" s="413"/>
      <c r="Q180" s="413"/>
      <c r="R180" s="413"/>
      <c r="S180" s="413"/>
      <c r="T180" s="413"/>
      <c r="U180" s="413"/>
      <c r="V180" s="413"/>
      <c r="W180" s="413"/>
      <c r="X180" s="413"/>
      <c r="Y180" s="413"/>
      <c r="Z180" s="413"/>
      <c r="AA180" s="48"/>
      <c r="AB180" s="48"/>
      <c r="AC180" s="48"/>
    </row>
    <row r="181" spans="1:68" ht="16.5" customHeight="1" x14ac:dyDescent="0.25">
      <c r="A181" s="390" t="s">
        <v>258</v>
      </c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  <c r="X181" s="391"/>
      <c r="Y181" s="391"/>
      <c r="Z181" s="391"/>
      <c r="AA181" s="379"/>
      <c r="AB181" s="379"/>
      <c r="AC181" s="379"/>
    </row>
    <row r="182" spans="1:68" ht="14.25" customHeight="1" x14ac:dyDescent="0.25">
      <c r="A182" s="404" t="s">
        <v>63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88">
        <v>4680115880993</v>
      </c>
      <c r="E183" s="389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111</v>
      </c>
      <c r="Y183" s="385">
        <f t="shared" ref="Y183:Y190" si="26">IFERROR(IF(X183="",0,CEILING((X183/$H183),1)*$H183),"")</f>
        <v>113.4</v>
      </c>
      <c r="Z183" s="36">
        <f>IFERROR(IF(Y183=0,"",ROUNDUP(Y183/H183,0)*0.00753),"")</f>
        <v>0.20331000000000002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117.87142857142857</v>
      </c>
      <c r="BN183" s="64">
        <f t="shared" ref="BN183:BN190" si="28">IFERROR(Y183*I183/H183,"0")</f>
        <v>120.42</v>
      </c>
      <c r="BO183" s="64">
        <f t="shared" ref="BO183:BO190" si="29">IFERROR(1/J183*(X183/H183),"0")</f>
        <v>0.16941391941391939</v>
      </c>
      <c r="BP183" s="64">
        <f t="shared" ref="BP183:BP190" si="30">IFERROR(1/J183*(Y183/H183),"0")</f>
        <v>0.17307692307692307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388">
        <v>4680115881761</v>
      </c>
      <c r="E184" s="389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88">
        <v>4680115881563</v>
      </c>
      <c r="E185" s="389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239</v>
      </c>
      <c r="Y185" s="385">
        <f t="shared" si="26"/>
        <v>239.4</v>
      </c>
      <c r="Z185" s="36">
        <f>IFERROR(IF(Y185=0,"",ROUNDUP(Y185/H185,0)*0.00753),"")</f>
        <v>0.42921000000000004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250.38095238095241</v>
      </c>
      <c r="BN185" s="64">
        <f t="shared" si="28"/>
        <v>250.8</v>
      </c>
      <c r="BO185" s="64">
        <f t="shared" si="29"/>
        <v>0.36477411477411475</v>
      </c>
      <c r="BP185" s="64">
        <f t="shared" si="30"/>
        <v>0.36538461538461536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88">
        <v>4680115880986</v>
      </c>
      <c r="E186" s="389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116</v>
      </c>
      <c r="Y186" s="385">
        <f t="shared" si="26"/>
        <v>117.60000000000001</v>
      </c>
      <c r="Z186" s="36">
        <f>IFERROR(IF(Y186=0,"",ROUNDUP(Y186/H186,0)*0.00502),"")</f>
        <v>0.28112000000000004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123.18095238095238</v>
      </c>
      <c r="BN186" s="64">
        <f t="shared" si="28"/>
        <v>124.88</v>
      </c>
      <c r="BO186" s="64">
        <f t="shared" si="29"/>
        <v>0.23606023606023607</v>
      </c>
      <c r="BP186" s="64">
        <f t="shared" si="30"/>
        <v>0.23931623931623935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388">
        <v>4680115881785</v>
      </c>
      <c r="E187" s="389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88">
        <v>4680115881679</v>
      </c>
      <c r="E188" s="389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70</v>
      </c>
      <c r="Y188" s="385">
        <f t="shared" si="26"/>
        <v>71.400000000000006</v>
      </c>
      <c r="Z188" s="36">
        <f>IFERROR(IF(Y188=0,"",ROUNDUP(Y188/H188,0)*0.00502),"")</f>
        <v>0.17068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73.333333333333329</v>
      </c>
      <c r="BN188" s="64">
        <f t="shared" si="28"/>
        <v>74.8</v>
      </c>
      <c r="BO188" s="64">
        <f t="shared" si="29"/>
        <v>0.14245014245014245</v>
      </c>
      <c r="BP188" s="64">
        <f t="shared" si="30"/>
        <v>0.14529914529914531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388">
        <v>4680115880191</v>
      </c>
      <c r="E189" s="389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388">
        <v>4680115883963</v>
      </c>
      <c r="E190" s="389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6"/>
      <c r="B191" s="391"/>
      <c r="C191" s="391"/>
      <c r="D191" s="391"/>
      <c r="E191" s="391"/>
      <c r="F191" s="391"/>
      <c r="G191" s="391"/>
      <c r="H191" s="391"/>
      <c r="I191" s="391"/>
      <c r="J191" s="391"/>
      <c r="K191" s="391"/>
      <c r="L191" s="391"/>
      <c r="M191" s="391"/>
      <c r="N191" s="391"/>
      <c r="O191" s="397"/>
      <c r="P191" s="400" t="s">
        <v>69</v>
      </c>
      <c r="Q191" s="401"/>
      <c r="R191" s="401"/>
      <c r="S191" s="401"/>
      <c r="T191" s="401"/>
      <c r="U191" s="401"/>
      <c r="V191" s="402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171.90476190476187</v>
      </c>
      <c r="Y191" s="386">
        <f>IFERROR(Y183/H183,"0")+IFERROR(Y184/H184,"0")+IFERROR(Y185/H185,"0")+IFERROR(Y186/H186,"0")+IFERROR(Y187/H187,"0")+IFERROR(Y188/H188,"0")+IFERROR(Y189/H189,"0")+IFERROR(Y190/H190,"0")</f>
        <v>174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1.0843200000000002</v>
      </c>
      <c r="AA191" s="387"/>
      <c r="AB191" s="387"/>
      <c r="AC191" s="387"/>
    </row>
    <row r="192" spans="1:68" x14ac:dyDescent="0.2">
      <c r="A192" s="391"/>
      <c r="B192" s="391"/>
      <c r="C192" s="391"/>
      <c r="D192" s="391"/>
      <c r="E192" s="391"/>
      <c r="F192" s="391"/>
      <c r="G192" s="391"/>
      <c r="H192" s="391"/>
      <c r="I192" s="391"/>
      <c r="J192" s="391"/>
      <c r="K192" s="391"/>
      <c r="L192" s="391"/>
      <c r="M192" s="391"/>
      <c r="N192" s="391"/>
      <c r="O192" s="397"/>
      <c r="P192" s="400" t="s">
        <v>69</v>
      </c>
      <c r="Q192" s="401"/>
      <c r="R192" s="401"/>
      <c r="S192" s="401"/>
      <c r="T192" s="401"/>
      <c r="U192" s="401"/>
      <c r="V192" s="402"/>
      <c r="W192" s="37" t="s">
        <v>68</v>
      </c>
      <c r="X192" s="386">
        <f>IFERROR(SUM(X183:X190),"0")</f>
        <v>536</v>
      </c>
      <c r="Y192" s="386">
        <f>IFERROR(SUM(Y183:Y190),"0")</f>
        <v>541.80000000000007</v>
      </c>
      <c r="Z192" s="37"/>
      <c r="AA192" s="387"/>
      <c r="AB192" s="387"/>
      <c r="AC192" s="387"/>
    </row>
    <row r="193" spans="1:68" ht="16.5" customHeight="1" x14ac:dyDescent="0.25">
      <c r="A193" s="390" t="s">
        <v>275</v>
      </c>
      <c r="B193" s="391"/>
      <c r="C193" s="391"/>
      <c r="D193" s="391"/>
      <c r="E193" s="391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  <c r="X193" s="391"/>
      <c r="Y193" s="391"/>
      <c r="Z193" s="391"/>
      <c r="AA193" s="379"/>
      <c r="AB193" s="379"/>
      <c r="AC193" s="379"/>
    </row>
    <row r="194" spans="1:68" ht="14.25" customHeight="1" x14ac:dyDescent="0.25">
      <c r="A194" s="404" t="s">
        <v>104</v>
      </c>
      <c r="B194" s="391"/>
      <c r="C194" s="391"/>
      <c r="D194" s="391"/>
      <c r="E194" s="391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  <c r="X194" s="391"/>
      <c r="Y194" s="391"/>
      <c r="Z194" s="391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388">
        <v>4680115881402</v>
      </c>
      <c r="E195" s="389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388">
        <v>4680115881396</v>
      </c>
      <c r="E196" s="389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396"/>
      <c r="B197" s="391"/>
      <c r="C197" s="391"/>
      <c r="D197" s="391"/>
      <c r="E197" s="391"/>
      <c r="F197" s="391"/>
      <c r="G197" s="391"/>
      <c r="H197" s="391"/>
      <c r="I197" s="391"/>
      <c r="J197" s="391"/>
      <c r="K197" s="391"/>
      <c r="L197" s="391"/>
      <c r="M197" s="391"/>
      <c r="N197" s="391"/>
      <c r="O197" s="397"/>
      <c r="P197" s="400" t="s">
        <v>69</v>
      </c>
      <c r="Q197" s="401"/>
      <c r="R197" s="401"/>
      <c r="S197" s="401"/>
      <c r="T197" s="401"/>
      <c r="U197" s="401"/>
      <c r="V197" s="402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391"/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  <c r="M198" s="391"/>
      <c r="N198" s="391"/>
      <c r="O198" s="397"/>
      <c r="P198" s="400" t="s">
        <v>69</v>
      </c>
      <c r="Q198" s="401"/>
      <c r="R198" s="401"/>
      <c r="S198" s="401"/>
      <c r="T198" s="401"/>
      <c r="U198" s="401"/>
      <c r="V198" s="402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04" t="s">
        <v>140</v>
      </c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  <c r="X199" s="391"/>
      <c r="Y199" s="391"/>
      <c r="Z199" s="391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388">
        <v>4680115882935</v>
      </c>
      <c r="E200" s="389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388">
        <v>4680115880764</v>
      </c>
      <c r="E201" s="389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396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7"/>
      <c r="P202" s="400" t="s">
        <v>69</v>
      </c>
      <c r="Q202" s="401"/>
      <c r="R202" s="401"/>
      <c r="S202" s="401"/>
      <c r="T202" s="401"/>
      <c r="U202" s="401"/>
      <c r="V202" s="402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391"/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7"/>
      <c r="P203" s="400" t="s">
        <v>69</v>
      </c>
      <c r="Q203" s="401"/>
      <c r="R203" s="401"/>
      <c r="S203" s="401"/>
      <c r="T203" s="401"/>
      <c r="U203" s="401"/>
      <c r="V203" s="402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04" t="s">
        <v>63</v>
      </c>
      <c r="B204" s="391"/>
      <c r="C204" s="391"/>
      <c r="D204" s="391"/>
      <c r="E204" s="391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  <c r="X204" s="391"/>
      <c r="Y204" s="391"/>
      <c r="Z204" s="391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88">
        <v>4680115882683</v>
      </c>
      <c r="E205" s="389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402</v>
      </c>
      <c r="Y205" s="385">
        <f t="shared" ref="Y205:Y212" si="31">IFERROR(IF(X205="",0,CEILING((X205/$H205),1)*$H205),"")</f>
        <v>405</v>
      </c>
      <c r="Z205" s="36">
        <f>IFERROR(IF(Y205=0,"",ROUNDUP(Y205/H205,0)*0.00937),"")</f>
        <v>0.70274999999999999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417.63333333333333</v>
      </c>
      <c r="BN205" s="64">
        <f t="shared" ref="BN205:BN212" si="33">IFERROR(Y205*I205/H205,"0")</f>
        <v>420.75</v>
      </c>
      <c r="BO205" s="64">
        <f t="shared" ref="BO205:BO212" si="34">IFERROR(1/J205*(X205/H205),"0")</f>
        <v>0.62037037037037035</v>
      </c>
      <c r="BP205" s="64">
        <f t="shared" ref="BP205:BP212" si="35">IFERROR(1/J205*(Y205/H205),"0")</f>
        <v>0.625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88">
        <v>4680115882690</v>
      </c>
      <c r="E206" s="389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350</v>
      </c>
      <c r="Y206" s="385">
        <f t="shared" si="31"/>
        <v>351</v>
      </c>
      <c r="Z206" s="36">
        <f>IFERROR(IF(Y206=0,"",ROUNDUP(Y206/H206,0)*0.00937),"")</f>
        <v>0.60904999999999998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363.61111111111109</v>
      </c>
      <c r="BN206" s="64">
        <f t="shared" si="33"/>
        <v>364.65</v>
      </c>
      <c r="BO206" s="64">
        <f t="shared" si="34"/>
        <v>0.54012345679012341</v>
      </c>
      <c r="BP206" s="64">
        <f t="shared" si="35"/>
        <v>0.54166666666666663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388">
        <v>4680115882669</v>
      </c>
      <c r="E207" s="389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88">
        <v>4680115882676</v>
      </c>
      <c r="E208" s="389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33</v>
      </c>
      <c r="Y208" s="385">
        <f t="shared" si="31"/>
        <v>37.800000000000004</v>
      </c>
      <c r="Z208" s="36">
        <f>IFERROR(IF(Y208=0,"",ROUNDUP(Y208/H208,0)*0.00937),"")</f>
        <v>6.5589999999999996E-2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34.283333333333339</v>
      </c>
      <c r="BN208" s="64">
        <f t="shared" si="33"/>
        <v>39.270000000000003</v>
      </c>
      <c r="BO208" s="64">
        <f t="shared" si="34"/>
        <v>5.0925925925925923E-2</v>
      </c>
      <c r="BP208" s="64">
        <f t="shared" si="35"/>
        <v>5.8333333333333334E-2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388">
        <v>4680115884014</v>
      </c>
      <c r="E209" s="389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388">
        <v>4680115884007</v>
      </c>
      <c r="E210" s="389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6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388">
        <v>4680115884038</v>
      </c>
      <c r="E211" s="389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388">
        <v>4680115884021</v>
      </c>
      <c r="E212" s="389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6"/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7"/>
      <c r="P213" s="400" t="s">
        <v>69</v>
      </c>
      <c r="Q213" s="401"/>
      <c r="R213" s="401"/>
      <c r="S213" s="401"/>
      <c r="T213" s="401"/>
      <c r="U213" s="401"/>
      <c r="V213" s="402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145.37037037037035</v>
      </c>
      <c r="Y213" s="386">
        <f>IFERROR(Y205/H205,"0")+IFERROR(Y206/H206,"0")+IFERROR(Y207/H207,"0")+IFERROR(Y208/H208,"0")+IFERROR(Y209/H209,"0")+IFERROR(Y210/H210,"0")+IFERROR(Y211/H211,"0")+IFERROR(Y212/H212,"0")</f>
        <v>147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1.3773899999999999</v>
      </c>
      <c r="AA213" s="387"/>
      <c r="AB213" s="387"/>
      <c r="AC213" s="387"/>
    </row>
    <row r="214" spans="1:68" x14ac:dyDescent="0.2">
      <c r="A214" s="391"/>
      <c r="B214" s="391"/>
      <c r="C214" s="391"/>
      <c r="D214" s="391"/>
      <c r="E214" s="391"/>
      <c r="F214" s="391"/>
      <c r="G214" s="391"/>
      <c r="H214" s="391"/>
      <c r="I214" s="391"/>
      <c r="J214" s="391"/>
      <c r="K214" s="391"/>
      <c r="L214" s="391"/>
      <c r="M214" s="391"/>
      <c r="N214" s="391"/>
      <c r="O214" s="397"/>
      <c r="P214" s="400" t="s">
        <v>69</v>
      </c>
      <c r="Q214" s="401"/>
      <c r="R214" s="401"/>
      <c r="S214" s="401"/>
      <c r="T214" s="401"/>
      <c r="U214" s="401"/>
      <c r="V214" s="402"/>
      <c r="W214" s="37" t="s">
        <v>68</v>
      </c>
      <c r="X214" s="386">
        <f>IFERROR(SUM(X205:X212),"0")</f>
        <v>785</v>
      </c>
      <c r="Y214" s="386">
        <f>IFERROR(SUM(Y205:Y212),"0")</f>
        <v>793.8</v>
      </c>
      <c r="Z214" s="37"/>
      <c r="AA214" s="387"/>
      <c r="AB214" s="387"/>
      <c r="AC214" s="387"/>
    </row>
    <row r="215" spans="1:68" ht="14.25" customHeight="1" x14ac:dyDescent="0.25">
      <c r="A215" s="404" t="s">
        <v>71</v>
      </c>
      <c r="B215" s="391"/>
      <c r="C215" s="391"/>
      <c r="D215" s="391"/>
      <c r="E215" s="391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  <c r="X215" s="391"/>
      <c r="Y215" s="391"/>
      <c r="Z215" s="391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388">
        <v>4680115881594</v>
      </c>
      <c r="E216" s="389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88">
        <v>4680115880962</v>
      </c>
      <c r="E217" s="389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388">
        <v>4680115881617</v>
      </c>
      <c r="E218" s="389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88">
        <v>4680115880573</v>
      </c>
      <c r="E219" s="389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63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439</v>
      </c>
      <c r="Y219" s="385">
        <f t="shared" si="36"/>
        <v>443.7</v>
      </c>
      <c r="Z219" s="36">
        <f>IFERROR(IF(Y219=0,"",ROUNDUP(Y219/H219,0)*0.02175),"")</f>
        <v>1.1092499999999998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467.4593103448276</v>
      </c>
      <c r="BN219" s="64">
        <f t="shared" si="38"/>
        <v>472.464</v>
      </c>
      <c r="BO219" s="64">
        <f t="shared" si="39"/>
        <v>0.90106732348111662</v>
      </c>
      <c r="BP219" s="64">
        <f t="shared" si="40"/>
        <v>0.9107142857142857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88">
        <v>4680115882195</v>
      </c>
      <c r="E220" s="389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377</v>
      </c>
      <c r="Y220" s="385">
        <f t="shared" si="36"/>
        <v>379.2</v>
      </c>
      <c r="Z220" s="36">
        <f t="shared" ref="Z220:Z226" si="41">IFERROR(IF(Y220=0,"",ROUNDUP(Y220/H220,0)*0.00753),"")</f>
        <v>1.18974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422.55416666666667</v>
      </c>
      <c r="BN220" s="64">
        <f t="shared" si="38"/>
        <v>425.02000000000004</v>
      </c>
      <c r="BO220" s="64">
        <f t="shared" si="39"/>
        <v>1.0069444444444444</v>
      </c>
      <c r="BP220" s="64">
        <f t="shared" si="40"/>
        <v>1.0128205128205128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388">
        <v>4680115882607</v>
      </c>
      <c r="E221" s="389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6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88">
        <v>4680115880092</v>
      </c>
      <c r="E222" s="389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60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267</v>
      </c>
      <c r="Y222" s="385">
        <f t="shared" si="36"/>
        <v>268.8</v>
      </c>
      <c r="Z222" s="36">
        <f t="shared" si="41"/>
        <v>0.84336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297.26000000000005</v>
      </c>
      <c r="BN222" s="64">
        <f t="shared" si="38"/>
        <v>299.26400000000001</v>
      </c>
      <c r="BO222" s="64">
        <f t="shared" si="39"/>
        <v>0.71314102564102566</v>
      </c>
      <c r="BP222" s="64">
        <f t="shared" si="40"/>
        <v>0.71794871794871806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88">
        <v>4680115880221</v>
      </c>
      <c r="E223" s="389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511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498</v>
      </c>
      <c r="Y223" s="385">
        <f t="shared" si="36"/>
        <v>499.2</v>
      </c>
      <c r="Z223" s="36">
        <f t="shared" si="41"/>
        <v>1.5662400000000001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554.44000000000005</v>
      </c>
      <c r="BN223" s="64">
        <f t="shared" si="38"/>
        <v>555.77600000000007</v>
      </c>
      <c r="BO223" s="64">
        <f t="shared" si="39"/>
        <v>1.3301282051282051</v>
      </c>
      <c r="BP223" s="64">
        <f t="shared" si="40"/>
        <v>1.3333333333333333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388">
        <v>4680115882942</v>
      </c>
      <c r="E224" s="389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00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88">
        <v>4680115880504</v>
      </c>
      <c r="E225" s="389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70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226</v>
      </c>
      <c r="Y225" s="385">
        <f t="shared" si="36"/>
        <v>228</v>
      </c>
      <c r="Z225" s="36">
        <f t="shared" si="41"/>
        <v>0.71535000000000004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251.61333333333337</v>
      </c>
      <c r="BN225" s="64">
        <f t="shared" si="38"/>
        <v>253.84</v>
      </c>
      <c r="BO225" s="64">
        <f t="shared" si="39"/>
        <v>0.6036324786324786</v>
      </c>
      <c r="BP225" s="64">
        <f t="shared" si="40"/>
        <v>0.60897435897435892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88">
        <v>4680115882164</v>
      </c>
      <c r="E226" s="389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305</v>
      </c>
      <c r="Y226" s="385">
        <f t="shared" si="36"/>
        <v>307.2</v>
      </c>
      <c r="Z226" s="36">
        <f t="shared" si="41"/>
        <v>0.96384000000000003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340.32916666666665</v>
      </c>
      <c r="BN226" s="64">
        <f t="shared" si="38"/>
        <v>342.78399999999999</v>
      </c>
      <c r="BO226" s="64">
        <f t="shared" si="39"/>
        <v>0.81463675213675213</v>
      </c>
      <c r="BP226" s="64">
        <f t="shared" si="40"/>
        <v>0.82051282051282048</v>
      </c>
    </row>
    <row r="227" spans="1:68" x14ac:dyDescent="0.2">
      <c r="A227" s="396"/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7"/>
      <c r="P227" s="400" t="s">
        <v>69</v>
      </c>
      <c r="Q227" s="401"/>
      <c r="R227" s="401"/>
      <c r="S227" s="401"/>
      <c r="T227" s="401"/>
      <c r="U227" s="401"/>
      <c r="V227" s="402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747.54310344827582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752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6.3877800000000002</v>
      </c>
      <c r="AA227" s="387"/>
      <c r="AB227" s="387"/>
      <c r="AC227" s="387"/>
    </row>
    <row r="228" spans="1:68" x14ac:dyDescent="0.2">
      <c r="A228" s="391"/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7"/>
      <c r="P228" s="400" t="s">
        <v>69</v>
      </c>
      <c r="Q228" s="401"/>
      <c r="R228" s="401"/>
      <c r="S228" s="401"/>
      <c r="T228" s="401"/>
      <c r="U228" s="401"/>
      <c r="V228" s="402"/>
      <c r="W228" s="37" t="s">
        <v>68</v>
      </c>
      <c r="X228" s="386">
        <f>IFERROR(SUM(X216:X226),"0")</f>
        <v>2112</v>
      </c>
      <c r="Y228" s="386">
        <f>IFERROR(SUM(Y216:Y226),"0")</f>
        <v>2126.1</v>
      </c>
      <c r="Z228" s="37"/>
      <c r="AA228" s="387"/>
      <c r="AB228" s="387"/>
      <c r="AC228" s="387"/>
    </row>
    <row r="229" spans="1:68" ht="14.25" customHeight="1" x14ac:dyDescent="0.25">
      <c r="A229" s="404" t="s">
        <v>170</v>
      </c>
      <c r="B229" s="391"/>
      <c r="C229" s="391"/>
      <c r="D229" s="391"/>
      <c r="E229" s="391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  <c r="X229" s="391"/>
      <c r="Y229" s="391"/>
      <c r="Z229" s="391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388">
        <v>4680115882874</v>
      </c>
      <c r="E230" s="389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388">
        <v>4680115882874</v>
      </c>
      <c r="E231" s="389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398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388">
        <v>4680115884434</v>
      </c>
      <c r="E232" s="389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2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88">
        <v>4680115880818</v>
      </c>
      <c r="E233" s="389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2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88">
        <v>4680115880801</v>
      </c>
      <c r="E234" s="389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5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31</v>
      </c>
      <c r="Y234" s="385">
        <f>IFERROR(IF(X234="",0,CEILING((X234/$H234),1)*$H234),"")</f>
        <v>31.2</v>
      </c>
      <c r="Z234" s="36">
        <f>IFERROR(IF(Y234=0,"",ROUNDUP(Y234/H234,0)*0.00753),"")</f>
        <v>9.7890000000000005E-2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34.513333333333335</v>
      </c>
      <c r="BN234" s="64">
        <f>IFERROR(Y234*I234/H234,"0")</f>
        <v>34.736000000000004</v>
      </c>
      <c r="BO234" s="64">
        <f>IFERROR(1/J234*(X234/H234),"0")</f>
        <v>8.279914529914531E-2</v>
      </c>
      <c r="BP234" s="64">
        <f>IFERROR(1/J234*(Y234/H234),"0")</f>
        <v>8.3333333333333329E-2</v>
      </c>
    </row>
    <row r="235" spans="1:68" x14ac:dyDescent="0.2">
      <c r="A235" s="396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7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6">
        <f>IFERROR(X230/H230,"0")+IFERROR(X231/H231,"0")+IFERROR(X232/H232,"0")+IFERROR(X233/H233,"0")+IFERROR(X234/H234,"0")</f>
        <v>12.916666666666668</v>
      </c>
      <c r="Y235" s="386">
        <f>IFERROR(Y230/H230,"0")+IFERROR(Y231/H231,"0")+IFERROR(Y232/H232,"0")+IFERROR(Y233/H233,"0")+IFERROR(Y234/H234,"0")</f>
        <v>13</v>
      </c>
      <c r="Z235" s="386">
        <f>IFERROR(IF(Z230="",0,Z230),"0")+IFERROR(IF(Z231="",0,Z231),"0")+IFERROR(IF(Z232="",0,Z232),"0")+IFERROR(IF(Z233="",0,Z233),"0")+IFERROR(IF(Z234="",0,Z234),"0")</f>
        <v>9.7890000000000005E-2</v>
      </c>
      <c r="AA235" s="387"/>
      <c r="AB235" s="387"/>
      <c r="AC235" s="387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7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6">
        <f>IFERROR(SUM(X230:X234),"0")</f>
        <v>31</v>
      </c>
      <c r="Y236" s="386">
        <f>IFERROR(SUM(Y230:Y234),"0")</f>
        <v>31.2</v>
      </c>
      <c r="Z236" s="37"/>
      <c r="AA236" s="387"/>
      <c r="AB236" s="387"/>
      <c r="AC236" s="387"/>
    </row>
    <row r="237" spans="1:68" ht="16.5" customHeight="1" x14ac:dyDescent="0.25">
      <c r="A237" s="390" t="s">
        <v>341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4.25" customHeight="1" x14ac:dyDescent="0.25">
      <c r="A238" s="404" t="s">
        <v>104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91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388">
        <v>4680115884274</v>
      </c>
      <c r="E239" s="389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388">
        <v>4680115884274</v>
      </c>
      <c r="E240" s="389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78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388">
        <v>4680115884298</v>
      </c>
      <c r="E241" s="389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70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88">
        <v>4680115884250</v>
      </c>
      <c r="E242" s="389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61</v>
      </c>
      <c r="Y242" s="385">
        <f t="shared" si="42"/>
        <v>69.599999999999994</v>
      </c>
      <c r="Z242" s="36">
        <f>IFERROR(IF(Y242=0,"",ROUNDUP(Y242/H242,0)*0.02175),"")</f>
        <v>0.1305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63.524137931034481</v>
      </c>
      <c r="BN242" s="64">
        <f t="shared" si="44"/>
        <v>72.47999999999999</v>
      </c>
      <c r="BO242" s="64">
        <f t="shared" si="45"/>
        <v>9.3903940886699511E-2</v>
      </c>
      <c r="BP242" s="64">
        <f t="shared" si="46"/>
        <v>0.10714285714285714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388">
        <v>4680115884250</v>
      </c>
      <c r="E243" s="389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63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388">
        <v>4680115884281</v>
      </c>
      <c r="E244" s="389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388">
        <v>4680115884199</v>
      </c>
      <c r="E245" s="389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88">
        <v>4680115884267</v>
      </c>
      <c r="E246" s="389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3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6"/>
      <c r="B247" s="391"/>
      <c r="C247" s="391"/>
      <c r="D247" s="391"/>
      <c r="E247" s="391"/>
      <c r="F247" s="391"/>
      <c r="G247" s="391"/>
      <c r="H247" s="391"/>
      <c r="I247" s="391"/>
      <c r="J247" s="391"/>
      <c r="K247" s="391"/>
      <c r="L247" s="391"/>
      <c r="M247" s="391"/>
      <c r="N247" s="391"/>
      <c r="O247" s="397"/>
      <c r="P247" s="400" t="s">
        <v>69</v>
      </c>
      <c r="Q247" s="401"/>
      <c r="R247" s="401"/>
      <c r="S247" s="401"/>
      <c r="T247" s="401"/>
      <c r="U247" s="401"/>
      <c r="V247" s="402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5.2586206896551726</v>
      </c>
      <c r="Y247" s="386">
        <f>IFERROR(Y239/H239,"0")+IFERROR(Y240/H240,"0")+IFERROR(Y241/H241,"0")+IFERROR(Y242/H242,"0")+IFERROR(Y243/H243,"0")+IFERROR(Y244/H244,"0")+IFERROR(Y245/H245,"0")+IFERROR(Y246/H246,"0")</f>
        <v>6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0.1305</v>
      </c>
      <c r="AA247" s="387"/>
      <c r="AB247" s="387"/>
      <c r="AC247" s="387"/>
    </row>
    <row r="248" spans="1:68" x14ac:dyDescent="0.2">
      <c r="A248" s="391"/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7"/>
      <c r="P248" s="400" t="s">
        <v>69</v>
      </c>
      <c r="Q248" s="401"/>
      <c r="R248" s="401"/>
      <c r="S248" s="401"/>
      <c r="T248" s="401"/>
      <c r="U248" s="401"/>
      <c r="V248" s="402"/>
      <c r="W248" s="37" t="s">
        <v>68</v>
      </c>
      <c r="X248" s="386">
        <f>IFERROR(SUM(X239:X246),"0")</f>
        <v>61</v>
      </c>
      <c r="Y248" s="386">
        <f>IFERROR(SUM(Y239:Y246),"0")</f>
        <v>69.599999999999994</v>
      </c>
      <c r="Z248" s="37"/>
      <c r="AA248" s="387"/>
      <c r="AB248" s="387"/>
      <c r="AC248" s="387"/>
    </row>
    <row r="249" spans="1:68" ht="16.5" customHeight="1" x14ac:dyDescent="0.25">
      <c r="A249" s="390" t="s">
        <v>358</v>
      </c>
      <c r="B249" s="391"/>
      <c r="C249" s="391"/>
      <c r="D249" s="391"/>
      <c r="E249" s="391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  <c r="X249" s="391"/>
      <c r="Y249" s="391"/>
      <c r="Z249" s="391"/>
      <c r="AA249" s="379"/>
      <c r="AB249" s="379"/>
      <c r="AC249" s="379"/>
    </row>
    <row r="250" spans="1:68" ht="14.25" customHeight="1" x14ac:dyDescent="0.25">
      <c r="A250" s="404" t="s">
        <v>104</v>
      </c>
      <c r="B250" s="391"/>
      <c r="C250" s="391"/>
      <c r="D250" s="391"/>
      <c r="E250" s="391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  <c r="X250" s="391"/>
      <c r="Y250" s="391"/>
      <c r="Z250" s="391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88">
        <v>4680115884137</v>
      </c>
      <c r="E251" s="389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388">
        <v>4680115884137</v>
      </c>
      <c r="E252" s="389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6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388">
        <v>4680115884236</v>
      </c>
      <c r="E253" s="389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3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388">
        <v>4680115884175</v>
      </c>
      <c r="E254" s="389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88">
        <v>4680115884144</v>
      </c>
      <c r="E255" s="389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4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388">
        <v>4680115885288</v>
      </c>
      <c r="E256" s="389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2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388">
        <v>4680115884182</v>
      </c>
      <c r="E257" s="389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6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388">
        <v>4680115884205</v>
      </c>
      <c r="E258" s="389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6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391"/>
      <c r="O259" s="397"/>
      <c r="P259" s="400" t="s">
        <v>69</v>
      </c>
      <c r="Q259" s="401"/>
      <c r="R259" s="401"/>
      <c r="S259" s="401"/>
      <c r="T259" s="401"/>
      <c r="U259" s="401"/>
      <c r="V259" s="402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391"/>
      <c r="O260" s="397"/>
      <c r="P260" s="400" t="s">
        <v>69</v>
      </c>
      <c r="Q260" s="401"/>
      <c r="R260" s="401"/>
      <c r="S260" s="401"/>
      <c r="T260" s="401"/>
      <c r="U260" s="401"/>
      <c r="V260" s="402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390" t="s">
        <v>376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91"/>
      <c r="AA261" s="379"/>
      <c r="AB261" s="379"/>
      <c r="AC261" s="379"/>
    </row>
    <row r="262" spans="1:68" ht="14.25" customHeight="1" x14ac:dyDescent="0.25">
      <c r="A262" s="404" t="s">
        <v>104</v>
      </c>
      <c r="B262" s="391"/>
      <c r="C262" s="391"/>
      <c r="D262" s="391"/>
      <c r="E262" s="391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  <c r="X262" s="391"/>
      <c r="Y262" s="391"/>
      <c r="Z262" s="391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388">
        <v>4680115885806</v>
      </c>
      <c r="E263" s="389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58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388">
        <v>4680115885837</v>
      </c>
      <c r="E264" s="389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8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388">
        <v>4680115885851</v>
      </c>
      <c r="E265" s="389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452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388">
        <v>4680115885820</v>
      </c>
      <c r="E266" s="389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2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388">
        <v>4680115885844</v>
      </c>
      <c r="E267" s="389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89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396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7"/>
      <c r="P268" s="400" t="s">
        <v>69</v>
      </c>
      <c r="Q268" s="401"/>
      <c r="R268" s="401"/>
      <c r="S268" s="401"/>
      <c r="T268" s="401"/>
      <c r="U268" s="401"/>
      <c r="V268" s="402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7"/>
      <c r="P269" s="400" t="s">
        <v>69</v>
      </c>
      <c r="Q269" s="401"/>
      <c r="R269" s="401"/>
      <c r="S269" s="401"/>
      <c r="T269" s="401"/>
      <c r="U269" s="401"/>
      <c r="V269" s="402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390" t="s">
        <v>392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14.25" customHeight="1" x14ac:dyDescent="0.25">
      <c r="A271" s="404" t="s">
        <v>104</v>
      </c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391"/>
      <c r="O271" s="391"/>
      <c r="P271" s="391"/>
      <c r="Q271" s="391"/>
      <c r="R271" s="391"/>
      <c r="S271" s="391"/>
      <c r="T271" s="391"/>
      <c r="U271" s="391"/>
      <c r="V271" s="391"/>
      <c r="W271" s="391"/>
      <c r="X271" s="391"/>
      <c r="Y271" s="391"/>
      <c r="Z271" s="391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388">
        <v>4680115885707</v>
      </c>
      <c r="E272" s="389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64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396"/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7"/>
      <c r="P273" s="400" t="s">
        <v>69</v>
      </c>
      <c r="Q273" s="401"/>
      <c r="R273" s="401"/>
      <c r="S273" s="401"/>
      <c r="T273" s="401"/>
      <c r="U273" s="401"/>
      <c r="V273" s="402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391"/>
      <c r="B274" s="391"/>
      <c r="C274" s="391"/>
      <c r="D274" s="391"/>
      <c r="E274" s="391"/>
      <c r="F274" s="391"/>
      <c r="G274" s="391"/>
      <c r="H274" s="391"/>
      <c r="I274" s="391"/>
      <c r="J274" s="391"/>
      <c r="K274" s="391"/>
      <c r="L274" s="391"/>
      <c r="M274" s="391"/>
      <c r="N274" s="391"/>
      <c r="O274" s="397"/>
      <c r="P274" s="400" t="s">
        <v>69</v>
      </c>
      <c r="Q274" s="401"/>
      <c r="R274" s="401"/>
      <c r="S274" s="401"/>
      <c r="T274" s="401"/>
      <c r="U274" s="401"/>
      <c r="V274" s="402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390" t="s">
        <v>396</v>
      </c>
      <c r="B275" s="391"/>
      <c r="C275" s="391"/>
      <c r="D275" s="391"/>
      <c r="E275" s="391"/>
      <c r="F275" s="391"/>
      <c r="G275" s="391"/>
      <c r="H275" s="391"/>
      <c r="I275" s="391"/>
      <c r="J275" s="391"/>
      <c r="K275" s="391"/>
      <c r="L275" s="391"/>
      <c r="M275" s="391"/>
      <c r="N275" s="391"/>
      <c r="O275" s="391"/>
      <c r="P275" s="391"/>
      <c r="Q275" s="391"/>
      <c r="R275" s="391"/>
      <c r="S275" s="391"/>
      <c r="T275" s="391"/>
      <c r="U275" s="391"/>
      <c r="V275" s="391"/>
      <c r="W275" s="391"/>
      <c r="X275" s="391"/>
      <c r="Y275" s="391"/>
      <c r="Z275" s="391"/>
      <c r="AA275" s="379"/>
      <c r="AB275" s="379"/>
      <c r="AC275" s="379"/>
    </row>
    <row r="276" spans="1:68" ht="14.25" customHeight="1" x14ac:dyDescent="0.25">
      <c r="A276" s="404" t="s">
        <v>104</v>
      </c>
      <c r="B276" s="391"/>
      <c r="C276" s="391"/>
      <c r="D276" s="391"/>
      <c r="E276" s="391"/>
      <c r="F276" s="391"/>
      <c r="G276" s="391"/>
      <c r="H276" s="391"/>
      <c r="I276" s="391"/>
      <c r="J276" s="391"/>
      <c r="K276" s="391"/>
      <c r="L276" s="391"/>
      <c r="M276" s="391"/>
      <c r="N276" s="391"/>
      <c r="O276" s="391"/>
      <c r="P276" s="391"/>
      <c r="Q276" s="391"/>
      <c r="R276" s="391"/>
      <c r="S276" s="391"/>
      <c r="T276" s="391"/>
      <c r="U276" s="391"/>
      <c r="V276" s="391"/>
      <c r="W276" s="391"/>
      <c r="X276" s="391"/>
      <c r="Y276" s="391"/>
      <c r="Z276" s="391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388">
        <v>4607091383423</v>
      </c>
      <c r="E277" s="389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7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388">
        <v>4680115885660</v>
      </c>
      <c r="E278" s="389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8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388">
        <v>4680115885691</v>
      </c>
      <c r="E279" s="389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2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396"/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7"/>
      <c r="P280" s="400" t="s">
        <v>69</v>
      </c>
      <c r="Q280" s="401"/>
      <c r="R280" s="401"/>
      <c r="S280" s="401"/>
      <c r="T280" s="401"/>
      <c r="U280" s="401"/>
      <c r="V280" s="402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391"/>
      <c r="B281" s="391"/>
      <c r="C281" s="391"/>
      <c r="D281" s="391"/>
      <c r="E281" s="391"/>
      <c r="F281" s="391"/>
      <c r="G281" s="391"/>
      <c r="H281" s="391"/>
      <c r="I281" s="391"/>
      <c r="J281" s="391"/>
      <c r="K281" s="391"/>
      <c r="L281" s="391"/>
      <c r="M281" s="391"/>
      <c r="N281" s="391"/>
      <c r="O281" s="397"/>
      <c r="P281" s="400" t="s">
        <v>69</v>
      </c>
      <c r="Q281" s="401"/>
      <c r="R281" s="401"/>
      <c r="S281" s="401"/>
      <c r="T281" s="401"/>
      <c r="U281" s="401"/>
      <c r="V281" s="402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390" t="s">
        <v>405</v>
      </c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1"/>
      <c r="P282" s="391"/>
      <c r="Q282" s="391"/>
      <c r="R282" s="391"/>
      <c r="S282" s="391"/>
      <c r="T282" s="391"/>
      <c r="U282" s="391"/>
      <c r="V282" s="391"/>
      <c r="W282" s="391"/>
      <c r="X282" s="391"/>
      <c r="Y282" s="391"/>
      <c r="Z282" s="391"/>
      <c r="AA282" s="379"/>
      <c r="AB282" s="379"/>
      <c r="AC282" s="379"/>
    </row>
    <row r="283" spans="1:68" ht="14.25" customHeight="1" x14ac:dyDescent="0.25">
      <c r="A283" s="404" t="s">
        <v>71</v>
      </c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1"/>
      <c r="P283" s="391"/>
      <c r="Q283" s="391"/>
      <c r="R283" s="391"/>
      <c r="S283" s="391"/>
      <c r="T283" s="391"/>
      <c r="U283" s="391"/>
      <c r="V283" s="391"/>
      <c r="W283" s="391"/>
      <c r="X283" s="391"/>
      <c r="Y283" s="391"/>
      <c r="Z283" s="391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388">
        <v>4680115881556</v>
      </c>
      <c r="E284" s="389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88">
        <v>4680115881228</v>
      </c>
      <c r="E285" s="389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7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39</v>
      </c>
      <c r="Y285" s="385">
        <f>IFERROR(IF(X285="",0,CEILING((X285/$H285),1)*$H285),"")</f>
        <v>40.799999999999997</v>
      </c>
      <c r="Z285" s="36">
        <f>IFERROR(IF(Y285=0,"",ROUNDUP(Y285/H285,0)*0.00753),"")</f>
        <v>0.12801000000000001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43.420000000000009</v>
      </c>
      <c r="BN285" s="64">
        <f>IFERROR(Y285*I285/H285,"0")</f>
        <v>45.423999999999999</v>
      </c>
      <c r="BO285" s="64">
        <f>IFERROR(1/J285*(X285/H285),"0")</f>
        <v>0.10416666666666666</v>
      </c>
      <c r="BP285" s="64">
        <f>IFERROR(1/J285*(Y285/H285),"0")</f>
        <v>0.10897435897435898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388">
        <v>4680115881037</v>
      </c>
      <c r="E286" s="389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4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88">
        <v>4680115881211</v>
      </c>
      <c r="E287" s="389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1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3</v>
      </c>
      <c r="Y287" s="385">
        <f>IFERROR(IF(X287="",0,CEILING((X287/$H287),1)*$H287),"")</f>
        <v>4.8</v>
      </c>
      <c r="Z287" s="36">
        <f>IFERROR(IF(Y287=0,"",ROUNDUP(Y287/H287,0)*0.00753),"")</f>
        <v>1.506E-2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3.2500000000000004</v>
      </c>
      <c r="BN287" s="64">
        <f>IFERROR(Y287*I287/H287,"0")</f>
        <v>5.2</v>
      </c>
      <c r="BO287" s="64">
        <f>IFERROR(1/J287*(X287/H287),"0")</f>
        <v>8.0128205128205121E-3</v>
      </c>
      <c r="BP287" s="64">
        <f>IFERROR(1/J287*(Y287/H287),"0")</f>
        <v>1.282051282051282E-2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388">
        <v>4680115881020</v>
      </c>
      <c r="E288" s="389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6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7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6">
        <f>IFERROR(X284/H284,"0")+IFERROR(X285/H285,"0")+IFERROR(X286/H286,"0")+IFERROR(X287/H287,"0")+IFERROR(X288/H288,"0")</f>
        <v>17.5</v>
      </c>
      <c r="Y289" s="386">
        <f>IFERROR(Y284/H284,"0")+IFERROR(Y285/H285,"0")+IFERROR(Y286/H286,"0")+IFERROR(Y287/H287,"0")+IFERROR(Y288/H288,"0")</f>
        <v>19</v>
      </c>
      <c r="Z289" s="386">
        <f>IFERROR(IF(Z284="",0,Z284),"0")+IFERROR(IF(Z285="",0,Z285),"0")+IFERROR(IF(Z286="",0,Z286),"0")+IFERROR(IF(Z287="",0,Z287),"0")+IFERROR(IF(Z288="",0,Z288),"0")</f>
        <v>0.14307</v>
      </c>
      <c r="AA289" s="387"/>
      <c r="AB289" s="387"/>
      <c r="AC289" s="387"/>
    </row>
    <row r="290" spans="1:68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7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6">
        <f>IFERROR(SUM(X284:X288),"0")</f>
        <v>42</v>
      </c>
      <c r="Y290" s="386">
        <f>IFERROR(SUM(Y284:Y288),"0")</f>
        <v>45.599999999999994</v>
      </c>
      <c r="Z290" s="37"/>
      <c r="AA290" s="387"/>
      <c r="AB290" s="387"/>
      <c r="AC290" s="387"/>
    </row>
    <row r="291" spans="1:68" ht="16.5" customHeight="1" x14ac:dyDescent="0.25">
      <c r="A291" s="390" t="s">
        <v>416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9"/>
      <c r="AB291" s="379"/>
      <c r="AC291" s="379"/>
    </row>
    <row r="292" spans="1:68" ht="14.25" customHeight="1" x14ac:dyDescent="0.25">
      <c r="A292" s="404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388">
        <v>4680115884618</v>
      </c>
      <c r="E293" s="389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5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396"/>
      <c r="B294" s="391"/>
      <c r="C294" s="391"/>
      <c r="D294" s="391"/>
      <c r="E294" s="391"/>
      <c r="F294" s="391"/>
      <c r="G294" s="391"/>
      <c r="H294" s="391"/>
      <c r="I294" s="391"/>
      <c r="J294" s="391"/>
      <c r="K294" s="391"/>
      <c r="L294" s="391"/>
      <c r="M294" s="391"/>
      <c r="N294" s="391"/>
      <c r="O294" s="397"/>
      <c r="P294" s="400" t="s">
        <v>69</v>
      </c>
      <c r="Q294" s="401"/>
      <c r="R294" s="401"/>
      <c r="S294" s="401"/>
      <c r="T294" s="401"/>
      <c r="U294" s="401"/>
      <c r="V294" s="402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391"/>
      <c r="B295" s="391"/>
      <c r="C295" s="391"/>
      <c r="D295" s="391"/>
      <c r="E295" s="391"/>
      <c r="F295" s="391"/>
      <c r="G295" s="391"/>
      <c r="H295" s="391"/>
      <c r="I295" s="391"/>
      <c r="J295" s="391"/>
      <c r="K295" s="391"/>
      <c r="L295" s="391"/>
      <c r="M295" s="391"/>
      <c r="N295" s="391"/>
      <c r="O295" s="397"/>
      <c r="P295" s="400" t="s">
        <v>69</v>
      </c>
      <c r="Q295" s="401"/>
      <c r="R295" s="401"/>
      <c r="S295" s="401"/>
      <c r="T295" s="401"/>
      <c r="U295" s="401"/>
      <c r="V295" s="402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390" t="s">
        <v>419</v>
      </c>
      <c r="B296" s="391"/>
      <c r="C296" s="391"/>
      <c r="D296" s="391"/>
      <c r="E296" s="391"/>
      <c r="F296" s="391"/>
      <c r="G296" s="391"/>
      <c r="H296" s="391"/>
      <c r="I296" s="391"/>
      <c r="J296" s="391"/>
      <c r="K296" s="391"/>
      <c r="L296" s="391"/>
      <c r="M296" s="391"/>
      <c r="N296" s="391"/>
      <c r="O296" s="391"/>
      <c r="P296" s="391"/>
      <c r="Q296" s="391"/>
      <c r="R296" s="391"/>
      <c r="S296" s="391"/>
      <c r="T296" s="391"/>
      <c r="U296" s="391"/>
      <c r="V296" s="391"/>
      <c r="W296" s="391"/>
      <c r="X296" s="391"/>
      <c r="Y296" s="391"/>
      <c r="Z296" s="391"/>
      <c r="AA296" s="379"/>
      <c r="AB296" s="379"/>
      <c r="AC296" s="379"/>
    </row>
    <row r="297" spans="1:68" ht="14.25" customHeight="1" x14ac:dyDescent="0.25">
      <c r="A297" s="404" t="s">
        <v>104</v>
      </c>
      <c r="B297" s="391"/>
      <c r="C297" s="391"/>
      <c r="D297" s="391"/>
      <c r="E297" s="391"/>
      <c r="F297" s="391"/>
      <c r="G297" s="391"/>
      <c r="H297" s="391"/>
      <c r="I297" s="391"/>
      <c r="J297" s="391"/>
      <c r="K297" s="391"/>
      <c r="L297" s="391"/>
      <c r="M297" s="391"/>
      <c r="N297" s="391"/>
      <c r="O297" s="391"/>
      <c r="P297" s="391"/>
      <c r="Q297" s="391"/>
      <c r="R297" s="391"/>
      <c r="S297" s="391"/>
      <c r="T297" s="391"/>
      <c r="U297" s="391"/>
      <c r="V297" s="391"/>
      <c r="W297" s="391"/>
      <c r="X297" s="391"/>
      <c r="Y297" s="391"/>
      <c r="Z297" s="391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388">
        <v>4680115882973</v>
      </c>
      <c r="E298" s="389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396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7"/>
      <c r="P299" s="400" t="s">
        <v>69</v>
      </c>
      <c r="Q299" s="401"/>
      <c r="R299" s="401"/>
      <c r="S299" s="401"/>
      <c r="T299" s="401"/>
      <c r="U299" s="401"/>
      <c r="V299" s="402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7"/>
      <c r="P300" s="400" t="s">
        <v>69</v>
      </c>
      <c r="Q300" s="401"/>
      <c r="R300" s="401"/>
      <c r="S300" s="401"/>
      <c r="T300" s="401"/>
      <c r="U300" s="401"/>
      <c r="V300" s="402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04" t="s">
        <v>63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388">
        <v>4607091389845</v>
      </c>
      <c r="E302" s="389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399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388">
        <v>4680115882881</v>
      </c>
      <c r="E303" s="389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5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396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7"/>
      <c r="P304" s="400" t="s">
        <v>69</v>
      </c>
      <c r="Q304" s="401"/>
      <c r="R304" s="401"/>
      <c r="S304" s="401"/>
      <c r="T304" s="401"/>
      <c r="U304" s="401"/>
      <c r="V304" s="402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7"/>
      <c r="P305" s="400" t="s">
        <v>69</v>
      </c>
      <c r="Q305" s="401"/>
      <c r="R305" s="401"/>
      <c r="S305" s="401"/>
      <c r="T305" s="401"/>
      <c r="U305" s="401"/>
      <c r="V305" s="402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390" t="s">
        <v>426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14.25" customHeight="1" x14ac:dyDescent="0.25">
      <c r="A307" s="404" t="s">
        <v>104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91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388">
        <v>4680115885554</v>
      </c>
      <c r="E308" s="389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65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388">
        <v>4680115885615</v>
      </c>
      <c r="E309" s="389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603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388">
        <v>4680115885646</v>
      </c>
      <c r="E310" s="389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78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388">
        <v>4680115885608</v>
      </c>
      <c r="E311" s="389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8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388">
        <v>4680115885622</v>
      </c>
      <c r="E312" s="389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51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388">
        <v>4680115881938</v>
      </c>
      <c r="E313" s="389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388">
        <v>4607091387346</v>
      </c>
      <c r="E314" s="389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396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7"/>
      <c r="P315" s="400" t="s">
        <v>69</v>
      </c>
      <c r="Q315" s="401"/>
      <c r="R315" s="401"/>
      <c r="S315" s="401"/>
      <c r="T315" s="401"/>
      <c r="U315" s="401"/>
      <c r="V315" s="402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391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7"/>
      <c r="P316" s="400" t="s">
        <v>69</v>
      </c>
      <c r="Q316" s="401"/>
      <c r="R316" s="401"/>
      <c r="S316" s="401"/>
      <c r="T316" s="401"/>
      <c r="U316" s="401"/>
      <c r="V316" s="402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04" t="s">
        <v>63</v>
      </c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391"/>
      <c r="O317" s="391"/>
      <c r="P317" s="391"/>
      <c r="Q317" s="391"/>
      <c r="R317" s="391"/>
      <c r="S317" s="391"/>
      <c r="T317" s="391"/>
      <c r="U317" s="391"/>
      <c r="V317" s="391"/>
      <c r="W317" s="391"/>
      <c r="X317" s="391"/>
      <c r="Y317" s="391"/>
      <c r="Z317" s="391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88">
        <v>4607091387193</v>
      </c>
      <c r="E318" s="389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27</v>
      </c>
      <c r="Y318" s="385">
        <f>IFERROR(IF(X318="",0,CEILING((X318/$H318),1)*$H318),"")</f>
        <v>29.400000000000002</v>
      </c>
      <c r="Z318" s="36">
        <f>IFERROR(IF(Y318=0,"",ROUNDUP(Y318/H318,0)*0.00753),"")</f>
        <v>5.271E-2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28.671428571428571</v>
      </c>
      <c r="BN318" s="64">
        <f>IFERROR(Y318*I318/H318,"0")</f>
        <v>31.22</v>
      </c>
      <c r="BO318" s="64">
        <f>IFERROR(1/J318*(X318/H318),"0")</f>
        <v>4.1208791208791201E-2</v>
      </c>
      <c r="BP318" s="64">
        <f>IFERROR(1/J318*(Y318/H318),"0")</f>
        <v>4.4871794871794872E-2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388">
        <v>4607091387230</v>
      </c>
      <c r="E319" s="389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388">
        <v>4607091387292</v>
      </c>
      <c r="E320" s="389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388">
        <v>4607091387285</v>
      </c>
      <c r="E321" s="389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6"/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7"/>
      <c r="P322" s="400" t="s">
        <v>69</v>
      </c>
      <c r="Q322" s="401"/>
      <c r="R322" s="401"/>
      <c r="S322" s="401"/>
      <c r="T322" s="401"/>
      <c r="U322" s="401"/>
      <c r="V322" s="402"/>
      <c r="W322" s="37" t="s">
        <v>70</v>
      </c>
      <c r="X322" s="386">
        <f>IFERROR(X318/H318,"0")+IFERROR(X319/H319,"0")+IFERROR(X320/H320,"0")+IFERROR(X321/H321,"0")</f>
        <v>6.4285714285714279</v>
      </c>
      <c r="Y322" s="386">
        <f>IFERROR(Y318/H318,"0")+IFERROR(Y319/H319,"0")+IFERROR(Y320/H320,"0")+IFERROR(Y321/H321,"0")</f>
        <v>7</v>
      </c>
      <c r="Z322" s="386">
        <f>IFERROR(IF(Z318="",0,Z318),"0")+IFERROR(IF(Z319="",0,Z319),"0")+IFERROR(IF(Z320="",0,Z320),"0")+IFERROR(IF(Z321="",0,Z321),"0")</f>
        <v>5.271E-2</v>
      </c>
      <c r="AA322" s="387"/>
      <c r="AB322" s="387"/>
      <c r="AC322" s="387"/>
    </row>
    <row r="323" spans="1:68" x14ac:dyDescent="0.2">
      <c r="A323" s="391"/>
      <c r="B323" s="391"/>
      <c r="C323" s="391"/>
      <c r="D323" s="391"/>
      <c r="E323" s="391"/>
      <c r="F323" s="391"/>
      <c r="G323" s="391"/>
      <c r="H323" s="391"/>
      <c r="I323" s="391"/>
      <c r="J323" s="391"/>
      <c r="K323" s="391"/>
      <c r="L323" s="391"/>
      <c r="M323" s="391"/>
      <c r="N323" s="391"/>
      <c r="O323" s="397"/>
      <c r="P323" s="400" t="s">
        <v>69</v>
      </c>
      <c r="Q323" s="401"/>
      <c r="R323" s="401"/>
      <c r="S323" s="401"/>
      <c r="T323" s="401"/>
      <c r="U323" s="401"/>
      <c r="V323" s="402"/>
      <c r="W323" s="37" t="s">
        <v>68</v>
      </c>
      <c r="X323" s="386">
        <f>IFERROR(SUM(X318:X321),"0")</f>
        <v>27</v>
      </c>
      <c r="Y323" s="386">
        <f>IFERROR(SUM(Y318:Y321),"0")</f>
        <v>29.400000000000002</v>
      </c>
      <c r="Z323" s="37"/>
      <c r="AA323" s="387"/>
      <c r="AB323" s="387"/>
      <c r="AC323" s="387"/>
    </row>
    <row r="324" spans="1:68" ht="14.25" customHeight="1" x14ac:dyDescent="0.25">
      <c r="A324" s="404" t="s">
        <v>71</v>
      </c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391"/>
      <c r="O324" s="391"/>
      <c r="P324" s="391"/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388">
        <v>4607091387766</v>
      </c>
      <c r="E325" s="389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388">
        <v>4607091387957</v>
      </c>
      <c r="E326" s="389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388">
        <v>4607091387964</v>
      </c>
      <c r="E327" s="389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388">
        <v>4680115884588</v>
      </c>
      <c r="E328" s="389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388">
        <v>4607091387537</v>
      </c>
      <c r="E329" s="389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388">
        <v>4607091387513</v>
      </c>
      <c r="E330" s="389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396"/>
      <c r="B331" s="391"/>
      <c r="C331" s="391"/>
      <c r="D331" s="391"/>
      <c r="E331" s="391"/>
      <c r="F331" s="391"/>
      <c r="G331" s="391"/>
      <c r="H331" s="391"/>
      <c r="I331" s="391"/>
      <c r="J331" s="391"/>
      <c r="K331" s="391"/>
      <c r="L331" s="391"/>
      <c r="M331" s="391"/>
      <c r="N331" s="391"/>
      <c r="O331" s="397"/>
      <c r="P331" s="400" t="s">
        <v>69</v>
      </c>
      <c r="Q331" s="401"/>
      <c r="R331" s="401"/>
      <c r="S331" s="401"/>
      <c r="T331" s="401"/>
      <c r="U331" s="401"/>
      <c r="V331" s="402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x14ac:dyDescent="0.2">
      <c r="A332" s="391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7"/>
      <c r="P332" s="400" t="s">
        <v>69</v>
      </c>
      <c r="Q332" s="401"/>
      <c r="R332" s="401"/>
      <c r="S332" s="401"/>
      <c r="T332" s="401"/>
      <c r="U332" s="401"/>
      <c r="V332" s="402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customHeight="1" x14ac:dyDescent="0.25">
      <c r="A333" s="404" t="s">
        <v>170</v>
      </c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1"/>
      <c r="P333" s="391"/>
      <c r="Q333" s="391"/>
      <c r="R333" s="391"/>
      <c r="S333" s="391"/>
      <c r="T333" s="391"/>
      <c r="U333" s="391"/>
      <c r="V333" s="391"/>
      <c r="W333" s="391"/>
      <c r="X333" s="391"/>
      <c r="Y333" s="391"/>
      <c r="Z333" s="391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88">
        <v>4607091380880</v>
      </c>
      <c r="E334" s="389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9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145</v>
      </c>
      <c r="Y334" s="385">
        <f>IFERROR(IF(X334="",0,CEILING((X334/$H334),1)*$H334),"")</f>
        <v>151.20000000000002</v>
      </c>
      <c r="Z334" s="36">
        <f>IFERROR(IF(Y334=0,"",ROUNDUP(Y334/H334,0)*0.02175),"")</f>
        <v>0.39149999999999996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154.73571428571427</v>
      </c>
      <c r="BN334" s="64">
        <f>IFERROR(Y334*I334/H334,"0")</f>
        <v>161.35200000000003</v>
      </c>
      <c r="BO334" s="64">
        <f>IFERROR(1/J334*(X334/H334),"0")</f>
        <v>0.30824829931972791</v>
      </c>
      <c r="BP334" s="64">
        <f>IFERROR(1/J334*(Y334/H334),"0")</f>
        <v>0.3214285714285714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88">
        <v>4607091384482</v>
      </c>
      <c r="E335" s="389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8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126</v>
      </c>
      <c r="Y335" s="385">
        <f>IFERROR(IF(X335="",0,CEILING((X335/$H335),1)*$H335),"")</f>
        <v>132.6</v>
      </c>
      <c r="Z335" s="36">
        <f>IFERROR(IF(Y335=0,"",ROUNDUP(Y335/H335,0)*0.02175),"")</f>
        <v>0.36974999999999997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135.11076923076925</v>
      </c>
      <c r="BN335" s="64">
        <f>IFERROR(Y335*I335/H335,"0")</f>
        <v>142.18800000000002</v>
      </c>
      <c r="BO335" s="64">
        <f>IFERROR(1/J335*(X335/H335),"0")</f>
        <v>0.28846153846153844</v>
      </c>
      <c r="BP335" s="64">
        <f>IFERROR(1/J335*(Y335/H335),"0")</f>
        <v>0.30357142857142855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88">
        <v>4607091380897</v>
      </c>
      <c r="E336" s="389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10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10.671428571428571</v>
      </c>
      <c r="BN336" s="64">
        <f>IFERROR(Y336*I336/H336,"0")</f>
        <v>17.928000000000001</v>
      </c>
      <c r="BO336" s="64">
        <f>IFERROR(1/J336*(X336/H336),"0")</f>
        <v>2.1258503401360544E-2</v>
      </c>
      <c r="BP336" s="64">
        <f>IFERROR(1/J336*(Y336/H336),"0")</f>
        <v>3.5714285714285712E-2</v>
      </c>
    </row>
    <row r="337" spans="1:68" x14ac:dyDescent="0.2">
      <c r="A337" s="396"/>
      <c r="B337" s="391"/>
      <c r="C337" s="391"/>
      <c r="D337" s="391"/>
      <c r="E337" s="391"/>
      <c r="F337" s="391"/>
      <c r="G337" s="391"/>
      <c r="H337" s="391"/>
      <c r="I337" s="391"/>
      <c r="J337" s="391"/>
      <c r="K337" s="391"/>
      <c r="L337" s="391"/>
      <c r="M337" s="391"/>
      <c r="N337" s="391"/>
      <c r="O337" s="397"/>
      <c r="P337" s="400" t="s">
        <v>69</v>
      </c>
      <c r="Q337" s="401"/>
      <c r="R337" s="401"/>
      <c r="S337" s="401"/>
      <c r="T337" s="401"/>
      <c r="U337" s="401"/>
      <c r="V337" s="402"/>
      <c r="W337" s="37" t="s">
        <v>70</v>
      </c>
      <c r="X337" s="386">
        <f>IFERROR(X334/H334,"0")+IFERROR(X335/H335,"0")+IFERROR(X336/H336,"0")</f>
        <v>34.606227106227109</v>
      </c>
      <c r="Y337" s="386">
        <f>IFERROR(Y334/H334,"0")+IFERROR(Y335/H335,"0")+IFERROR(Y336/H336,"0")</f>
        <v>37</v>
      </c>
      <c r="Z337" s="386">
        <f>IFERROR(IF(Z334="",0,Z334),"0")+IFERROR(IF(Z335="",0,Z335),"0")+IFERROR(IF(Z336="",0,Z336),"0")</f>
        <v>0.80474999999999997</v>
      </c>
      <c r="AA337" s="387"/>
      <c r="AB337" s="387"/>
      <c r="AC337" s="387"/>
    </row>
    <row r="338" spans="1:68" x14ac:dyDescent="0.2">
      <c r="A338" s="391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391"/>
      <c r="O338" s="397"/>
      <c r="P338" s="400" t="s">
        <v>69</v>
      </c>
      <c r="Q338" s="401"/>
      <c r="R338" s="401"/>
      <c r="S338" s="401"/>
      <c r="T338" s="401"/>
      <c r="U338" s="401"/>
      <c r="V338" s="402"/>
      <c r="W338" s="37" t="s">
        <v>68</v>
      </c>
      <c r="X338" s="386">
        <f>IFERROR(SUM(X334:X336),"0")</f>
        <v>281</v>
      </c>
      <c r="Y338" s="386">
        <f>IFERROR(SUM(Y334:Y336),"0")</f>
        <v>300.60000000000002</v>
      </c>
      <c r="Z338" s="37"/>
      <c r="AA338" s="387"/>
      <c r="AB338" s="387"/>
      <c r="AC338" s="387"/>
    </row>
    <row r="339" spans="1:68" ht="14.25" customHeight="1" x14ac:dyDescent="0.25">
      <c r="A339" s="404" t="s">
        <v>90</v>
      </c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391"/>
      <c r="O339" s="391"/>
      <c r="P339" s="391"/>
      <c r="Q339" s="391"/>
      <c r="R339" s="391"/>
      <c r="S339" s="391"/>
      <c r="T339" s="391"/>
      <c r="U339" s="391"/>
      <c r="V339" s="391"/>
      <c r="W339" s="391"/>
      <c r="X339" s="391"/>
      <c r="Y339" s="391"/>
      <c r="Z339" s="391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388">
        <v>4607091388374</v>
      </c>
      <c r="E340" s="389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36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388">
        <v>4607091388381</v>
      </c>
      <c r="E341" s="389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6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88">
        <v>4607091383102</v>
      </c>
      <c r="E342" s="389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12</v>
      </c>
      <c r="Y342" s="385">
        <f>IFERROR(IF(X342="",0,CEILING((X342/$H342),1)*$H342),"")</f>
        <v>12.75</v>
      </c>
      <c r="Z342" s="36">
        <f>IFERROR(IF(Y342=0,"",ROUNDUP(Y342/H342,0)*0.00753),"")</f>
        <v>3.7650000000000003E-2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14.000000000000002</v>
      </c>
      <c r="BN342" s="64">
        <f>IFERROR(Y342*I342/H342,"0")</f>
        <v>14.875</v>
      </c>
      <c r="BO342" s="64">
        <f>IFERROR(1/J342*(X342/H342),"0")</f>
        <v>3.0165912518853696E-2</v>
      </c>
      <c r="BP342" s="64">
        <f>IFERROR(1/J342*(Y342/H342),"0")</f>
        <v>3.2051282051282048E-2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88">
        <v>4607091388404</v>
      </c>
      <c r="E343" s="389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16</v>
      </c>
      <c r="Y343" s="385">
        <f>IFERROR(IF(X343="",0,CEILING((X343/$H343),1)*$H343),"")</f>
        <v>17.849999999999998</v>
      </c>
      <c r="Z343" s="36">
        <f>IFERROR(IF(Y343=0,"",ROUNDUP(Y343/H343,0)*0.00753),"")</f>
        <v>5.271E-2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18.196078431372548</v>
      </c>
      <c r="BN343" s="64">
        <f>IFERROR(Y343*I343/H343,"0")</f>
        <v>20.299999999999997</v>
      </c>
      <c r="BO343" s="64">
        <f>IFERROR(1/J343*(X343/H343),"0")</f>
        <v>4.022121669180493E-2</v>
      </c>
      <c r="BP343" s="64">
        <f>IFERROR(1/J343*(Y343/H343),"0")</f>
        <v>4.4871794871794872E-2</v>
      </c>
    </row>
    <row r="344" spans="1:68" x14ac:dyDescent="0.2">
      <c r="A344" s="396"/>
      <c r="B344" s="391"/>
      <c r="C344" s="391"/>
      <c r="D344" s="391"/>
      <c r="E344" s="391"/>
      <c r="F344" s="391"/>
      <c r="G344" s="391"/>
      <c r="H344" s="391"/>
      <c r="I344" s="391"/>
      <c r="J344" s="391"/>
      <c r="K344" s="391"/>
      <c r="L344" s="391"/>
      <c r="M344" s="391"/>
      <c r="N344" s="391"/>
      <c r="O344" s="397"/>
      <c r="P344" s="400" t="s">
        <v>69</v>
      </c>
      <c r="Q344" s="401"/>
      <c r="R344" s="401"/>
      <c r="S344" s="401"/>
      <c r="T344" s="401"/>
      <c r="U344" s="401"/>
      <c r="V344" s="402"/>
      <c r="W344" s="37" t="s">
        <v>70</v>
      </c>
      <c r="X344" s="386">
        <f>IFERROR(X340/H340,"0")+IFERROR(X341/H341,"0")+IFERROR(X342/H342,"0")+IFERROR(X343/H343,"0")</f>
        <v>10.980392156862745</v>
      </c>
      <c r="Y344" s="386">
        <f>IFERROR(Y340/H340,"0")+IFERROR(Y341/H341,"0")+IFERROR(Y342/H342,"0")+IFERROR(Y343/H343,"0")</f>
        <v>12</v>
      </c>
      <c r="Z344" s="386">
        <f>IFERROR(IF(Z340="",0,Z340),"0")+IFERROR(IF(Z341="",0,Z341),"0")+IFERROR(IF(Z342="",0,Z342),"0")+IFERROR(IF(Z343="",0,Z343),"0")</f>
        <v>9.0359999999999996E-2</v>
      </c>
      <c r="AA344" s="387"/>
      <c r="AB344" s="387"/>
      <c r="AC344" s="387"/>
    </row>
    <row r="345" spans="1:68" x14ac:dyDescent="0.2">
      <c r="A345" s="391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391"/>
      <c r="O345" s="397"/>
      <c r="P345" s="400" t="s">
        <v>69</v>
      </c>
      <c r="Q345" s="401"/>
      <c r="R345" s="401"/>
      <c r="S345" s="401"/>
      <c r="T345" s="401"/>
      <c r="U345" s="401"/>
      <c r="V345" s="402"/>
      <c r="W345" s="37" t="s">
        <v>68</v>
      </c>
      <c r="X345" s="386">
        <f>IFERROR(SUM(X340:X343),"0")</f>
        <v>28</v>
      </c>
      <c r="Y345" s="386">
        <f>IFERROR(SUM(Y340:Y343),"0")</f>
        <v>30.599999999999998</v>
      </c>
      <c r="Z345" s="37"/>
      <c r="AA345" s="387"/>
      <c r="AB345" s="387"/>
      <c r="AC345" s="387"/>
    </row>
    <row r="346" spans="1:68" ht="14.25" customHeight="1" x14ac:dyDescent="0.25">
      <c r="A346" s="404" t="s">
        <v>483</v>
      </c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391"/>
      <c r="O346" s="391"/>
      <c r="P346" s="391"/>
      <c r="Q346" s="391"/>
      <c r="R346" s="391"/>
      <c r="S346" s="391"/>
      <c r="T346" s="391"/>
      <c r="U346" s="391"/>
      <c r="V346" s="391"/>
      <c r="W346" s="391"/>
      <c r="X346" s="391"/>
      <c r="Y346" s="391"/>
      <c r="Z346" s="391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388">
        <v>4680115881808</v>
      </c>
      <c r="E347" s="389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388">
        <v>4680115881822</v>
      </c>
      <c r="E348" s="389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388">
        <v>4680115880016</v>
      </c>
      <c r="E349" s="389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396"/>
      <c r="B350" s="391"/>
      <c r="C350" s="391"/>
      <c r="D350" s="391"/>
      <c r="E350" s="391"/>
      <c r="F350" s="391"/>
      <c r="G350" s="391"/>
      <c r="H350" s="391"/>
      <c r="I350" s="391"/>
      <c r="J350" s="391"/>
      <c r="K350" s="391"/>
      <c r="L350" s="391"/>
      <c r="M350" s="391"/>
      <c r="N350" s="391"/>
      <c r="O350" s="397"/>
      <c r="P350" s="400" t="s">
        <v>69</v>
      </c>
      <c r="Q350" s="401"/>
      <c r="R350" s="401"/>
      <c r="S350" s="401"/>
      <c r="T350" s="401"/>
      <c r="U350" s="401"/>
      <c r="V350" s="402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391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391"/>
      <c r="O351" s="397"/>
      <c r="P351" s="400" t="s">
        <v>69</v>
      </c>
      <c r="Q351" s="401"/>
      <c r="R351" s="401"/>
      <c r="S351" s="401"/>
      <c r="T351" s="401"/>
      <c r="U351" s="401"/>
      <c r="V351" s="402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390" t="s">
        <v>492</v>
      </c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391"/>
      <c r="O352" s="391"/>
      <c r="P352" s="391"/>
      <c r="Q352" s="391"/>
      <c r="R352" s="391"/>
      <c r="S352" s="391"/>
      <c r="T352" s="391"/>
      <c r="U352" s="391"/>
      <c r="V352" s="391"/>
      <c r="W352" s="391"/>
      <c r="X352" s="391"/>
      <c r="Y352" s="391"/>
      <c r="Z352" s="391"/>
      <c r="AA352" s="379"/>
      <c r="AB352" s="379"/>
      <c r="AC352" s="379"/>
    </row>
    <row r="353" spans="1:68" ht="14.25" customHeight="1" x14ac:dyDescent="0.25">
      <c r="A353" s="404" t="s">
        <v>63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91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88">
        <v>4607091383836</v>
      </c>
      <c r="E354" s="389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34</v>
      </c>
      <c r="Y354" s="385">
        <f>IFERROR(IF(X354="",0,CEILING((X354/$H354),1)*$H354),"")</f>
        <v>34.200000000000003</v>
      </c>
      <c r="Z354" s="36">
        <f>IFERROR(IF(Y354=0,"",ROUNDUP(Y354/H354,0)*0.00753),"")</f>
        <v>0.14307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38.684444444444445</v>
      </c>
      <c r="BN354" s="64">
        <f>IFERROR(Y354*I354/H354,"0")</f>
        <v>38.911999999999999</v>
      </c>
      <c r="BO354" s="64">
        <f>IFERROR(1/J354*(X354/H354),"0")</f>
        <v>0.12108262108262108</v>
      </c>
      <c r="BP354" s="64">
        <f>IFERROR(1/J354*(Y354/H354),"0")</f>
        <v>0.12179487179487179</v>
      </c>
    </row>
    <row r="355" spans="1:68" x14ac:dyDescent="0.2">
      <c r="A355" s="396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7"/>
      <c r="P355" s="400" t="s">
        <v>69</v>
      </c>
      <c r="Q355" s="401"/>
      <c r="R355" s="401"/>
      <c r="S355" s="401"/>
      <c r="T355" s="401"/>
      <c r="U355" s="401"/>
      <c r="V355" s="402"/>
      <c r="W355" s="37" t="s">
        <v>70</v>
      </c>
      <c r="X355" s="386">
        <f>IFERROR(X354/H354,"0")</f>
        <v>18.888888888888889</v>
      </c>
      <c r="Y355" s="386">
        <f>IFERROR(Y354/H354,"0")</f>
        <v>19</v>
      </c>
      <c r="Z355" s="386">
        <f>IFERROR(IF(Z354="",0,Z354),"0")</f>
        <v>0.14307</v>
      </c>
      <c r="AA355" s="387"/>
      <c r="AB355" s="387"/>
      <c r="AC355" s="387"/>
    </row>
    <row r="356" spans="1:68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7"/>
      <c r="P356" s="400" t="s">
        <v>69</v>
      </c>
      <c r="Q356" s="401"/>
      <c r="R356" s="401"/>
      <c r="S356" s="401"/>
      <c r="T356" s="401"/>
      <c r="U356" s="401"/>
      <c r="V356" s="402"/>
      <c r="W356" s="37" t="s">
        <v>68</v>
      </c>
      <c r="X356" s="386">
        <f>IFERROR(SUM(X354:X354),"0")</f>
        <v>34</v>
      </c>
      <c r="Y356" s="386">
        <f>IFERROR(SUM(Y354:Y354),"0")</f>
        <v>34.200000000000003</v>
      </c>
      <c r="Z356" s="37"/>
      <c r="AA356" s="387"/>
      <c r="AB356" s="387"/>
      <c r="AC356" s="387"/>
    </row>
    <row r="357" spans="1:68" ht="14.25" customHeight="1" x14ac:dyDescent="0.25">
      <c r="A357" s="404" t="s">
        <v>71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91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88">
        <v>4607091387919</v>
      </c>
      <c r="E358" s="389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154</v>
      </c>
      <c r="Y358" s="385">
        <f>IFERROR(IF(X358="",0,CEILING((X358/$H358),1)*$H358),"")</f>
        <v>162</v>
      </c>
      <c r="Z358" s="36">
        <f>IFERROR(IF(Y358=0,"",ROUNDUP(Y358/H358,0)*0.02175),"")</f>
        <v>0.43499999999999994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164.72296296296295</v>
      </c>
      <c r="BN358" s="64">
        <f>IFERROR(Y358*I358/H358,"0")</f>
        <v>173.28</v>
      </c>
      <c r="BO358" s="64">
        <f>IFERROR(1/J358*(X358/H358),"0")</f>
        <v>0.33950617283950613</v>
      </c>
      <c r="BP358" s="64">
        <f>IFERROR(1/J358*(Y358/H358),"0")</f>
        <v>0.3571428571428571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388">
        <v>4680115883604</v>
      </c>
      <c r="E359" s="389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9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388">
        <v>4680115883567</v>
      </c>
      <c r="E360" s="389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6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7"/>
      <c r="P361" s="400" t="s">
        <v>69</v>
      </c>
      <c r="Q361" s="401"/>
      <c r="R361" s="401"/>
      <c r="S361" s="401"/>
      <c r="T361" s="401"/>
      <c r="U361" s="401"/>
      <c r="V361" s="402"/>
      <c r="W361" s="37" t="s">
        <v>70</v>
      </c>
      <c r="X361" s="386">
        <f>IFERROR(X358/H358,"0")+IFERROR(X359/H359,"0")+IFERROR(X360/H360,"0")</f>
        <v>19.012345679012345</v>
      </c>
      <c r="Y361" s="386">
        <f>IFERROR(Y358/H358,"0")+IFERROR(Y359/H359,"0")+IFERROR(Y360/H360,"0")</f>
        <v>20</v>
      </c>
      <c r="Z361" s="386">
        <f>IFERROR(IF(Z358="",0,Z358),"0")+IFERROR(IF(Z359="",0,Z359),"0")+IFERROR(IF(Z360="",0,Z360),"0")</f>
        <v>0.43499999999999994</v>
      </c>
      <c r="AA361" s="387"/>
      <c r="AB361" s="387"/>
      <c r="AC361" s="387"/>
    </row>
    <row r="362" spans="1:68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7"/>
      <c r="P362" s="400" t="s">
        <v>69</v>
      </c>
      <c r="Q362" s="401"/>
      <c r="R362" s="401"/>
      <c r="S362" s="401"/>
      <c r="T362" s="401"/>
      <c r="U362" s="401"/>
      <c r="V362" s="402"/>
      <c r="W362" s="37" t="s">
        <v>68</v>
      </c>
      <c r="X362" s="386">
        <f>IFERROR(SUM(X358:X360),"0")</f>
        <v>154</v>
      </c>
      <c r="Y362" s="386">
        <f>IFERROR(SUM(Y358:Y360),"0")</f>
        <v>162</v>
      </c>
      <c r="Z362" s="37"/>
      <c r="AA362" s="387"/>
      <c r="AB362" s="387"/>
      <c r="AC362" s="387"/>
    </row>
    <row r="363" spans="1:68" ht="27.75" customHeight="1" x14ac:dyDescent="0.2">
      <c r="A363" s="412" t="s">
        <v>501</v>
      </c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3"/>
      <c r="O363" s="413"/>
      <c r="P363" s="413"/>
      <c r="Q363" s="413"/>
      <c r="R363" s="413"/>
      <c r="S363" s="413"/>
      <c r="T363" s="413"/>
      <c r="U363" s="413"/>
      <c r="V363" s="413"/>
      <c r="W363" s="413"/>
      <c r="X363" s="413"/>
      <c r="Y363" s="413"/>
      <c r="Z363" s="413"/>
      <c r="AA363" s="48"/>
      <c r="AB363" s="48"/>
      <c r="AC363" s="48"/>
    </row>
    <row r="364" spans="1:68" ht="16.5" customHeight="1" x14ac:dyDescent="0.25">
      <c r="A364" s="390" t="s">
        <v>502</v>
      </c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391"/>
      <c r="O364" s="391"/>
      <c r="P364" s="391"/>
      <c r="Q364" s="391"/>
      <c r="R364" s="391"/>
      <c r="S364" s="391"/>
      <c r="T364" s="391"/>
      <c r="U364" s="391"/>
      <c r="V364" s="391"/>
      <c r="W364" s="391"/>
      <c r="X364" s="391"/>
      <c r="Y364" s="391"/>
      <c r="Z364" s="391"/>
      <c r="AA364" s="379"/>
      <c r="AB364" s="379"/>
      <c r="AC364" s="379"/>
    </row>
    <row r="365" spans="1:68" ht="14.25" customHeight="1" x14ac:dyDescent="0.25">
      <c r="A365" s="404" t="s">
        <v>104</v>
      </c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1"/>
      <c r="P365" s="391"/>
      <c r="Q365" s="391"/>
      <c r="R365" s="391"/>
      <c r="S365" s="391"/>
      <c r="T365" s="391"/>
      <c r="U365" s="391"/>
      <c r="V365" s="391"/>
      <c r="W365" s="391"/>
      <c r="X365" s="391"/>
      <c r="Y365" s="391"/>
      <c r="Z365" s="391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88">
        <v>4680115884830</v>
      </c>
      <c r="E366" s="389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1524</v>
      </c>
      <c r="Y366" s="385">
        <f t="shared" ref="Y366:Y374" si="62">IFERROR(IF(X366="",0,CEILING((X366/$H366),1)*$H366),"")</f>
        <v>1530</v>
      </c>
      <c r="Z366" s="36">
        <f>IFERROR(IF(Y366=0,"",ROUNDUP(Y366/H366,0)*0.02175),"")</f>
        <v>2.2184999999999997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1572.768</v>
      </c>
      <c r="BN366" s="64">
        <f t="shared" ref="BN366:BN374" si="64">IFERROR(Y366*I366/H366,"0")</f>
        <v>1578.96</v>
      </c>
      <c r="BO366" s="64">
        <f t="shared" ref="BO366:BO374" si="65">IFERROR(1/J366*(X366/H366),"0")</f>
        <v>2.1166666666666663</v>
      </c>
      <c r="BP366" s="64">
        <f t="shared" ref="BP366:BP374" si="66">IFERROR(1/J366*(Y366/H366),"0")</f>
        <v>2.125</v>
      </c>
    </row>
    <row r="367" spans="1:68" ht="27" customHeight="1" x14ac:dyDescent="0.25">
      <c r="A367" s="54" t="s">
        <v>503</v>
      </c>
      <c r="B367" s="54" t="s">
        <v>505</v>
      </c>
      <c r="C367" s="31">
        <v>4301011943</v>
      </c>
      <c r="D367" s="388">
        <v>4680115884830</v>
      </c>
      <c r="E367" s="389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4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88">
        <v>4680115884847</v>
      </c>
      <c r="E368" s="389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6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4301011946</v>
      </c>
      <c r="D369" s="388">
        <v>4680115884847</v>
      </c>
      <c r="E369" s="389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2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88">
        <v>4680115884854</v>
      </c>
      <c r="E370" s="389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1252</v>
      </c>
      <c r="Y370" s="385">
        <f t="shared" si="62"/>
        <v>1260</v>
      </c>
      <c r="Z370" s="36">
        <f>IFERROR(IF(Y370=0,"",ROUNDUP(Y370/H370,0)*0.02175),"")</f>
        <v>1.827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1292.0639999999999</v>
      </c>
      <c r="BN370" s="64">
        <f t="shared" si="64"/>
        <v>1300.32</v>
      </c>
      <c r="BO370" s="64">
        <f t="shared" si="65"/>
        <v>1.7388888888888889</v>
      </c>
      <c r="BP370" s="64">
        <f t="shared" si="66"/>
        <v>1.75</v>
      </c>
    </row>
    <row r="371" spans="1:68" ht="27" customHeight="1" x14ac:dyDescent="0.25">
      <c r="A371" s="54" t="s">
        <v>509</v>
      </c>
      <c r="B371" s="54" t="s">
        <v>511</v>
      </c>
      <c r="C371" s="31">
        <v>4301011947</v>
      </c>
      <c r="D371" s="388">
        <v>4680115884854</v>
      </c>
      <c r="E371" s="389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3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388">
        <v>4680115884861</v>
      </c>
      <c r="E372" s="389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388">
        <v>4680115884922</v>
      </c>
      <c r="E373" s="389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388">
        <v>4680115882638</v>
      </c>
      <c r="E374" s="389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6"/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7"/>
      <c r="P375" s="400" t="s">
        <v>69</v>
      </c>
      <c r="Q375" s="401"/>
      <c r="R375" s="401"/>
      <c r="S375" s="401"/>
      <c r="T375" s="401"/>
      <c r="U375" s="401"/>
      <c r="V375" s="402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185.06666666666666</v>
      </c>
      <c r="Y375" s="386">
        <f>IFERROR(Y366/H366,"0")+IFERROR(Y367/H367,"0")+IFERROR(Y368/H368,"0")+IFERROR(Y369/H369,"0")+IFERROR(Y370/H370,"0")+IFERROR(Y371/H371,"0")+IFERROR(Y372/H372,"0")+IFERROR(Y373/H373,"0")+IFERROR(Y374/H374,"0")</f>
        <v>186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4.0454999999999997</v>
      </c>
      <c r="AA375" s="387"/>
      <c r="AB375" s="387"/>
      <c r="AC375" s="387"/>
    </row>
    <row r="376" spans="1:68" x14ac:dyDescent="0.2">
      <c r="A376" s="391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391"/>
      <c r="O376" s="397"/>
      <c r="P376" s="400" t="s">
        <v>69</v>
      </c>
      <c r="Q376" s="401"/>
      <c r="R376" s="401"/>
      <c r="S376" s="401"/>
      <c r="T376" s="401"/>
      <c r="U376" s="401"/>
      <c r="V376" s="402"/>
      <c r="W376" s="37" t="s">
        <v>68</v>
      </c>
      <c r="X376" s="386">
        <f>IFERROR(SUM(X366:X374),"0")</f>
        <v>2776</v>
      </c>
      <c r="Y376" s="386">
        <f>IFERROR(SUM(Y366:Y374),"0")</f>
        <v>2790</v>
      </c>
      <c r="Z376" s="37"/>
      <c r="AA376" s="387"/>
      <c r="AB376" s="387"/>
      <c r="AC376" s="387"/>
    </row>
    <row r="377" spans="1:68" ht="14.25" customHeight="1" x14ac:dyDescent="0.25">
      <c r="A377" s="404" t="s">
        <v>140</v>
      </c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391"/>
      <c r="O377" s="391"/>
      <c r="P377" s="391"/>
      <c r="Q377" s="391"/>
      <c r="R377" s="391"/>
      <c r="S377" s="391"/>
      <c r="T377" s="391"/>
      <c r="U377" s="391"/>
      <c r="V377" s="391"/>
      <c r="W377" s="391"/>
      <c r="X377" s="391"/>
      <c r="Y377" s="391"/>
      <c r="Z377" s="391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88">
        <v>4607091383980</v>
      </c>
      <c r="E378" s="389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1331</v>
      </c>
      <c r="Y378" s="385">
        <f>IFERROR(IF(X378="",0,CEILING((X378/$H378),1)*$H378),"")</f>
        <v>1335</v>
      </c>
      <c r="Z378" s="36">
        <f>IFERROR(IF(Y378=0,"",ROUNDUP(Y378/H378,0)*0.02175),"")</f>
        <v>1.9357499999999999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1373.5920000000001</v>
      </c>
      <c r="BN378" s="64">
        <f>IFERROR(Y378*I378/H378,"0")</f>
        <v>1377.72</v>
      </c>
      <c r="BO378" s="64">
        <f>IFERROR(1/J378*(X378/H378),"0")</f>
        <v>1.848611111111111</v>
      </c>
      <c r="BP378" s="64">
        <f>IFERROR(1/J378*(Y378/H378),"0")</f>
        <v>1.8541666666666665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388">
        <v>4607091384178</v>
      </c>
      <c r="E379" s="389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6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391"/>
      <c r="O380" s="397"/>
      <c r="P380" s="400" t="s">
        <v>69</v>
      </c>
      <c r="Q380" s="401"/>
      <c r="R380" s="401"/>
      <c r="S380" s="401"/>
      <c r="T380" s="401"/>
      <c r="U380" s="401"/>
      <c r="V380" s="402"/>
      <c r="W380" s="37" t="s">
        <v>70</v>
      </c>
      <c r="X380" s="386">
        <f>IFERROR(X378/H378,"0")+IFERROR(X379/H379,"0")</f>
        <v>88.733333333333334</v>
      </c>
      <c r="Y380" s="386">
        <f>IFERROR(Y378/H378,"0")+IFERROR(Y379/H379,"0")</f>
        <v>89</v>
      </c>
      <c r="Z380" s="386">
        <f>IFERROR(IF(Z378="",0,Z378),"0")+IFERROR(IF(Z379="",0,Z379),"0")</f>
        <v>1.9357499999999999</v>
      </c>
      <c r="AA380" s="387"/>
      <c r="AB380" s="387"/>
      <c r="AC380" s="387"/>
    </row>
    <row r="381" spans="1:68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391"/>
      <c r="O381" s="397"/>
      <c r="P381" s="400" t="s">
        <v>69</v>
      </c>
      <c r="Q381" s="401"/>
      <c r="R381" s="401"/>
      <c r="S381" s="401"/>
      <c r="T381" s="401"/>
      <c r="U381" s="401"/>
      <c r="V381" s="402"/>
      <c r="W381" s="37" t="s">
        <v>68</v>
      </c>
      <c r="X381" s="386">
        <f>IFERROR(SUM(X378:X379),"0")</f>
        <v>1331</v>
      </c>
      <c r="Y381" s="386">
        <f>IFERROR(SUM(Y378:Y379),"0")</f>
        <v>1335</v>
      </c>
      <c r="Z381" s="37"/>
      <c r="AA381" s="387"/>
      <c r="AB381" s="387"/>
      <c r="AC381" s="387"/>
    </row>
    <row r="382" spans="1:68" ht="14.25" customHeight="1" x14ac:dyDescent="0.25">
      <c r="A382" s="404" t="s">
        <v>71</v>
      </c>
      <c r="B382" s="391"/>
      <c r="C382" s="391"/>
      <c r="D382" s="391"/>
      <c r="E382" s="391"/>
      <c r="F382" s="391"/>
      <c r="G382" s="391"/>
      <c r="H382" s="391"/>
      <c r="I382" s="391"/>
      <c r="J382" s="391"/>
      <c r="K382" s="391"/>
      <c r="L382" s="391"/>
      <c r="M382" s="391"/>
      <c r="N382" s="391"/>
      <c r="O382" s="391"/>
      <c r="P382" s="391"/>
      <c r="Q382" s="391"/>
      <c r="R382" s="391"/>
      <c r="S382" s="391"/>
      <c r="T382" s="391"/>
      <c r="U382" s="391"/>
      <c r="V382" s="391"/>
      <c r="W382" s="391"/>
      <c r="X382" s="391"/>
      <c r="Y382" s="391"/>
      <c r="Z382" s="391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388">
        <v>4607091383928</v>
      </c>
      <c r="E383" s="389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388">
        <v>4607091383928</v>
      </c>
      <c r="E384" s="389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88">
        <v>4607091384260</v>
      </c>
      <c r="E385" s="389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85</v>
      </c>
      <c r="Y385" s="385">
        <f>IFERROR(IF(X385="",0,CEILING((X385/$H385),1)*$H385),"")</f>
        <v>85.8</v>
      </c>
      <c r="Z385" s="36">
        <f>IFERROR(IF(Y385=0,"",ROUNDUP(Y385/H385,0)*0.02175),"")</f>
        <v>0.23924999999999999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91.146153846153851</v>
      </c>
      <c r="BN385" s="64">
        <f>IFERROR(Y385*I385/H385,"0")</f>
        <v>92.004000000000005</v>
      </c>
      <c r="BO385" s="64">
        <f>IFERROR(1/J385*(X385/H385),"0")</f>
        <v>0.1945970695970696</v>
      </c>
      <c r="BP385" s="64">
        <f>IFERROR(1/J385*(Y385/H385),"0")</f>
        <v>0.19642857142857142</v>
      </c>
    </row>
    <row r="386" spans="1:68" x14ac:dyDescent="0.2">
      <c r="A386" s="396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7"/>
      <c r="P386" s="400" t="s">
        <v>69</v>
      </c>
      <c r="Q386" s="401"/>
      <c r="R386" s="401"/>
      <c r="S386" s="401"/>
      <c r="T386" s="401"/>
      <c r="U386" s="401"/>
      <c r="V386" s="402"/>
      <c r="W386" s="37" t="s">
        <v>70</v>
      </c>
      <c r="X386" s="386">
        <f>IFERROR(X383/H383,"0")+IFERROR(X384/H384,"0")+IFERROR(X385/H385,"0")</f>
        <v>10.897435897435898</v>
      </c>
      <c r="Y386" s="386">
        <f>IFERROR(Y383/H383,"0")+IFERROR(Y384/H384,"0")+IFERROR(Y385/H385,"0")</f>
        <v>11</v>
      </c>
      <c r="Z386" s="386">
        <f>IFERROR(IF(Z383="",0,Z383),"0")+IFERROR(IF(Z384="",0,Z384),"0")+IFERROR(IF(Z385="",0,Z385),"0")</f>
        <v>0.23924999999999999</v>
      </c>
      <c r="AA386" s="387"/>
      <c r="AB386" s="387"/>
      <c r="AC386" s="387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7"/>
      <c r="P387" s="400" t="s">
        <v>69</v>
      </c>
      <c r="Q387" s="401"/>
      <c r="R387" s="401"/>
      <c r="S387" s="401"/>
      <c r="T387" s="401"/>
      <c r="U387" s="401"/>
      <c r="V387" s="402"/>
      <c r="W387" s="37" t="s">
        <v>68</v>
      </c>
      <c r="X387" s="386">
        <f>IFERROR(SUM(X383:X385),"0")</f>
        <v>85</v>
      </c>
      <c r="Y387" s="386">
        <f>IFERROR(SUM(Y383:Y385),"0")</f>
        <v>85.8</v>
      </c>
      <c r="Z387" s="37"/>
      <c r="AA387" s="387"/>
      <c r="AB387" s="387"/>
      <c r="AC387" s="387"/>
    </row>
    <row r="388" spans="1:68" ht="14.25" customHeight="1" x14ac:dyDescent="0.25">
      <c r="A388" s="404" t="s">
        <v>170</v>
      </c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391"/>
      <c r="O388" s="391"/>
      <c r="P388" s="391"/>
      <c r="Q388" s="391"/>
      <c r="R388" s="391"/>
      <c r="S388" s="391"/>
      <c r="T388" s="391"/>
      <c r="U388" s="391"/>
      <c r="V388" s="391"/>
      <c r="W388" s="391"/>
      <c r="X388" s="391"/>
      <c r="Y388" s="391"/>
      <c r="Z388" s="391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4301060345</v>
      </c>
      <c r="D389" s="388">
        <v>4607091384673</v>
      </c>
      <c r="E389" s="389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0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88">
        <v>4607091384673</v>
      </c>
      <c r="E390" s="389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396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7"/>
      <c r="P391" s="400" t="s">
        <v>69</v>
      </c>
      <c r="Q391" s="401"/>
      <c r="R391" s="401"/>
      <c r="S391" s="401"/>
      <c r="T391" s="401"/>
      <c r="U391" s="401"/>
      <c r="V391" s="402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7"/>
      <c r="P392" s="400" t="s">
        <v>69</v>
      </c>
      <c r="Q392" s="401"/>
      <c r="R392" s="401"/>
      <c r="S392" s="401"/>
      <c r="T392" s="401"/>
      <c r="U392" s="401"/>
      <c r="V392" s="402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390" t="s">
        <v>530</v>
      </c>
      <c r="B393" s="391"/>
      <c r="C393" s="391"/>
      <c r="D393" s="391"/>
      <c r="E393" s="391"/>
      <c r="F393" s="391"/>
      <c r="G393" s="391"/>
      <c r="H393" s="391"/>
      <c r="I393" s="391"/>
      <c r="J393" s="391"/>
      <c r="K393" s="391"/>
      <c r="L393" s="391"/>
      <c r="M393" s="391"/>
      <c r="N393" s="391"/>
      <c r="O393" s="391"/>
      <c r="P393" s="391"/>
      <c r="Q393" s="391"/>
      <c r="R393" s="391"/>
      <c r="S393" s="391"/>
      <c r="T393" s="391"/>
      <c r="U393" s="391"/>
      <c r="V393" s="391"/>
      <c r="W393" s="391"/>
      <c r="X393" s="391"/>
      <c r="Y393" s="391"/>
      <c r="Z393" s="391"/>
      <c r="AA393" s="379"/>
      <c r="AB393" s="379"/>
      <c r="AC393" s="379"/>
    </row>
    <row r="394" spans="1:68" ht="14.25" customHeight="1" x14ac:dyDescent="0.25">
      <c r="A394" s="404" t="s">
        <v>104</v>
      </c>
      <c r="B394" s="391"/>
      <c r="C394" s="391"/>
      <c r="D394" s="391"/>
      <c r="E394" s="391"/>
      <c r="F394" s="391"/>
      <c r="G394" s="391"/>
      <c r="H394" s="391"/>
      <c r="I394" s="391"/>
      <c r="J394" s="391"/>
      <c r="K394" s="391"/>
      <c r="L394" s="391"/>
      <c r="M394" s="391"/>
      <c r="N394" s="391"/>
      <c r="O394" s="391"/>
      <c r="P394" s="391"/>
      <c r="Q394" s="391"/>
      <c r="R394" s="391"/>
      <c r="S394" s="391"/>
      <c r="T394" s="391"/>
      <c r="U394" s="391"/>
      <c r="V394" s="391"/>
      <c r="W394" s="391"/>
      <c r="X394" s="391"/>
      <c r="Y394" s="391"/>
      <c r="Z394" s="391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388">
        <v>4680115884885</v>
      </c>
      <c r="E395" s="389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88">
        <v>4680115884892</v>
      </c>
      <c r="E396" s="389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10</v>
      </c>
      <c r="Y396" s="385">
        <f>IFERROR(IF(X396="",0,CEILING((X396/$H396),1)*$H396),"")</f>
        <v>10.8</v>
      </c>
      <c r="Z396" s="36">
        <f>IFERROR(IF(Y396=0,"",ROUNDUP(Y396/H396,0)*0.02175),"")</f>
        <v>2.1749999999999999E-2</v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10.444444444444443</v>
      </c>
      <c r="BN396" s="64">
        <f>IFERROR(Y396*I396/H396,"0")</f>
        <v>11.28</v>
      </c>
      <c r="BO396" s="64">
        <f>IFERROR(1/J396*(X396/H396),"0")</f>
        <v>1.653439153439153E-2</v>
      </c>
      <c r="BP396" s="64">
        <f>IFERROR(1/J396*(Y396/H396),"0")</f>
        <v>1.7857142857142856E-2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388">
        <v>4680115881907</v>
      </c>
      <c r="E397" s="389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76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388">
        <v>4680115884908</v>
      </c>
      <c r="E398" s="389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6"/>
      <c r="B399" s="391"/>
      <c r="C399" s="391"/>
      <c r="D399" s="391"/>
      <c r="E399" s="391"/>
      <c r="F399" s="391"/>
      <c r="G399" s="391"/>
      <c r="H399" s="391"/>
      <c r="I399" s="391"/>
      <c r="J399" s="391"/>
      <c r="K399" s="391"/>
      <c r="L399" s="391"/>
      <c r="M399" s="391"/>
      <c r="N399" s="391"/>
      <c r="O399" s="397"/>
      <c r="P399" s="400" t="s">
        <v>69</v>
      </c>
      <c r="Q399" s="401"/>
      <c r="R399" s="401"/>
      <c r="S399" s="401"/>
      <c r="T399" s="401"/>
      <c r="U399" s="401"/>
      <c r="V399" s="402"/>
      <c r="W399" s="37" t="s">
        <v>70</v>
      </c>
      <c r="X399" s="386">
        <f>IFERROR(X395/H395,"0")+IFERROR(X396/H396,"0")+IFERROR(X397/H397,"0")+IFERROR(X398/H398,"0")</f>
        <v>0.92592592592592582</v>
      </c>
      <c r="Y399" s="386">
        <f>IFERROR(Y395/H395,"0")+IFERROR(Y396/H396,"0")+IFERROR(Y397/H397,"0")+IFERROR(Y398/H398,"0")</f>
        <v>1</v>
      </c>
      <c r="Z399" s="386">
        <f>IFERROR(IF(Z395="",0,Z395),"0")+IFERROR(IF(Z396="",0,Z396),"0")+IFERROR(IF(Z397="",0,Z397),"0")+IFERROR(IF(Z398="",0,Z398),"0")</f>
        <v>2.1749999999999999E-2</v>
      </c>
      <c r="AA399" s="387"/>
      <c r="AB399" s="387"/>
      <c r="AC399" s="387"/>
    </row>
    <row r="400" spans="1:68" x14ac:dyDescent="0.2">
      <c r="A400" s="391"/>
      <c r="B400" s="391"/>
      <c r="C400" s="391"/>
      <c r="D400" s="391"/>
      <c r="E400" s="391"/>
      <c r="F400" s="391"/>
      <c r="G400" s="391"/>
      <c r="H400" s="391"/>
      <c r="I400" s="391"/>
      <c r="J400" s="391"/>
      <c r="K400" s="391"/>
      <c r="L400" s="391"/>
      <c r="M400" s="391"/>
      <c r="N400" s="391"/>
      <c r="O400" s="397"/>
      <c r="P400" s="400" t="s">
        <v>69</v>
      </c>
      <c r="Q400" s="401"/>
      <c r="R400" s="401"/>
      <c r="S400" s="401"/>
      <c r="T400" s="401"/>
      <c r="U400" s="401"/>
      <c r="V400" s="402"/>
      <c r="W400" s="37" t="s">
        <v>68</v>
      </c>
      <c r="X400" s="386">
        <f>IFERROR(SUM(X395:X398),"0")</f>
        <v>10</v>
      </c>
      <c r="Y400" s="386">
        <f>IFERROR(SUM(Y395:Y398),"0")</f>
        <v>10.8</v>
      </c>
      <c r="Z400" s="37"/>
      <c r="AA400" s="387"/>
      <c r="AB400" s="387"/>
      <c r="AC400" s="387"/>
    </row>
    <row r="401" spans="1:68" ht="14.25" customHeight="1" x14ac:dyDescent="0.25">
      <c r="A401" s="404" t="s">
        <v>63</v>
      </c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1"/>
      <c r="P401" s="391"/>
      <c r="Q401" s="391"/>
      <c r="R401" s="391"/>
      <c r="S401" s="391"/>
      <c r="T401" s="391"/>
      <c r="U401" s="391"/>
      <c r="V401" s="391"/>
      <c r="W401" s="391"/>
      <c r="X401" s="391"/>
      <c r="Y401" s="391"/>
      <c r="Z401" s="391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4301031303</v>
      </c>
      <c r="D402" s="388">
        <v>4607091384802</v>
      </c>
      <c r="E402" s="389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4301031139</v>
      </c>
      <c r="D403" s="388">
        <v>4607091384802</v>
      </c>
      <c r="E403" s="389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2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388">
        <v>4607091384826</v>
      </c>
      <c r="E404" s="389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396"/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7"/>
      <c r="P405" s="400" t="s">
        <v>69</v>
      </c>
      <c r="Q405" s="401"/>
      <c r="R405" s="401"/>
      <c r="S405" s="401"/>
      <c r="T405" s="401"/>
      <c r="U405" s="401"/>
      <c r="V405" s="402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391"/>
      <c r="B406" s="391"/>
      <c r="C406" s="391"/>
      <c r="D406" s="391"/>
      <c r="E406" s="391"/>
      <c r="F406" s="391"/>
      <c r="G406" s="391"/>
      <c r="H406" s="391"/>
      <c r="I406" s="391"/>
      <c r="J406" s="391"/>
      <c r="K406" s="391"/>
      <c r="L406" s="391"/>
      <c r="M406" s="391"/>
      <c r="N406" s="391"/>
      <c r="O406" s="397"/>
      <c r="P406" s="400" t="s">
        <v>69</v>
      </c>
      <c r="Q406" s="401"/>
      <c r="R406" s="401"/>
      <c r="S406" s="401"/>
      <c r="T406" s="401"/>
      <c r="U406" s="401"/>
      <c r="V406" s="402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04" t="s">
        <v>71</v>
      </c>
      <c r="B407" s="391"/>
      <c r="C407" s="391"/>
      <c r="D407" s="391"/>
      <c r="E407" s="391"/>
      <c r="F407" s="391"/>
      <c r="G407" s="391"/>
      <c r="H407" s="391"/>
      <c r="I407" s="391"/>
      <c r="J407" s="391"/>
      <c r="K407" s="391"/>
      <c r="L407" s="391"/>
      <c r="M407" s="391"/>
      <c r="N407" s="391"/>
      <c r="O407" s="391"/>
      <c r="P407" s="391"/>
      <c r="Q407" s="391"/>
      <c r="R407" s="391"/>
      <c r="S407" s="391"/>
      <c r="T407" s="391"/>
      <c r="U407" s="391"/>
      <c r="V407" s="391"/>
      <c r="W407" s="391"/>
      <c r="X407" s="391"/>
      <c r="Y407" s="391"/>
      <c r="Z407" s="391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88">
        <v>4607091384246</v>
      </c>
      <c r="E408" s="389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1089</v>
      </c>
      <c r="Y408" s="385">
        <f>IFERROR(IF(X408="",0,CEILING((X408/$H408),1)*$H408),"")</f>
        <v>1092</v>
      </c>
      <c r="Z408" s="36">
        <f>IFERROR(IF(Y408=0,"",ROUNDUP(Y408/H408,0)*0.02175),"")</f>
        <v>3.0449999999999999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1167.7430769230771</v>
      </c>
      <c r="BN408" s="64">
        <f>IFERROR(Y408*I408/H408,"0")</f>
        <v>1170.9600000000003</v>
      </c>
      <c r="BO408" s="64">
        <f>IFERROR(1/J408*(X408/H408),"0")</f>
        <v>2.4931318681318682</v>
      </c>
      <c r="BP408" s="64">
        <f>IFERROR(1/J408*(Y408/H408),"0")</f>
        <v>2.5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388">
        <v>4680115881976</v>
      </c>
      <c r="E409" s="389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9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4301051634</v>
      </c>
      <c r="D410" s="388">
        <v>4607091384253</v>
      </c>
      <c r="E410" s="389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4301051297</v>
      </c>
      <c r="D411" s="388">
        <v>4607091384253</v>
      </c>
      <c r="E411" s="389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388">
        <v>4680115881969</v>
      </c>
      <c r="E412" s="389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6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391"/>
      <c r="O413" s="397"/>
      <c r="P413" s="400" t="s">
        <v>69</v>
      </c>
      <c r="Q413" s="401"/>
      <c r="R413" s="401"/>
      <c r="S413" s="401"/>
      <c r="T413" s="401"/>
      <c r="U413" s="401"/>
      <c r="V413" s="402"/>
      <c r="W413" s="37" t="s">
        <v>70</v>
      </c>
      <c r="X413" s="386">
        <f>IFERROR(X408/H408,"0")+IFERROR(X409/H409,"0")+IFERROR(X410/H410,"0")+IFERROR(X411/H411,"0")+IFERROR(X412/H412,"0")</f>
        <v>139.61538461538461</v>
      </c>
      <c r="Y413" s="386">
        <f>IFERROR(Y408/H408,"0")+IFERROR(Y409/H409,"0")+IFERROR(Y410/H410,"0")+IFERROR(Y411/H411,"0")+IFERROR(Y412/H412,"0")</f>
        <v>140</v>
      </c>
      <c r="Z413" s="386">
        <f>IFERROR(IF(Z408="",0,Z408),"0")+IFERROR(IF(Z409="",0,Z409),"0")+IFERROR(IF(Z410="",0,Z410),"0")+IFERROR(IF(Z411="",0,Z411),"0")+IFERROR(IF(Z412="",0,Z412),"0")</f>
        <v>3.0449999999999999</v>
      </c>
      <c r="AA413" s="387"/>
      <c r="AB413" s="387"/>
      <c r="AC413" s="387"/>
    </row>
    <row r="414" spans="1:68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7"/>
      <c r="P414" s="400" t="s">
        <v>69</v>
      </c>
      <c r="Q414" s="401"/>
      <c r="R414" s="401"/>
      <c r="S414" s="401"/>
      <c r="T414" s="401"/>
      <c r="U414" s="401"/>
      <c r="V414" s="402"/>
      <c r="W414" s="37" t="s">
        <v>68</v>
      </c>
      <c r="X414" s="386">
        <f>IFERROR(SUM(X408:X412),"0")</f>
        <v>1089</v>
      </c>
      <c r="Y414" s="386">
        <f>IFERROR(SUM(Y408:Y412),"0")</f>
        <v>1092</v>
      </c>
      <c r="Z414" s="37"/>
      <c r="AA414" s="387"/>
      <c r="AB414" s="387"/>
      <c r="AC414" s="387"/>
    </row>
    <row r="415" spans="1:68" ht="14.25" customHeight="1" x14ac:dyDescent="0.25">
      <c r="A415" s="404" t="s">
        <v>170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91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4301060377</v>
      </c>
      <c r="D416" s="388">
        <v>4607091389357</v>
      </c>
      <c r="E416" s="389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2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4301060322</v>
      </c>
      <c r="D417" s="388">
        <v>4607091389357</v>
      </c>
      <c r="E417" s="389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1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396"/>
      <c r="B418" s="391"/>
      <c r="C418" s="391"/>
      <c r="D418" s="391"/>
      <c r="E418" s="391"/>
      <c r="F418" s="391"/>
      <c r="G418" s="391"/>
      <c r="H418" s="391"/>
      <c r="I418" s="391"/>
      <c r="J418" s="391"/>
      <c r="K418" s="391"/>
      <c r="L418" s="391"/>
      <c r="M418" s="391"/>
      <c r="N418" s="391"/>
      <c r="O418" s="397"/>
      <c r="P418" s="400" t="s">
        <v>69</v>
      </c>
      <c r="Q418" s="401"/>
      <c r="R418" s="401"/>
      <c r="S418" s="401"/>
      <c r="T418" s="401"/>
      <c r="U418" s="401"/>
      <c r="V418" s="402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391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391"/>
      <c r="O419" s="397"/>
      <c r="P419" s="400" t="s">
        <v>69</v>
      </c>
      <c r="Q419" s="401"/>
      <c r="R419" s="401"/>
      <c r="S419" s="401"/>
      <c r="T419" s="401"/>
      <c r="U419" s="401"/>
      <c r="V419" s="402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412" t="s">
        <v>557</v>
      </c>
      <c r="B420" s="413"/>
      <c r="C420" s="413"/>
      <c r="D420" s="413"/>
      <c r="E420" s="413"/>
      <c r="F420" s="413"/>
      <c r="G420" s="413"/>
      <c r="H420" s="413"/>
      <c r="I420" s="413"/>
      <c r="J420" s="413"/>
      <c r="K420" s="413"/>
      <c r="L420" s="413"/>
      <c r="M420" s="413"/>
      <c r="N420" s="413"/>
      <c r="O420" s="413"/>
      <c r="P420" s="413"/>
      <c r="Q420" s="413"/>
      <c r="R420" s="413"/>
      <c r="S420" s="413"/>
      <c r="T420" s="413"/>
      <c r="U420" s="413"/>
      <c r="V420" s="413"/>
      <c r="W420" s="413"/>
      <c r="X420" s="413"/>
      <c r="Y420" s="413"/>
      <c r="Z420" s="413"/>
      <c r="AA420" s="48"/>
      <c r="AB420" s="48"/>
      <c r="AC420" s="48"/>
    </row>
    <row r="421" spans="1:68" ht="16.5" customHeight="1" x14ac:dyDescent="0.25">
      <c r="A421" s="390" t="s">
        <v>558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91"/>
      <c r="AA421" s="379"/>
      <c r="AB421" s="379"/>
      <c r="AC421" s="379"/>
    </row>
    <row r="422" spans="1:68" ht="14.25" customHeight="1" x14ac:dyDescent="0.25">
      <c r="A422" s="404" t="s">
        <v>104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91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388">
        <v>4607091389708</v>
      </c>
      <c r="E423" s="389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396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7"/>
      <c r="P424" s="400" t="s">
        <v>69</v>
      </c>
      <c r="Q424" s="401"/>
      <c r="R424" s="401"/>
      <c r="S424" s="401"/>
      <c r="T424" s="401"/>
      <c r="U424" s="401"/>
      <c r="V424" s="402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391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391"/>
      <c r="O425" s="397"/>
      <c r="P425" s="400" t="s">
        <v>69</v>
      </c>
      <c r="Q425" s="401"/>
      <c r="R425" s="401"/>
      <c r="S425" s="401"/>
      <c r="T425" s="401"/>
      <c r="U425" s="401"/>
      <c r="V425" s="402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04" t="s">
        <v>63</v>
      </c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1"/>
      <c r="P426" s="391"/>
      <c r="Q426" s="391"/>
      <c r="R426" s="391"/>
      <c r="S426" s="391"/>
      <c r="T426" s="391"/>
      <c r="U426" s="391"/>
      <c r="V426" s="391"/>
      <c r="W426" s="391"/>
      <c r="X426" s="391"/>
      <c r="Y426" s="391"/>
      <c r="Z426" s="391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4301031355</v>
      </c>
      <c r="D427" s="388">
        <v>4607091389753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69" t="s">
        <v>563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564</v>
      </c>
      <c r="C428" s="31">
        <v>4301031322</v>
      </c>
      <c r="D428" s="388">
        <v>4607091389753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492" t="s">
        <v>565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88">
        <v>4607091389753</v>
      </c>
      <c r="E429" s="389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0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29</v>
      </c>
      <c r="Y429" s="385">
        <f t="shared" si="67"/>
        <v>29.400000000000002</v>
      </c>
      <c r="Z429" s="36">
        <f t="shared" si="68"/>
        <v>5.271E-2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30.588095238095235</v>
      </c>
      <c r="BN429" s="64">
        <f t="shared" si="70"/>
        <v>31.009999999999998</v>
      </c>
      <c r="BO429" s="64">
        <f t="shared" si="71"/>
        <v>4.4261294261294257E-2</v>
      </c>
      <c r="BP429" s="64">
        <f t="shared" si="72"/>
        <v>4.4871794871794872E-2</v>
      </c>
    </row>
    <row r="430" spans="1:68" ht="27" customHeight="1" x14ac:dyDescent="0.25">
      <c r="A430" s="54" t="s">
        <v>567</v>
      </c>
      <c r="B430" s="54" t="s">
        <v>568</v>
      </c>
      <c r="C430" s="31">
        <v>4301031323</v>
      </c>
      <c r="D430" s="388">
        <v>4607091389760</v>
      </c>
      <c r="E430" s="389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3" t="s">
        <v>569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570</v>
      </c>
      <c r="C431" s="31">
        <v>4301031174</v>
      </c>
      <c r="D431" s="388">
        <v>4607091389760</v>
      </c>
      <c r="E431" s="389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4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388">
        <v>4607091389746</v>
      </c>
      <c r="E432" s="389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8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88">
        <v>4607091389746</v>
      </c>
      <c r="E433" s="389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9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388">
        <v>4680115882928</v>
      </c>
      <c r="E434" s="389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5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388">
        <v>4680115883147</v>
      </c>
      <c r="E435" s="389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388">
        <v>4680115883147</v>
      </c>
      <c r="E436" s="389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4301031330</v>
      </c>
      <c r="D437" s="388">
        <v>4607091384338</v>
      </c>
      <c r="E437" s="389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5" t="s">
        <v>583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584</v>
      </c>
      <c r="C438" s="31">
        <v>4301031178</v>
      </c>
      <c r="D438" s="388">
        <v>4607091384338</v>
      </c>
      <c r="E438" s="389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388">
        <v>4680115883154</v>
      </c>
      <c r="E439" s="389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388">
        <v>4680115883154</v>
      </c>
      <c r="E440" s="389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4301031331</v>
      </c>
      <c r="D441" s="388">
        <v>4607091389524</v>
      </c>
      <c r="E441" s="389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6" t="s">
        <v>591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592</v>
      </c>
      <c r="C442" s="31">
        <v>4301031171</v>
      </c>
      <c r="D442" s="388">
        <v>4607091389524</v>
      </c>
      <c r="E442" s="389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388">
        <v>4680115883161</v>
      </c>
      <c r="E443" s="389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388">
        <v>4680115883161</v>
      </c>
      <c r="E444" s="389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8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388">
        <v>4607091384345</v>
      </c>
      <c r="E445" s="389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4301031358</v>
      </c>
      <c r="D446" s="388">
        <v>4607091389531</v>
      </c>
      <c r="E446" s="389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">
        <v>602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603</v>
      </c>
      <c r="C447" s="31">
        <v>4301031333</v>
      </c>
      <c r="D447" s="388">
        <v>4607091389531</v>
      </c>
      <c r="E447" s="389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1" t="s">
        <v>602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88">
        <v>4607091389531</v>
      </c>
      <c r="E448" s="389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19</v>
      </c>
      <c r="Y448" s="385">
        <f t="shared" si="67"/>
        <v>21</v>
      </c>
      <c r="Z448" s="36">
        <f t="shared" si="73"/>
        <v>5.0200000000000002E-2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20.176190476190474</v>
      </c>
      <c r="BN448" s="64">
        <f t="shared" si="70"/>
        <v>22.299999999999997</v>
      </c>
      <c r="BO448" s="64">
        <f t="shared" si="71"/>
        <v>3.8665038665038669E-2</v>
      </c>
      <c r="BP448" s="64">
        <f t="shared" si="72"/>
        <v>4.2735042735042736E-2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388">
        <v>4680115883185</v>
      </c>
      <c r="E449" s="389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8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388">
        <v>4680115883185</v>
      </c>
      <c r="E450" s="389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58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6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391"/>
      <c r="O451" s="397"/>
      <c r="P451" s="400" t="s">
        <v>69</v>
      </c>
      <c r="Q451" s="401"/>
      <c r="R451" s="401"/>
      <c r="S451" s="401"/>
      <c r="T451" s="401"/>
      <c r="U451" s="401"/>
      <c r="V451" s="402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15.952380952380953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0.10291</v>
      </c>
      <c r="AA451" s="387"/>
      <c r="AB451" s="387"/>
      <c r="AC451" s="387"/>
    </row>
    <row r="452" spans="1:68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391"/>
      <c r="O452" s="397"/>
      <c r="P452" s="400" t="s">
        <v>69</v>
      </c>
      <c r="Q452" s="401"/>
      <c r="R452" s="401"/>
      <c r="S452" s="401"/>
      <c r="T452" s="401"/>
      <c r="U452" s="401"/>
      <c r="V452" s="402"/>
      <c r="W452" s="37" t="s">
        <v>68</v>
      </c>
      <c r="X452" s="386">
        <f>IFERROR(SUM(X427:X450),"0")</f>
        <v>48</v>
      </c>
      <c r="Y452" s="386">
        <f>IFERROR(SUM(Y427:Y450),"0")</f>
        <v>50.400000000000006</v>
      </c>
      <c r="Z452" s="37"/>
      <c r="AA452" s="387"/>
      <c r="AB452" s="387"/>
      <c r="AC452" s="387"/>
    </row>
    <row r="453" spans="1:68" ht="14.25" customHeight="1" x14ac:dyDescent="0.25">
      <c r="A453" s="404" t="s">
        <v>71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91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388">
        <v>4607091389654</v>
      </c>
      <c r="E454" s="389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388">
        <v>4607091384352</v>
      </c>
      <c r="E455" s="389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396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7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7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04" t="s">
        <v>90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388">
        <v>4680115884335</v>
      </c>
      <c r="E459" s="389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388">
        <v>4680115884342</v>
      </c>
      <c r="E460" s="389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388">
        <v>4680115884113</v>
      </c>
      <c r="E461" s="389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7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396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7"/>
      <c r="P462" s="400" t="s">
        <v>69</v>
      </c>
      <c r="Q462" s="401"/>
      <c r="R462" s="401"/>
      <c r="S462" s="401"/>
      <c r="T462" s="401"/>
      <c r="U462" s="401"/>
      <c r="V462" s="402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391"/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7"/>
      <c r="P463" s="400" t="s">
        <v>69</v>
      </c>
      <c r="Q463" s="401"/>
      <c r="R463" s="401"/>
      <c r="S463" s="401"/>
      <c r="T463" s="401"/>
      <c r="U463" s="401"/>
      <c r="V463" s="402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390" t="s">
        <v>621</v>
      </c>
      <c r="B464" s="391"/>
      <c r="C464" s="391"/>
      <c r="D464" s="391"/>
      <c r="E464" s="391"/>
      <c r="F464" s="391"/>
      <c r="G464" s="391"/>
      <c r="H464" s="391"/>
      <c r="I464" s="391"/>
      <c r="J464" s="391"/>
      <c r="K464" s="391"/>
      <c r="L464" s="391"/>
      <c r="M464" s="391"/>
      <c r="N464" s="391"/>
      <c r="O464" s="391"/>
      <c r="P464" s="391"/>
      <c r="Q464" s="391"/>
      <c r="R464" s="391"/>
      <c r="S464" s="391"/>
      <c r="T464" s="391"/>
      <c r="U464" s="391"/>
      <c r="V464" s="391"/>
      <c r="W464" s="391"/>
      <c r="X464" s="391"/>
      <c r="Y464" s="391"/>
      <c r="Z464" s="391"/>
      <c r="AA464" s="379"/>
      <c r="AB464" s="379"/>
      <c r="AC464" s="379"/>
    </row>
    <row r="465" spans="1:68" ht="14.25" customHeight="1" x14ac:dyDescent="0.25">
      <c r="A465" s="404" t="s">
        <v>140</v>
      </c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1"/>
      <c r="P465" s="391"/>
      <c r="Q465" s="391"/>
      <c r="R465" s="391"/>
      <c r="S465" s="391"/>
      <c r="T465" s="391"/>
      <c r="U465" s="391"/>
      <c r="V465" s="391"/>
      <c r="W465" s="391"/>
      <c r="X465" s="391"/>
      <c r="Y465" s="391"/>
      <c r="Z465" s="391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388">
        <v>4607091389364</v>
      </c>
      <c r="E466" s="389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0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396"/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7"/>
      <c r="P467" s="400" t="s">
        <v>69</v>
      </c>
      <c r="Q467" s="401"/>
      <c r="R467" s="401"/>
      <c r="S467" s="401"/>
      <c r="T467" s="401"/>
      <c r="U467" s="401"/>
      <c r="V467" s="402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391"/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7"/>
      <c r="P468" s="400" t="s">
        <v>69</v>
      </c>
      <c r="Q468" s="401"/>
      <c r="R468" s="401"/>
      <c r="S468" s="401"/>
      <c r="T468" s="401"/>
      <c r="U468" s="401"/>
      <c r="V468" s="402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04" t="s">
        <v>63</v>
      </c>
      <c r="B469" s="391"/>
      <c r="C469" s="391"/>
      <c r="D469" s="391"/>
      <c r="E469" s="391"/>
      <c r="F469" s="391"/>
      <c r="G469" s="391"/>
      <c r="H469" s="391"/>
      <c r="I469" s="391"/>
      <c r="J469" s="391"/>
      <c r="K469" s="391"/>
      <c r="L469" s="391"/>
      <c r="M469" s="391"/>
      <c r="N469" s="391"/>
      <c r="O469" s="391"/>
      <c r="P469" s="391"/>
      <c r="Q469" s="391"/>
      <c r="R469" s="391"/>
      <c r="S469" s="391"/>
      <c r="T469" s="391"/>
      <c r="U469" s="391"/>
      <c r="V469" s="391"/>
      <c r="W469" s="391"/>
      <c r="X469" s="391"/>
      <c r="Y469" s="391"/>
      <c r="Z469" s="391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388">
        <v>4607091389739</v>
      </c>
      <c r="E470" s="389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7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88">
        <v>4607091389739</v>
      </c>
      <c r="E471" s="389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7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23</v>
      </c>
      <c r="Y471" s="385">
        <f t="shared" si="74"/>
        <v>25.200000000000003</v>
      </c>
      <c r="Z471" s="36">
        <f>IFERROR(IF(Y471=0,"",ROUNDUP(Y471/H471,0)*0.00753),"")</f>
        <v>4.5179999999999998E-2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24.259523809523806</v>
      </c>
      <c r="BN471" s="64">
        <f t="shared" si="76"/>
        <v>26.580000000000002</v>
      </c>
      <c r="BO471" s="64">
        <f t="shared" si="77"/>
        <v>3.5103785103785104E-2</v>
      </c>
      <c r="BP471" s="64">
        <f t="shared" si="78"/>
        <v>3.8461538461538464E-2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388">
        <v>4607091389425</v>
      </c>
      <c r="E472" s="389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3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4301031334</v>
      </c>
      <c r="D473" s="388">
        <v>4680115880771</v>
      </c>
      <c r="E473" s="389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0" t="s">
        <v>634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635</v>
      </c>
      <c r="C474" s="31">
        <v>4301031167</v>
      </c>
      <c r="D474" s="388">
        <v>4680115880771</v>
      </c>
      <c r="E474" s="389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4301031327</v>
      </c>
      <c r="D475" s="388">
        <v>4607091389500</v>
      </c>
      <c r="E475" s="389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82" t="s">
        <v>638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639</v>
      </c>
      <c r="C476" s="31">
        <v>4301031173</v>
      </c>
      <c r="D476" s="388">
        <v>4607091389500</v>
      </c>
      <c r="E476" s="389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6"/>
      <c r="B477" s="391"/>
      <c r="C477" s="391"/>
      <c r="D477" s="391"/>
      <c r="E477" s="391"/>
      <c r="F477" s="391"/>
      <c r="G477" s="391"/>
      <c r="H477" s="391"/>
      <c r="I477" s="391"/>
      <c r="J477" s="391"/>
      <c r="K477" s="391"/>
      <c r="L477" s="391"/>
      <c r="M477" s="391"/>
      <c r="N477" s="391"/>
      <c r="O477" s="397"/>
      <c r="P477" s="400" t="s">
        <v>69</v>
      </c>
      <c r="Q477" s="401"/>
      <c r="R477" s="401"/>
      <c r="S477" s="401"/>
      <c r="T477" s="401"/>
      <c r="U477" s="401"/>
      <c r="V477" s="402"/>
      <c r="W477" s="37" t="s">
        <v>70</v>
      </c>
      <c r="X477" s="386">
        <f>IFERROR(X470/H470,"0")+IFERROR(X471/H471,"0")+IFERROR(X472/H472,"0")+IFERROR(X473/H473,"0")+IFERROR(X474/H474,"0")+IFERROR(X475/H475,"0")+IFERROR(X476/H476,"0")</f>
        <v>5.4761904761904763</v>
      </c>
      <c r="Y477" s="386">
        <f>IFERROR(Y470/H470,"0")+IFERROR(Y471/H471,"0")+IFERROR(Y472/H472,"0")+IFERROR(Y473/H473,"0")+IFERROR(Y474/H474,"0")+IFERROR(Y475/H475,"0")+IFERROR(Y476/H476,"0")</f>
        <v>6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4.5179999999999998E-2</v>
      </c>
      <c r="AA477" s="387"/>
      <c r="AB477" s="387"/>
      <c r="AC477" s="387"/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7"/>
      <c r="P478" s="400" t="s">
        <v>69</v>
      </c>
      <c r="Q478" s="401"/>
      <c r="R478" s="401"/>
      <c r="S478" s="401"/>
      <c r="T478" s="401"/>
      <c r="U478" s="401"/>
      <c r="V478" s="402"/>
      <c r="W478" s="37" t="s">
        <v>68</v>
      </c>
      <c r="X478" s="386">
        <f>IFERROR(SUM(X470:X476),"0")</f>
        <v>23</v>
      </c>
      <c r="Y478" s="386">
        <f>IFERROR(SUM(Y470:Y476),"0")</f>
        <v>25.200000000000003</v>
      </c>
      <c r="Z478" s="37"/>
      <c r="AA478" s="387"/>
      <c r="AB478" s="387"/>
      <c r="AC478" s="387"/>
    </row>
    <row r="479" spans="1:68" ht="14.25" customHeight="1" x14ac:dyDescent="0.25">
      <c r="A479" s="404" t="s">
        <v>90</v>
      </c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1"/>
      <c r="P479" s="391"/>
      <c r="Q479" s="391"/>
      <c r="R479" s="391"/>
      <c r="S479" s="391"/>
      <c r="T479" s="391"/>
      <c r="U479" s="391"/>
      <c r="V479" s="391"/>
      <c r="W479" s="391"/>
      <c r="X479" s="391"/>
      <c r="Y479" s="391"/>
      <c r="Z479" s="391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388">
        <v>4680115884359</v>
      </c>
      <c r="E480" s="389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2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388">
        <v>4680115884571</v>
      </c>
      <c r="E481" s="389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1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396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7"/>
      <c r="P482" s="400" t="s">
        <v>69</v>
      </c>
      <c r="Q482" s="401"/>
      <c r="R482" s="401"/>
      <c r="S482" s="401"/>
      <c r="T482" s="401"/>
      <c r="U482" s="401"/>
      <c r="V482" s="402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7"/>
      <c r="P483" s="400" t="s">
        <v>69</v>
      </c>
      <c r="Q483" s="401"/>
      <c r="R483" s="401"/>
      <c r="S483" s="401"/>
      <c r="T483" s="401"/>
      <c r="U483" s="401"/>
      <c r="V483" s="402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04" t="s">
        <v>99</v>
      </c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1"/>
      <c r="P484" s="391"/>
      <c r="Q484" s="391"/>
      <c r="R484" s="391"/>
      <c r="S484" s="391"/>
      <c r="T484" s="391"/>
      <c r="U484" s="391"/>
      <c r="V484" s="391"/>
      <c r="W484" s="391"/>
      <c r="X484" s="391"/>
      <c r="Y484" s="391"/>
      <c r="Z484" s="391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388">
        <v>4680115884090</v>
      </c>
      <c r="E485" s="389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4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396"/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7"/>
      <c r="P486" s="400" t="s">
        <v>69</v>
      </c>
      <c r="Q486" s="401"/>
      <c r="R486" s="401"/>
      <c r="S486" s="401"/>
      <c r="T486" s="401"/>
      <c r="U486" s="401"/>
      <c r="V486" s="402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391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391"/>
      <c r="O487" s="397"/>
      <c r="P487" s="400" t="s">
        <v>69</v>
      </c>
      <c r="Q487" s="401"/>
      <c r="R487" s="401"/>
      <c r="S487" s="401"/>
      <c r="T487" s="401"/>
      <c r="U487" s="401"/>
      <c r="V487" s="402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04" t="s">
        <v>646</v>
      </c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391"/>
      <c r="O488" s="391"/>
      <c r="P488" s="391"/>
      <c r="Q488" s="391"/>
      <c r="R488" s="391"/>
      <c r="S488" s="391"/>
      <c r="T488" s="391"/>
      <c r="U488" s="391"/>
      <c r="V488" s="391"/>
      <c r="W488" s="391"/>
      <c r="X488" s="391"/>
      <c r="Y488" s="391"/>
      <c r="Z488" s="391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88">
        <v>4680115884564</v>
      </c>
      <c r="E489" s="389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396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7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7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390" t="s">
        <v>649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9"/>
      <c r="AB492" s="379"/>
      <c r="AC492" s="379"/>
    </row>
    <row r="493" spans="1:68" ht="14.25" customHeight="1" x14ac:dyDescent="0.25">
      <c r="A493" s="404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388">
        <v>4680115885189</v>
      </c>
      <c r="E494" s="389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0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388">
        <v>4680115885172</v>
      </c>
      <c r="E495" s="389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5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388">
        <v>4680115885110</v>
      </c>
      <c r="E496" s="389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396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391"/>
      <c r="O497" s="397"/>
      <c r="P497" s="400" t="s">
        <v>69</v>
      </c>
      <c r="Q497" s="401"/>
      <c r="R497" s="401"/>
      <c r="S497" s="401"/>
      <c r="T497" s="401"/>
      <c r="U497" s="401"/>
      <c r="V497" s="402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7"/>
      <c r="P498" s="400" t="s">
        <v>69</v>
      </c>
      <c r="Q498" s="401"/>
      <c r="R498" s="401"/>
      <c r="S498" s="401"/>
      <c r="T498" s="401"/>
      <c r="U498" s="401"/>
      <c r="V498" s="402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390" t="s">
        <v>656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14.25" customHeight="1" x14ac:dyDescent="0.25">
      <c r="A500" s="404" t="s">
        <v>63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91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388">
        <v>4680115885738</v>
      </c>
      <c r="E501" s="389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74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388">
        <v>4680115885103</v>
      </c>
      <c r="E502" s="389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396"/>
      <c r="B503" s="391"/>
      <c r="C503" s="391"/>
      <c r="D503" s="391"/>
      <c r="E503" s="391"/>
      <c r="F503" s="391"/>
      <c r="G503" s="391"/>
      <c r="H503" s="391"/>
      <c r="I503" s="391"/>
      <c r="J503" s="391"/>
      <c r="K503" s="391"/>
      <c r="L503" s="391"/>
      <c r="M503" s="391"/>
      <c r="N503" s="391"/>
      <c r="O503" s="397"/>
      <c r="P503" s="400" t="s">
        <v>69</v>
      </c>
      <c r="Q503" s="401"/>
      <c r="R503" s="401"/>
      <c r="S503" s="401"/>
      <c r="T503" s="401"/>
      <c r="U503" s="401"/>
      <c r="V503" s="402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391"/>
      <c r="B504" s="391"/>
      <c r="C504" s="391"/>
      <c r="D504" s="391"/>
      <c r="E504" s="391"/>
      <c r="F504" s="391"/>
      <c r="G504" s="391"/>
      <c r="H504" s="391"/>
      <c r="I504" s="391"/>
      <c r="J504" s="391"/>
      <c r="K504" s="391"/>
      <c r="L504" s="391"/>
      <c r="M504" s="391"/>
      <c r="N504" s="391"/>
      <c r="O504" s="397"/>
      <c r="P504" s="400" t="s">
        <v>69</v>
      </c>
      <c r="Q504" s="401"/>
      <c r="R504" s="401"/>
      <c r="S504" s="401"/>
      <c r="T504" s="401"/>
      <c r="U504" s="401"/>
      <c r="V504" s="402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04" t="s">
        <v>170</v>
      </c>
      <c r="B505" s="391"/>
      <c r="C505" s="391"/>
      <c r="D505" s="391"/>
      <c r="E505" s="391"/>
      <c r="F505" s="391"/>
      <c r="G505" s="391"/>
      <c r="H505" s="391"/>
      <c r="I505" s="391"/>
      <c r="J505" s="391"/>
      <c r="K505" s="391"/>
      <c r="L505" s="391"/>
      <c r="M505" s="391"/>
      <c r="N505" s="391"/>
      <c r="O505" s="391"/>
      <c r="P505" s="391"/>
      <c r="Q505" s="391"/>
      <c r="R505" s="391"/>
      <c r="S505" s="391"/>
      <c r="T505" s="391"/>
      <c r="U505" s="391"/>
      <c r="V505" s="391"/>
      <c r="W505" s="391"/>
      <c r="X505" s="391"/>
      <c r="Y505" s="391"/>
      <c r="Z505" s="391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388">
        <v>4680115885509</v>
      </c>
      <c r="E506" s="389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7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6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7"/>
      <c r="P507" s="400" t="s">
        <v>69</v>
      </c>
      <c r="Q507" s="401"/>
      <c r="R507" s="401"/>
      <c r="S507" s="401"/>
      <c r="T507" s="401"/>
      <c r="U507" s="401"/>
      <c r="V507" s="402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7"/>
      <c r="P508" s="400" t="s">
        <v>69</v>
      </c>
      <c r="Q508" s="401"/>
      <c r="R508" s="401"/>
      <c r="S508" s="401"/>
      <c r="T508" s="401"/>
      <c r="U508" s="401"/>
      <c r="V508" s="402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412" t="s">
        <v>665</v>
      </c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3"/>
      <c r="O509" s="413"/>
      <c r="P509" s="413"/>
      <c r="Q509" s="413"/>
      <c r="R509" s="413"/>
      <c r="S509" s="413"/>
      <c r="T509" s="413"/>
      <c r="U509" s="413"/>
      <c r="V509" s="413"/>
      <c r="W509" s="413"/>
      <c r="X509" s="413"/>
      <c r="Y509" s="413"/>
      <c r="Z509" s="413"/>
      <c r="AA509" s="48"/>
      <c r="AB509" s="48"/>
      <c r="AC509" s="48"/>
    </row>
    <row r="510" spans="1:68" ht="16.5" customHeight="1" x14ac:dyDescent="0.25">
      <c r="A510" s="390" t="s">
        <v>665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4.25" customHeight="1" x14ac:dyDescent="0.25">
      <c r="A511" s="404" t="s">
        <v>104</v>
      </c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391"/>
      <c r="O511" s="391"/>
      <c r="P511" s="391"/>
      <c r="Q511" s="391"/>
      <c r="R511" s="391"/>
      <c r="S511" s="391"/>
      <c r="T511" s="391"/>
      <c r="U511" s="391"/>
      <c r="V511" s="391"/>
      <c r="W511" s="391"/>
      <c r="X511" s="391"/>
      <c r="Y511" s="391"/>
      <c r="Z511" s="391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388">
        <v>4607091389067</v>
      </c>
      <c r="E512" s="389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88">
        <v>4680115885226</v>
      </c>
      <c r="E513" s="389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1664</v>
      </c>
      <c r="Y513" s="385">
        <f t="shared" si="79"/>
        <v>1668.48</v>
      </c>
      <c r="Z513" s="36">
        <f t="shared" si="80"/>
        <v>3.7793600000000001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1777.4545454545453</v>
      </c>
      <c r="BN513" s="64">
        <f t="shared" si="82"/>
        <v>1782.2399999999998</v>
      </c>
      <c r="BO513" s="64">
        <f t="shared" si="83"/>
        <v>3.0303030303030303</v>
      </c>
      <c r="BP513" s="64">
        <f t="shared" si="84"/>
        <v>3.0384615384615388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388">
        <v>4680115885271</v>
      </c>
      <c r="E514" s="389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388">
        <v>4680115884502</v>
      </c>
      <c r="E515" s="389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88">
        <v>4607091389104</v>
      </c>
      <c r="E516" s="389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336</v>
      </c>
      <c r="Y516" s="385">
        <f t="shared" si="79"/>
        <v>337.92</v>
      </c>
      <c r="Z516" s="36">
        <f t="shared" si="80"/>
        <v>0.76544000000000001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358.90909090909088</v>
      </c>
      <c r="BN516" s="64">
        <f t="shared" si="82"/>
        <v>360.96</v>
      </c>
      <c r="BO516" s="64">
        <f t="shared" si="83"/>
        <v>0.61188811188811187</v>
      </c>
      <c r="BP516" s="64">
        <f t="shared" si="84"/>
        <v>0.61538461538461542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388">
        <v>4680115884519</v>
      </c>
      <c r="E517" s="389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388">
        <v>4680115880603</v>
      </c>
      <c r="E518" s="389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1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388">
        <v>4607091389098</v>
      </c>
      <c r="E519" s="389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388">
        <v>4607091389982</v>
      </c>
      <c r="E520" s="389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6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7"/>
      <c r="P521" s="400" t="s">
        <v>69</v>
      </c>
      <c r="Q521" s="401"/>
      <c r="R521" s="401"/>
      <c r="S521" s="401"/>
      <c r="T521" s="401"/>
      <c r="U521" s="401"/>
      <c r="V521" s="402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378.78787878787875</v>
      </c>
      <c r="Y521" s="386">
        <f>IFERROR(Y512/H512,"0")+IFERROR(Y513/H513,"0")+IFERROR(Y514/H514,"0")+IFERROR(Y515/H515,"0")+IFERROR(Y516/H516,"0")+IFERROR(Y517/H517,"0")+IFERROR(Y518/H518,"0")+IFERROR(Y519/H519,"0")+IFERROR(Y520/H520,"0")</f>
        <v>380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4.5448000000000004</v>
      </c>
      <c r="AA521" s="387"/>
      <c r="AB521" s="387"/>
      <c r="AC521" s="387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7"/>
      <c r="P522" s="400" t="s">
        <v>69</v>
      </c>
      <c r="Q522" s="401"/>
      <c r="R522" s="401"/>
      <c r="S522" s="401"/>
      <c r="T522" s="401"/>
      <c r="U522" s="401"/>
      <c r="V522" s="402"/>
      <c r="W522" s="37" t="s">
        <v>68</v>
      </c>
      <c r="X522" s="386">
        <f>IFERROR(SUM(X512:X520),"0")</f>
        <v>2000</v>
      </c>
      <c r="Y522" s="386">
        <f>IFERROR(SUM(Y512:Y520),"0")</f>
        <v>2006.4</v>
      </c>
      <c r="Z522" s="37"/>
      <c r="AA522" s="387"/>
      <c r="AB522" s="387"/>
      <c r="AC522" s="387"/>
    </row>
    <row r="523" spans="1:68" ht="14.25" customHeight="1" x14ac:dyDescent="0.25">
      <c r="A523" s="404" t="s">
        <v>140</v>
      </c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1"/>
      <c r="P523" s="391"/>
      <c r="Q523" s="391"/>
      <c r="R523" s="391"/>
      <c r="S523" s="391"/>
      <c r="T523" s="391"/>
      <c r="U523" s="391"/>
      <c r="V523" s="391"/>
      <c r="W523" s="391"/>
      <c r="X523" s="391"/>
      <c r="Y523" s="391"/>
      <c r="Z523" s="391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88">
        <v>4607091388930</v>
      </c>
      <c r="E524" s="389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653</v>
      </c>
      <c r="Y524" s="385">
        <f>IFERROR(IF(X524="",0,CEILING((X524/$H524),1)*$H524),"")</f>
        <v>654.72</v>
      </c>
      <c r="Z524" s="36">
        <f>IFERROR(IF(Y524=0,"",ROUNDUP(Y524/H524,0)*0.01196),"")</f>
        <v>1.4830399999999999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697.52272727272714</v>
      </c>
      <c r="BN524" s="64">
        <f>IFERROR(Y524*I524/H524,"0")</f>
        <v>699.36</v>
      </c>
      <c r="BO524" s="64">
        <f>IFERROR(1/J524*(X524/H524),"0")</f>
        <v>1.189175407925408</v>
      </c>
      <c r="BP524" s="64">
        <f>IFERROR(1/J524*(Y524/H524),"0")</f>
        <v>1.1923076923076923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388">
        <v>4680115880054</v>
      </c>
      <c r="E525" s="389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6"/>
      <c r="B526" s="391"/>
      <c r="C526" s="391"/>
      <c r="D526" s="391"/>
      <c r="E526" s="391"/>
      <c r="F526" s="391"/>
      <c r="G526" s="391"/>
      <c r="H526" s="391"/>
      <c r="I526" s="391"/>
      <c r="J526" s="391"/>
      <c r="K526" s="391"/>
      <c r="L526" s="391"/>
      <c r="M526" s="391"/>
      <c r="N526" s="391"/>
      <c r="O526" s="397"/>
      <c r="P526" s="400" t="s">
        <v>69</v>
      </c>
      <c r="Q526" s="401"/>
      <c r="R526" s="401"/>
      <c r="S526" s="401"/>
      <c r="T526" s="401"/>
      <c r="U526" s="401"/>
      <c r="V526" s="402"/>
      <c r="W526" s="37" t="s">
        <v>70</v>
      </c>
      <c r="X526" s="386">
        <f>IFERROR(X524/H524,"0")+IFERROR(X525/H525,"0")</f>
        <v>123.67424242424242</v>
      </c>
      <c r="Y526" s="386">
        <f>IFERROR(Y524/H524,"0")+IFERROR(Y525/H525,"0")</f>
        <v>124</v>
      </c>
      <c r="Z526" s="386">
        <f>IFERROR(IF(Z524="",0,Z524),"0")+IFERROR(IF(Z525="",0,Z525),"0")</f>
        <v>1.4830399999999999</v>
      </c>
      <c r="AA526" s="387"/>
      <c r="AB526" s="387"/>
      <c r="AC526" s="387"/>
    </row>
    <row r="527" spans="1:68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7"/>
      <c r="P527" s="400" t="s">
        <v>69</v>
      </c>
      <c r="Q527" s="401"/>
      <c r="R527" s="401"/>
      <c r="S527" s="401"/>
      <c r="T527" s="401"/>
      <c r="U527" s="401"/>
      <c r="V527" s="402"/>
      <c r="W527" s="37" t="s">
        <v>68</v>
      </c>
      <c r="X527" s="386">
        <f>IFERROR(SUM(X524:X525),"0")</f>
        <v>653</v>
      </c>
      <c r="Y527" s="386">
        <f>IFERROR(SUM(Y524:Y525),"0")</f>
        <v>654.72</v>
      </c>
      <c r="Z527" s="37"/>
      <c r="AA527" s="387"/>
      <c r="AB527" s="387"/>
      <c r="AC527" s="387"/>
    </row>
    <row r="528" spans="1:68" ht="14.25" customHeight="1" x14ac:dyDescent="0.25">
      <c r="A528" s="404" t="s">
        <v>63</v>
      </c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1"/>
      <c r="P528" s="391"/>
      <c r="Q528" s="391"/>
      <c r="R528" s="391"/>
      <c r="S528" s="391"/>
      <c r="T528" s="391"/>
      <c r="U528" s="391"/>
      <c r="V528" s="391"/>
      <c r="W528" s="391"/>
      <c r="X528" s="391"/>
      <c r="Y528" s="391"/>
      <c r="Z528" s="391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88">
        <v>4680115883116</v>
      </c>
      <c r="E529" s="389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294</v>
      </c>
      <c r="Y529" s="385">
        <f t="shared" ref="Y529:Y534" si="85">IFERROR(IF(X529="",0,CEILING((X529/$H529),1)*$H529),"")</f>
        <v>295.68</v>
      </c>
      <c r="Z529" s="36">
        <f>IFERROR(IF(Y529=0,"",ROUNDUP(Y529/H529,0)*0.01196),"")</f>
        <v>0.66976000000000002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314.0454545454545</v>
      </c>
      <c r="BN529" s="64">
        <f t="shared" ref="BN529:BN534" si="87">IFERROR(Y529*I529/H529,"0")</f>
        <v>315.83999999999997</v>
      </c>
      <c r="BO529" s="64">
        <f t="shared" ref="BO529:BO534" si="88">IFERROR(1/J529*(X529/H529),"0")</f>
        <v>0.53540209790209792</v>
      </c>
      <c r="BP529" s="64">
        <f t="shared" ref="BP529:BP534" si="89">IFERROR(1/J529*(Y529/H529),"0")</f>
        <v>0.53846153846153855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88">
        <v>4680115883093</v>
      </c>
      <c r="E530" s="389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439</v>
      </c>
      <c r="Y530" s="385">
        <f t="shared" si="85"/>
        <v>443.52000000000004</v>
      </c>
      <c r="Z530" s="36">
        <f>IFERROR(IF(Y530=0,"",ROUNDUP(Y530/H530,0)*0.01196),"")</f>
        <v>1.00464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468.93181818181819</v>
      </c>
      <c r="BN530" s="64">
        <f t="shared" si="87"/>
        <v>473.76</v>
      </c>
      <c r="BO530" s="64">
        <f t="shared" si="88"/>
        <v>0.79946095571095577</v>
      </c>
      <c r="BP530" s="64">
        <f t="shared" si="89"/>
        <v>0.80769230769230771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88">
        <v>4680115883109</v>
      </c>
      <c r="E531" s="389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287</v>
      </c>
      <c r="Y531" s="385">
        <f t="shared" si="85"/>
        <v>290.40000000000003</v>
      </c>
      <c r="Z531" s="36">
        <f>IFERROR(IF(Y531=0,"",ROUNDUP(Y531/H531,0)*0.01196),"")</f>
        <v>0.65780000000000005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306.56818181818176</v>
      </c>
      <c r="BN531" s="64">
        <f t="shared" si="87"/>
        <v>310.2</v>
      </c>
      <c r="BO531" s="64">
        <f t="shared" si="88"/>
        <v>0.52265442890442892</v>
      </c>
      <c r="BP531" s="64">
        <f t="shared" si="89"/>
        <v>0.52884615384615397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388">
        <v>4680115882072</v>
      </c>
      <c r="E532" s="389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388">
        <v>4680115882102</v>
      </c>
      <c r="E533" s="389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388">
        <v>4680115882096</v>
      </c>
      <c r="E534" s="389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8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6"/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7"/>
      <c r="P535" s="400" t="s">
        <v>69</v>
      </c>
      <c r="Q535" s="401"/>
      <c r="R535" s="401"/>
      <c r="S535" s="401"/>
      <c r="T535" s="401"/>
      <c r="U535" s="401"/>
      <c r="V535" s="402"/>
      <c r="W535" s="37" t="s">
        <v>70</v>
      </c>
      <c r="X535" s="386">
        <f>IFERROR(X529/H529,"0")+IFERROR(X530/H530,"0")+IFERROR(X531/H531,"0")+IFERROR(X532/H532,"0")+IFERROR(X533/H533,"0")+IFERROR(X534/H534,"0")</f>
        <v>193.18181818181816</v>
      </c>
      <c r="Y535" s="386">
        <f>IFERROR(Y529/H529,"0")+IFERROR(Y530/H530,"0")+IFERROR(Y531/H531,"0")+IFERROR(Y532/H532,"0")+IFERROR(Y533/H533,"0")+IFERROR(Y534/H534,"0")</f>
        <v>195</v>
      </c>
      <c r="Z535" s="386">
        <f>IFERROR(IF(Z529="",0,Z529),"0")+IFERROR(IF(Z530="",0,Z530),"0")+IFERROR(IF(Z531="",0,Z531),"0")+IFERROR(IF(Z532="",0,Z532),"0")+IFERROR(IF(Z533="",0,Z533),"0")+IFERROR(IF(Z534="",0,Z534),"0")</f>
        <v>2.3321999999999998</v>
      </c>
      <c r="AA535" s="387"/>
      <c r="AB535" s="387"/>
      <c r="AC535" s="387"/>
    </row>
    <row r="536" spans="1:68" x14ac:dyDescent="0.2">
      <c r="A536" s="391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7"/>
      <c r="P536" s="400" t="s">
        <v>69</v>
      </c>
      <c r="Q536" s="401"/>
      <c r="R536" s="401"/>
      <c r="S536" s="401"/>
      <c r="T536" s="401"/>
      <c r="U536" s="401"/>
      <c r="V536" s="402"/>
      <c r="W536" s="37" t="s">
        <v>68</v>
      </c>
      <c r="X536" s="386">
        <f>IFERROR(SUM(X529:X534),"0")</f>
        <v>1020</v>
      </c>
      <c r="Y536" s="386">
        <f>IFERROR(SUM(Y529:Y534),"0")</f>
        <v>1029.6000000000001</v>
      </c>
      <c r="Z536" s="37"/>
      <c r="AA536" s="387"/>
      <c r="AB536" s="387"/>
      <c r="AC536" s="387"/>
    </row>
    <row r="537" spans="1:68" ht="14.25" customHeight="1" x14ac:dyDescent="0.25">
      <c r="A537" s="404" t="s">
        <v>71</v>
      </c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391"/>
      <c r="O537" s="391"/>
      <c r="P537" s="391"/>
      <c r="Q537" s="391"/>
      <c r="R537" s="391"/>
      <c r="S537" s="391"/>
      <c r="T537" s="391"/>
      <c r="U537" s="391"/>
      <c r="V537" s="391"/>
      <c r="W537" s="391"/>
      <c r="X537" s="391"/>
      <c r="Y537" s="391"/>
      <c r="Z537" s="391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388">
        <v>4607091383409</v>
      </c>
      <c r="E538" s="389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88">
        <v>4607091383416</v>
      </c>
      <c r="E539" s="389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388">
        <v>4680115883536</v>
      </c>
      <c r="E540" s="389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6"/>
      <c r="B541" s="391"/>
      <c r="C541" s="391"/>
      <c r="D541" s="391"/>
      <c r="E541" s="391"/>
      <c r="F541" s="391"/>
      <c r="G541" s="391"/>
      <c r="H541" s="391"/>
      <c r="I541" s="391"/>
      <c r="J541" s="391"/>
      <c r="K541" s="391"/>
      <c r="L541" s="391"/>
      <c r="M541" s="391"/>
      <c r="N541" s="391"/>
      <c r="O541" s="397"/>
      <c r="P541" s="400" t="s">
        <v>69</v>
      </c>
      <c r="Q541" s="401"/>
      <c r="R541" s="401"/>
      <c r="S541" s="401"/>
      <c r="T541" s="401"/>
      <c r="U541" s="401"/>
      <c r="V541" s="402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391"/>
      <c r="B542" s="391"/>
      <c r="C542" s="391"/>
      <c r="D542" s="391"/>
      <c r="E542" s="391"/>
      <c r="F542" s="391"/>
      <c r="G542" s="391"/>
      <c r="H542" s="391"/>
      <c r="I542" s="391"/>
      <c r="J542" s="391"/>
      <c r="K542" s="391"/>
      <c r="L542" s="391"/>
      <c r="M542" s="391"/>
      <c r="N542" s="391"/>
      <c r="O542" s="397"/>
      <c r="P542" s="400" t="s">
        <v>69</v>
      </c>
      <c r="Q542" s="401"/>
      <c r="R542" s="401"/>
      <c r="S542" s="401"/>
      <c r="T542" s="401"/>
      <c r="U542" s="401"/>
      <c r="V542" s="402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04" t="s">
        <v>170</v>
      </c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391"/>
      <c r="O543" s="391"/>
      <c r="P543" s="391"/>
      <c r="Q543" s="391"/>
      <c r="R543" s="391"/>
      <c r="S543" s="391"/>
      <c r="T543" s="391"/>
      <c r="U543" s="391"/>
      <c r="V543" s="391"/>
      <c r="W543" s="391"/>
      <c r="X543" s="391"/>
      <c r="Y543" s="391"/>
      <c r="Z543" s="391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388">
        <v>4680115885035</v>
      </c>
      <c r="E544" s="389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6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6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7"/>
      <c r="P545" s="400" t="s">
        <v>69</v>
      </c>
      <c r="Q545" s="401"/>
      <c r="R545" s="401"/>
      <c r="S545" s="401"/>
      <c r="T545" s="401"/>
      <c r="U545" s="401"/>
      <c r="V545" s="402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7"/>
      <c r="P546" s="400" t="s">
        <v>69</v>
      </c>
      <c r="Q546" s="401"/>
      <c r="R546" s="401"/>
      <c r="S546" s="401"/>
      <c r="T546" s="401"/>
      <c r="U546" s="401"/>
      <c r="V546" s="402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412" t="s">
        <v>709</v>
      </c>
      <c r="B547" s="413"/>
      <c r="C547" s="413"/>
      <c r="D547" s="413"/>
      <c r="E547" s="413"/>
      <c r="F547" s="413"/>
      <c r="G547" s="413"/>
      <c r="H547" s="413"/>
      <c r="I547" s="413"/>
      <c r="J547" s="413"/>
      <c r="K547" s="413"/>
      <c r="L547" s="413"/>
      <c r="M547" s="413"/>
      <c r="N547" s="413"/>
      <c r="O547" s="413"/>
      <c r="P547" s="413"/>
      <c r="Q547" s="413"/>
      <c r="R547" s="413"/>
      <c r="S547" s="413"/>
      <c r="T547" s="413"/>
      <c r="U547" s="413"/>
      <c r="V547" s="413"/>
      <c r="W547" s="413"/>
      <c r="X547" s="413"/>
      <c r="Y547" s="413"/>
      <c r="Z547" s="413"/>
      <c r="AA547" s="48"/>
      <c r="AB547" s="48"/>
      <c r="AC547" s="48"/>
    </row>
    <row r="548" spans="1:68" ht="16.5" customHeight="1" x14ac:dyDescent="0.25">
      <c r="A548" s="390" t="s">
        <v>709</v>
      </c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391"/>
      <c r="O548" s="391"/>
      <c r="P548" s="391"/>
      <c r="Q548" s="391"/>
      <c r="R548" s="391"/>
      <c r="S548" s="391"/>
      <c r="T548" s="391"/>
      <c r="U548" s="391"/>
      <c r="V548" s="391"/>
      <c r="W548" s="391"/>
      <c r="X548" s="391"/>
      <c r="Y548" s="391"/>
      <c r="Z548" s="391"/>
      <c r="AA548" s="379"/>
      <c r="AB548" s="379"/>
      <c r="AC548" s="379"/>
    </row>
    <row r="549" spans="1:68" ht="14.25" customHeight="1" x14ac:dyDescent="0.25">
      <c r="A549" s="404" t="s">
        <v>104</v>
      </c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391"/>
      <c r="O549" s="391"/>
      <c r="P549" s="391"/>
      <c r="Q549" s="391"/>
      <c r="R549" s="391"/>
      <c r="S549" s="391"/>
      <c r="T549" s="391"/>
      <c r="U549" s="391"/>
      <c r="V549" s="391"/>
      <c r="W549" s="391"/>
      <c r="X549" s="391"/>
      <c r="Y549" s="391"/>
      <c r="Z549" s="391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388">
        <v>4640242181011</v>
      </c>
      <c r="E550" s="389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58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388">
        <v>4640242180441</v>
      </c>
      <c r="E551" s="389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6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388">
        <v>4640242180564</v>
      </c>
      <c r="E552" s="389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42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388">
        <v>4640242180922</v>
      </c>
      <c r="E553" s="389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76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388">
        <v>4640242181189</v>
      </c>
      <c r="E554" s="389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658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388">
        <v>4640242180038</v>
      </c>
      <c r="E555" s="389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92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388">
        <v>4640242181172</v>
      </c>
      <c r="E556" s="389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05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396"/>
      <c r="B557" s="391"/>
      <c r="C557" s="391"/>
      <c r="D557" s="391"/>
      <c r="E557" s="391"/>
      <c r="F557" s="391"/>
      <c r="G557" s="391"/>
      <c r="H557" s="391"/>
      <c r="I557" s="391"/>
      <c r="J557" s="391"/>
      <c r="K557" s="391"/>
      <c r="L557" s="391"/>
      <c r="M557" s="391"/>
      <c r="N557" s="391"/>
      <c r="O557" s="397"/>
      <c r="P557" s="400" t="s">
        <v>69</v>
      </c>
      <c r="Q557" s="401"/>
      <c r="R557" s="401"/>
      <c r="S557" s="401"/>
      <c r="T557" s="401"/>
      <c r="U557" s="401"/>
      <c r="V557" s="402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391"/>
      <c r="B558" s="391"/>
      <c r="C558" s="391"/>
      <c r="D558" s="391"/>
      <c r="E558" s="391"/>
      <c r="F558" s="391"/>
      <c r="G558" s="391"/>
      <c r="H558" s="391"/>
      <c r="I558" s="391"/>
      <c r="J558" s="391"/>
      <c r="K558" s="391"/>
      <c r="L558" s="391"/>
      <c r="M558" s="391"/>
      <c r="N558" s="391"/>
      <c r="O558" s="397"/>
      <c r="P558" s="400" t="s">
        <v>69</v>
      </c>
      <c r="Q558" s="401"/>
      <c r="R558" s="401"/>
      <c r="S558" s="401"/>
      <c r="T558" s="401"/>
      <c r="U558" s="401"/>
      <c r="V558" s="402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04" t="s">
        <v>140</v>
      </c>
      <c r="B559" s="391"/>
      <c r="C559" s="391"/>
      <c r="D559" s="391"/>
      <c r="E559" s="391"/>
      <c r="F559" s="391"/>
      <c r="G559" s="391"/>
      <c r="H559" s="391"/>
      <c r="I559" s="391"/>
      <c r="J559" s="391"/>
      <c r="K559" s="391"/>
      <c r="L559" s="391"/>
      <c r="M559" s="391"/>
      <c r="N559" s="391"/>
      <c r="O559" s="391"/>
      <c r="P559" s="391"/>
      <c r="Q559" s="391"/>
      <c r="R559" s="391"/>
      <c r="S559" s="391"/>
      <c r="T559" s="391"/>
      <c r="U559" s="391"/>
      <c r="V559" s="391"/>
      <c r="W559" s="391"/>
      <c r="X559" s="391"/>
      <c r="Y559" s="391"/>
      <c r="Z559" s="391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388">
        <v>4640242180526</v>
      </c>
      <c r="E560" s="389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701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388">
        <v>4640242180519</v>
      </c>
      <c r="E561" s="389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388">
        <v>4640242180090</v>
      </c>
      <c r="E562" s="389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10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388">
        <v>4640242181363</v>
      </c>
      <c r="E563" s="389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454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396"/>
      <c r="B564" s="391"/>
      <c r="C564" s="391"/>
      <c r="D564" s="391"/>
      <c r="E564" s="391"/>
      <c r="F564" s="391"/>
      <c r="G564" s="391"/>
      <c r="H564" s="391"/>
      <c r="I564" s="391"/>
      <c r="J564" s="391"/>
      <c r="K564" s="391"/>
      <c r="L564" s="391"/>
      <c r="M564" s="391"/>
      <c r="N564" s="391"/>
      <c r="O564" s="397"/>
      <c r="P564" s="400" t="s">
        <v>69</v>
      </c>
      <c r="Q564" s="401"/>
      <c r="R564" s="401"/>
      <c r="S564" s="401"/>
      <c r="T564" s="401"/>
      <c r="U564" s="401"/>
      <c r="V564" s="402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391"/>
      <c r="B565" s="391"/>
      <c r="C565" s="391"/>
      <c r="D565" s="391"/>
      <c r="E565" s="391"/>
      <c r="F565" s="391"/>
      <c r="G565" s="391"/>
      <c r="H565" s="391"/>
      <c r="I565" s="391"/>
      <c r="J565" s="391"/>
      <c r="K565" s="391"/>
      <c r="L565" s="391"/>
      <c r="M565" s="391"/>
      <c r="N565" s="391"/>
      <c r="O565" s="397"/>
      <c r="P565" s="400" t="s">
        <v>69</v>
      </c>
      <c r="Q565" s="401"/>
      <c r="R565" s="401"/>
      <c r="S565" s="401"/>
      <c r="T565" s="401"/>
      <c r="U565" s="401"/>
      <c r="V565" s="402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04" t="s">
        <v>63</v>
      </c>
      <c r="B566" s="391"/>
      <c r="C566" s="391"/>
      <c r="D566" s="391"/>
      <c r="E566" s="391"/>
      <c r="F566" s="391"/>
      <c r="G566" s="391"/>
      <c r="H566" s="391"/>
      <c r="I566" s="391"/>
      <c r="J566" s="391"/>
      <c r="K566" s="391"/>
      <c r="L566" s="391"/>
      <c r="M566" s="391"/>
      <c r="N566" s="391"/>
      <c r="O566" s="391"/>
      <c r="P566" s="391"/>
      <c r="Q566" s="391"/>
      <c r="R566" s="391"/>
      <c r="S566" s="391"/>
      <c r="T566" s="391"/>
      <c r="U566" s="391"/>
      <c r="V566" s="391"/>
      <c r="W566" s="391"/>
      <c r="X566" s="391"/>
      <c r="Y566" s="391"/>
      <c r="Z566" s="391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388">
        <v>4640242181615</v>
      </c>
      <c r="E567" s="389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8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388">
        <v>4640242181639</v>
      </c>
      <c r="E568" s="389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52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388">
        <v>4640242181622</v>
      </c>
      <c r="E569" s="389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7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88">
        <v>4640242180816</v>
      </c>
      <c r="E570" s="389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50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88">
        <v>4640242180595</v>
      </c>
      <c r="E571" s="389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79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388">
        <v>4640242180489</v>
      </c>
      <c r="E572" s="389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87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6"/>
      <c r="B573" s="391"/>
      <c r="C573" s="391"/>
      <c r="D573" s="391"/>
      <c r="E573" s="391"/>
      <c r="F573" s="391"/>
      <c r="G573" s="391"/>
      <c r="H573" s="391"/>
      <c r="I573" s="391"/>
      <c r="J573" s="391"/>
      <c r="K573" s="391"/>
      <c r="L573" s="391"/>
      <c r="M573" s="391"/>
      <c r="N573" s="391"/>
      <c r="O573" s="397"/>
      <c r="P573" s="400" t="s">
        <v>69</v>
      </c>
      <c r="Q573" s="401"/>
      <c r="R573" s="401"/>
      <c r="S573" s="401"/>
      <c r="T573" s="401"/>
      <c r="U573" s="401"/>
      <c r="V573" s="402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x14ac:dyDescent="0.2">
      <c r="A574" s="391"/>
      <c r="B574" s="391"/>
      <c r="C574" s="391"/>
      <c r="D574" s="391"/>
      <c r="E574" s="391"/>
      <c r="F574" s="391"/>
      <c r="G574" s="391"/>
      <c r="H574" s="391"/>
      <c r="I574" s="391"/>
      <c r="J574" s="391"/>
      <c r="K574" s="391"/>
      <c r="L574" s="391"/>
      <c r="M574" s="391"/>
      <c r="N574" s="391"/>
      <c r="O574" s="397"/>
      <c r="P574" s="400" t="s">
        <v>69</v>
      </c>
      <c r="Q574" s="401"/>
      <c r="R574" s="401"/>
      <c r="S574" s="401"/>
      <c r="T574" s="401"/>
      <c r="U574" s="401"/>
      <c r="V574" s="402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customHeight="1" x14ac:dyDescent="0.25">
      <c r="A575" s="404" t="s">
        <v>71</v>
      </c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1"/>
      <c r="P575" s="391"/>
      <c r="Q575" s="391"/>
      <c r="R575" s="391"/>
      <c r="S575" s="391"/>
      <c r="T575" s="391"/>
      <c r="U575" s="391"/>
      <c r="V575" s="391"/>
      <c r="W575" s="391"/>
      <c r="X575" s="391"/>
      <c r="Y575" s="391"/>
      <c r="Z575" s="391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88">
        <v>4640242180533</v>
      </c>
      <c r="E576" s="389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9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388">
        <v>4640242180540</v>
      </c>
      <c r="E577" s="389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7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6"/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7"/>
      <c r="P578" s="400" t="s">
        <v>69</v>
      </c>
      <c r="Q578" s="401"/>
      <c r="R578" s="401"/>
      <c r="S578" s="401"/>
      <c r="T578" s="401"/>
      <c r="U578" s="401"/>
      <c r="V578" s="402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x14ac:dyDescent="0.2">
      <c r="A579" s="391"/>
      <c r="B579" s="391"/>
      <c r="C579" s="391"/>
      <c r="D579" s="391"/>
      <c r="E579" s="391"/>
      <c r="F579" s="391"/>
      <c r="G579" s="391"/>
      <c r="H579" s="391"/>
      <c r="I579" s="391"/>
      <c r="J579" s="391"/>
      <c r="K579" s="391"/>
      <c r="L579" s="391"/>
      <c r="M579" s="391"/>
      <c r="N579" s="391"/>
      <c r="O579" s="397"/>
      <c r="P579" s="400" t="s">
        <v>69</v>
      </c>
      <c r="Q579" s="401"/>
      <c r="R579" s="401"/>
      <c r="S579" s="401"/>
      <c r="T579" s="401"/>
      <c r="U579" s="401"/>
      <c r="V579" s="402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customHeight="1" x14ac:dyDescent="0.25">
      <c r="A580" s="404" t="s">
        <v>170</v>
      </c>
      <c r="B580" s="391"/>
      <c r="C580" s="391"/>
      <c r="D580" s="391"/>
      <c r="E580" s="391"/>
      <c r="F580" s="391"/>
      <c r="G580" s="391"/>
      <c r="H580" s="391"/>
      <c r="I580" s="391"/>
      <c r="J580" s="391"/>
      <c r="K580" s="391"/>
      <c r="L580" s="391"/>
      <c r="M580" s="391"/>
      <c r="N580" s="391"/>
      <c r="O580" s="391"/>
      <c r="P580" s="391"/>
      <c r="Q580" s="391"/>
      <c r="R580" s="391"/>
      <c r="S580" s="391"/>
      <c r="T580" s="391"/>
      <c r="U580" s="391"/>
      <c r="V580" s="391"/>
      <c r="W580" s="391"/>
      <c r="X580" s="391"/>
      <c r="Y580" s="391"/>
      <c r="Z580" s="391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388">
        <v>4640242180120</v>
      </c>
      <c r="E581" s="389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70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388">
        <v>4640242180120</v>
      </c>
      <c r="E582" s="389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94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388">
        <v>4640242180137</v>
      </c>
      <c r="E583" s="389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25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388">
        <v>4640242180137</v>
      </c>
      <c r="E584" s="389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00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396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7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7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390" t="s">
        <v>777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14.25" customHeight="1" x14ac:dyDescent="0.25">
      <c r="A588" s="404" t="s">
        <v>104</v>
      </c>
      <c r="B588" s="391"/>
      <c r="C588" s="391"/>
      <c r="D588" s="391"/>
      <c r="E588" s="391"/>
      <c r="F588" s="391"/>
      <c r="G588" s="391"/>
      <c r="H588" s="391"/>
      <c r="I588" s="391"/>
      <c r="J588" s="391"/>
      <c r="K588" s="391"/>
      <c r="L588" s="391"/>
      <c r="M588" s="391"/>
      <c r="N588" s="391"/>
      <c r="O588" s="391"/>
      <c r="P588" s="391"/>
      <c r="Q588" s="391"/>
      <c r="R588" s="391"/>
      <c r="S588" s="391"/>
      <c r="T588" s="391"/>
      <c r="U588" s="391"/>
      <c r="V588" s="391"/>
      <c r="W588" s="391"/>
      <c r="X588" s="391"/>
      <c r="Y588" s="391"/>
      <c r="Z588" s="391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388">
        <v>4640242180045</v>
      </c>
      <c r="E589" s="389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54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388">
        <v>4640242180601</v>
      </c>
      <c r="E590" s="389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90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396"/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7"/>
      <c r="P591" s="400" t="s">
        <v>69</v>
      </c>
      <c r="Q591" s="401"/>
      <c r="R591" s="401"/>
      <c r="S591" s="401"/>
      <c r="T591" s="401"/>
      <c r="U591" s="401"/>
      <c r="V591" s="402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391"/>
      <c r="B592" s="391"/>
      <c r="C592" s="391"/>
      <c r="D592" s="391"/>
      <c r="E592" s="391"/>
      <c r="F592" s="391"/>
      <c r="G592" s="391"/>
      <c r="H592" s="391"/>
      <c r="I592" s="391"/>
      <c r="J592" s="391"/>
      <c r="K592" s="391"/>
      <c r="L592" s="391"/>
      <c r="M592" s="391"/>
      <c r="N592" s="391"/>
      <c r="O592" s="397"/>
      <c r="P592" s="400" t="s">
        <v>69</v>
      </c>
      <c r="Q592" s="401"/>
      <c r="R592" s="401"/>
      <c r="S592" s="401"/>
      <c r="T592" s="401"/>
      <c r="U592" s="401"/>
      <c r="V592" s="402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04" t="s">
        <v>140</v>
      </c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1"/>
      <c r="P593" s="391"/>
      <c r="Q593" s="391"/>
      <c r="R593" s="391"/>
      <c r="S593" s="391"/>
      <c r="T593" s="391"/>
      <c r="U593" s="391"/>
      <c r="V593" s="391"/>
      <c r="W593" s="391"/>
      <c r="X593" s="391"/>
      <c r="Y593" s="391"/>
      <c r="Z593" s="391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388">
        <v>4640242180090</v>
      </c>
      <c r="E594" s="389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403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39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7"/>
      <c r="P595" s="400" t="s">
        <v>69</v>
      </c>
      <c r="Q595" s="401"/>
      <c r="R595" s="401"/>
      <c r="S595" s="401"/>
      <c r="T595" s="401"/>
      <c r="U595" s="401"/>
      <c r="V595" s="402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7"/>
      <c r="P596" s="400" t="s">
        <v>69</v>
      </c>
      <c r="Q596" s="401"/>
      <c r="R596" s="401"/>
      <c r="S596" s="401"/>
      <c r="T596" s="401"/>
      <c r="U596" s="401"/>
      <c r="V596" s="402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04" t="s">
        <v>63</v>
      </c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1"/>
      <c r="P597" s="391"/>
      <c r="Q597" s="391"/>
      <c r="R597" s="391"/>
      <c r="S597" s="391"/>
      <c r="T597" s="391"/>
      <c r="U597" s="391"/>
      <c r="V597" s="391"/>
      <c r="W597" s="391"/>
      <c r="X597" s="391"/>
      <c r="Y597" s="391"/>
      <c r="Z597" s="391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388">
        <v>4640242180076</v>
      </c>
      <c r="E598" s="389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396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7"/>
      <c r="P599" s="400" t="s">
        <v>69</v>
      </c>
      <c r="Q599" s="401"/>
      <c r="R599" s="401"/>
      <c r="S599" s="401"/>
      <c r="T599" s="401"/>
      <c r="U599" s="401"/>
      <c r="V599" s="402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7"/>
      <c r="P600" s="400" t="s">
        <v>69</v>
      </c>
      <c r="Q600" s="401"/>
      <c r="R600" s="401"/>
      <c r="S600" s="401"/>
      <c r="T600" s="401"/>
      <c r="U600" s="401"/>
      <c r="V600" s="402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04" t="s">
        <v>71</v>
      </c>
      <c r="B601" s="391"/>
      <c r="C601" s="391"/>
      <c r="D601" s="391"/>
      <c r="E601" s="391"/>
      <c r="F601" s="391"/>
      <c r="G601" s="391"/>
      <c r="H601" s="391"/>
      <c r="I601" s="391"/>
      <c r="J601" s="391"/>
      <c r="K601" s="391"/>
      <c r="L601" s="391"/>
      <c r="M601" s="391"/>
      <c r="N601" s="391"/>
      <c r="O601" s="391"/>
      <c r="P601" s="391"/>
      <c r="Q601" s="391"/>
      <c r="R601" s="391"/>
      <c r="S601" s="391"/>
      <c r="T601" s="391"/>
      <c r="U601" s="391"/>
      <c r="V601" s="391"/>
      <c r="W601" s="391"/>
      <c r="X601" s="391"/>
      <c r="Y601" s="391"/>
      <c r="Z601" s="391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388">
        <v>4640242180106</v>
      </c>
      <c r="E602" s="389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3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396"/>
      <c r="B603" s="391"/>
      <c r="C603" s="391"/>
      <c r="D603" s="391"/>
      <c r="E603" s="391"/>
      <c r="F603" s="391"/>
      <c r="G603" s="391"/>
      <c r="H603" s="391"/>
      <c r="I603" s="391"/>
      <c r="J603" s="391"/>
      <c r="K603" s="391"/>
      <c r="L603" s="391"/>
      <c r="M603" s="391"/>
      <c r="N603" s="391"/>
      <c r="O603" s="397"/>
      <c r="P603" s="400" t="s">
        <v>69</v>
      </c>
      <c r="Q603" s="401"/>
      <c r="R603" s="401"/>
      <c r="S603" s="401"/>
      <c r="T603" s="401"/>
      <c r="U603" s="401"/>
      <c r="V603" s="402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391"/>
      <c r="B604" s="391"/>
      <c r="C604" s="391"/>
      <c r="D604" s="391"/>
      <c r="E604" s="391"/>
      <c r="F604" s="391"/>
      <c r="G604" s="391"/>
      <c r="H604" s="391"/>
      <c r="I604" s="391"/>
      <c r="J604" s="391"/>
      <c r="K604" s="391"/>
      <c r="L604" s="391"/>
      <c r="M604" s="391"/>
      <c r="N604" s="391"/>
      <c r="O604" s="397"/>
      <c r="P604" s="400" t="s">
        <v>69</v>
      </c>
      <c r="Q604" s="401"/>
      <c r="R604" s="401"/>
      <c r="S604" s="401"/>
      <c r="T604" s="401"/>
      <c r="U604" s="401"/>
      <c r="V604" s="402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80"/>
      <c r="B605" s="391"/>
      <c r="C605" s="391"/>
      <c r="D605" s="391"/>
      <c r="E605" s="391"/>
      <c r="F605" s="391"/>
      <c r="G605" s="391"/>
      <c r="H605" s="391"/>
      <c r="I605" s="391"/>
      <c r="J605" s="391"/>
      <c r="K605" s="391"/>
      <c r="L605" s="391"/>
      <c r="M605" s="391"/>
      <c r="N605" s="391"/>
      <c r="O605" s="481"/>
      <c r="P605" s="414" t="s">
        <v>793</v>
      </c>
      <c r="Q605" s="415"/>
      <c r="R605" s="415"/>
      <c r="S605" s="415"/>
      <c r="T605" s="415"/>
      <c r="U605" s="415"/>
      <c r="V605" s="416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17694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17880.62</v>
      </c>
      <c r="Z605" s="37"/>
      <c r="AA605" s="387"/>
      <c r="AB605" s="387"/>
      <c r="AC605" s="387"/>
    </row>
    <row r="606" spans="1:68" x14ac:dyDescent="0.2">
      <c r="A606" s="391"/>
      <c r="B606" s="391"/>
      <c r="C606" s="391"/>
      <c r="D606" s="391"/>
      <c r="E606" s="391"/>
      <c r="F606" s="391"/>
      <c r="G606" s="391"/>
      <c r="H606" s="391"/>
      <c r="I606" s="391"/>
      <c r="J606" s="391"/>
      <c r="K606" s="391"/>
      <c r="L606" s="391"/>
      <c r="M606" s="391"/>
      <c r="N606" s="391"/>
      <c r="O606" s="481"/>
      <c r="P606" s="414" t="s">
        <v>794</v>
      </c>
      <c r="Q606" s="415"/>
      <c r="R606" s="415"/>
      <c r="S606" s="415"/>
      <c r="T606" s="415"/>
      <c r="U606" s="415"/>
      <c r="V606" s="416"/>
      <c r="W606" s="37" t="s">
        <v>68</v>
      </c>
      <c r="X606" s="386">
        <f>IFERROR(SUM(BM22:BM602),"0")</f>
        <v>18743.358136251849</v>
      </c>
      <c r="Y606" s="386">
        <f>IFERROR(SUM(BN22:BN602),"0")</f>
        <v>18941.123000000003</v>
      </c>
      <c r="Z606" s="37"/>
      <c r="AA606" s="387"/>
      <c r="AB606" s="387"/>
      <c r="AC606" s="387"/>
    </row>
    <row r="607" spans="1:68" x14ac:dyDescent="0.2">
      <c r="A607" s="391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91"/>
      <c r="M607" s="391"/>
      <c r="N607" s="391"/>
      <c r="O607" s="481"/>
      <c r="P607" s="414" t="s">
        <v>795</v>
      </c>
      <c r="Q607" s="415"/>
      <c r="R607" s="415"/>
      <c r="S607" s="415"/>
      <c r="T607" s="415"/>
      <c r="U607" s="415"/>
      <c r="V607" s="416"/>
      <c r="W607" s="37" t="s">
        <v>796</v>
      </c>
      <c r="X607" s="38">
        <f>ROUNDUP(SUM(BO22:BO602),0)</f>
        <v>33</v>
      </c>
      <c r="Y607" s="38">
        <f>ROUNDUP(SUM(BP22:BP602),0)</f>
        <v>33</v>
      </c>
      <c r="Z607" s="37"/>
      <c r="AA607" s="387"/>
      <c r="AB607" s="387"/>
      <c r="AC607" s="387"/>
    </row>
    <row r="608" spans="1:68" x14ac:dyDescent="0.2">
      <c r="A608" s="391"/>
      <c r="B608" s="391"/>
      <c r="C608" s="391"/>
      <c r="D608" s="391"/>
      <c r="E608" s="391"/>
      <c r="F608" s="391"/>
      <c r="G608" s="391"/>
      <c r="H608" s="391"/>
      <c r="I608" s="391"/>
      <c r="J608" s="391"/>
      <c r="K608" s="391"/>
      <c r="L608" s="391"/>
      <c r="M608" s="391"/>
      <c r="N608" s="391"/>
      <c r="O608" s="481"/>
      <c r="P608" s="414" t="s">
        <v>797</v>
      </c>
      <c r="Q608" s="415"/>
      <c r="R608" s="415"/>
      <c r="S608" s="415"/>
      <c r="T608" s="415"/>
      <c r="U608" s="415"/>
      <c r="V608" s="416"/>
      <c r="W608" s="37" t="s">
        <v>68</v>
      </c>
      <c r="X608" s="386">
        <f>GrossWeightTotal+PalletQtyTotal*25</f>
        <v>19568.358136251849</v>
      </c>
      <c r="Y608" s="386">
        <f>GrossWeightTotalR+PalletQtyTotalR*25</f>
        <v>19766.123000000003</v>
      </c>
      <c r="Z608" s="37"/>
      <c r="AA608" s="387"/>
      <c r="AB608" s="387"/>
      <c r="AC608" s="387"/>
    </row>
    <row r="609" spans="1:32" x14ac:dyDescent="0.2">
      <c r="A609" s="391"/>
      <c r="B609" s="391"/>
      <c r="C609" s="391"/>
      <c r="D609" s="391"/>
      <c r="E609" s="391"/>
      <c r="F609" s="391"/>
      <c r="G609" s="391"/>
      <c r="H609" s="391"/>
      <c r="I609" s="391"/>
      <c r="J609" s="391"/>
      <c r="K609" s="391"/>
      <c r="L609" s="391"/>
      <c r="M609" s="391"/>
      <c r="N609" s="391"/>
      <c r="O609" s="481"/>
      <c r="P609" s="414" t="s">
        <v>798</v>
      </c>
      <c r="Q609" s="415"/>
      <c r="R609" s="415"/>
      <c r="S609" s="415"/>
      <c r="T609" s="415"/>
      <c r="U609" s="415"/>
      <c r="V609" s="416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2919.6217490010927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2950</v>
      </c>
      <c r="Z609" s="37"/>
      <c r="AA609" s="387"/>
      <c r="AB609" s="387"/>
      <c r="AC609" s="387"/>
    </row>
    <row r="610" spans="1:32" ht="14.25" customHeight="1" x14ac:dyDescent="0.2">
      <c r="A610" s="391"/>
      <c r="B610" s="391"/>
      <c r="C610" s="391"/>
      <c r="D610" s="391"/>
      <c r="E610" s="391"/>
      <c r="F610" s="391"/>
      <c r="G610" s="391"/>
      <c r="H610" s="391"/>
      <c r="I610" s="391"/>
      <c r="J610" s="391"/>
      <c r="K610" s="391"/>
      <c r="L610" s="391"/>
      <c r="M610" s="391"/>
      <c r="N610" s="391"/>
      <c r="O610" s="481"/>
      <c r="P610" s="414" t="s">
        <v>799</v>
      </c>
      <c r="Q610" s="415"/>
      <c r="R610" s="415"/>
      <c r="S610" s="415"/>
      <c r="T610" s="415"/>
      <c r="U610" s="415"/>
      <c r="V610" s="416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38.760570000000001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30" t="s">
        <v>102</v>
      </c>
      <c r="D612" s="561"/>
      <c r="E612" s="561"/>
      <c r="F612" s="561"/>
      <c r="G612" s="561"/>
      <c r="H612" s="562"/>
      <c r="I612" s="430" t="s">
        <v>257</v>
      </c>
      <c r="J612" s="561"/>
      <c r="K612" s="561"/>
      <c r="L612" s="561"/>
      <c r="M612" s="561"/>
      <c r="N612" s="561"/>
      <c r="O612" s="561"/>
      <c r="P612" s="561"/>
      <c r="Q612" s="561"/>
      <c r="R612" s="561"/>
      <c r="S612" s="561"/>
      <c r="T612" s="561"/>
      <c r="U612" s="561"/>
      <c r="V612" s="562"/>
      <c r="W612" s="430" t="s">
        <v>501</v>
      </c>
      <c r="X612" s="562"/>
      <c r="Y612" s="430" t="s">
        <v>557</v>
      </c>
      <c r="Z612" s="561"/>
      <c r="AA612" s="561"/>
      <c r="AB612" s="562"/>
      <c r="AC612" s="381" t="s">
        <v>665</v>
      </c>
      <c r="AD612" s="430" t="s">
        <v>709</v>
      </c>
      <c r="AE612" s="562"/>
      <c r="AF612" s="382"/>
    </row>
    <row r="613" spans="1:32" ht="14.25" customHeight="1" thickTop="1" x14ac:dyDescent="0.2">
      <c r="A613" s="738" t="s">
        <v>802</v>
      </c>
      <c r="B613" s="430" t="s">
        <v>62</v>
      </c>
      <c r="C613" s="430" t="s">
        <v>103</v>
      </c>
      <c r="D613" s="430" t="s">
        <v>125</v>
      </c>
      <c r="E613" s="430" t="s">
        <v>176</v>
      </c>
      <c r="F613" s="430" t="s">
        <v>193</v>
      </c>
      <c r="G613" s="430" t="s">
        <v>225</v>
      </c>
      <c r="H613" s="430" t="s">
        <v>102</v>
      </c>
      <c r="I613" s="430" t="s">
        <v>258</v>
      </c>
      <c r="J613" s="430" t="s">
        <v>275</v>
      </c>
      <c r="K613" s="430" t="s">
        <v>341</v>
      </c>
      <c r="L613" s="382"/>
      <c r="M613" s="430" t="s">
        <v>358</v>
      </c>
      <c r="N613" s="382"/>
      <c r="O613" s="430" t="s">
        <v>376</v>
      </c>
      <c r="P613" s="430" t="s">
        <v>392</v>
      </c>
      <c r="Q613" s="430" t="s">
        <v>396</v>
      </c>
      <c r="R613" s="430" t="s">
        <v>405</v>
      </c>
      <c r="S613" s="430" t="s">
        <v>416</v>
      </c>
      <c r="T613" s="430" t="s">
        <v>419</v>
      </c>
      <c r="U613" s="430" t="s">
        <v>426</v>
      </c>
      <c r="V613" s="430" t="s">
        <v>492</v>
      </c>
      <c r="W613" s="430" t="s">
        <v>502</v>
      </c>
      <c r="X613" s="430" t="s">
        <v>530</v>
      </c>
      <c r="Y613" s="430" t="s">
        <v>558</v>
      </c>
      <c r="Z613" s="430" t="s">
        <v>621</v>
      </c>
      <c r="AA613" s="430" t="s">
        <v>649</v>
      </c>
      <c r="AB613" s="430" t="s">
        <v>656</v>
      </c>
      <c r="AC613" s="430" t="s">
        <v>665</v>
      </c>
      <c r="AD613" s="430" t="s">
        <v>709</v>
      </c>
      <c r="AE613" s="430" t="s">
        <v>777</v>
      </c>
      <c r="AF613" s="382"/>
    </row>
    <row r="614" spans="1:32" ht="13.5" customHeight="1" thickBot="1" x14ac:dyDescent="0.25">
      <c r="A614" s="739"/>
      <c r="B614" s="431"/>
      <c r="C614" s="431"/>
      <c r="D614" s="431"/>
      <c r="E614" s="431"/>
      <c r="F614" s="431"/>
      <c r="G614" s="431"/>
      <c r="H614" s="431"/>
      <c r="I614" s="431"/>
      <c r="J614" s="431"/>
      <c r="K614" s="431"/>
      <c r="L614" s="382"/>
      <c r="M614" s="431"/>
      <c r="N614" s="382"/>
      <c r="O614" s="431"/>
      <c r="P614" s="431"/>
      <c r="Q614" s="431"/>
      <c r="R614" s="431"/>
      <c r="S614" s="431"/>
      <c r="T614" s="431"/>
      <c r="U614" s="431"/>
      <c r="V614" s="431"/>
      <c r="W614" s="431"/>
      <c r="X614" s="431"/>
      <c r="Y614" s="431"/>
      <c r="Z614" s="431"/>
      <c r="AA614" s="431"/>
      <c r="AB614" s="431"/>
      <c r="AC614" s="431"/>
      <c r="AD614" s="431"/>
      <c r="AE614" s="431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1147.8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754.80000000000018</v>
      </c>
      <c r="E615" s="46">
        <f>IFERROR(Y101*1,"0")+IFERROR(Y102*1,"0")+IFERROR(Y103*1,"0")+IFERROR(Y107*1,"0")+IFERROR(Y108*1,"0")+IFERROR(Y109*1,"0")+IFERROR(Y110*1,"0")+IFERROR(Y111*1,"0")</f>
        <v>1425.8999999999999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1231.6999999999998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75.600000000000009</v>
      </c>
      <c r="I615" s="46">
        <f>IFERROR(Y183*1,"0")+IFERROR(Y184*1,"0")+IFERROR(Y185*1,"0")+IFERROR(Y186*1,"0")+IFERROR(Y187*1,"0")+IFERROR(Y188*1,"0")+IFERROR(Y189*1,"0")+IFERROR(Y190*1,"0")</f>
        <v>541.80000000000007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2951.0999999999995</v>
      </c>
      <c r="K615" s="46">
        <f>IFERROR(Y239*1,"0")+IFERROR(Y240*1,"0")+IFERROR(Y241*1,"0")+IFERROR(Y242*1,"0")+IFERROR(Y243*1,"0")+IFERROR(Y244*1,"0")+IFERROR(Y245*1,"0")+IFERROR(Y246*1,"0")</f>
        <v>69.599999999999994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45.599999999999994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360.60000000000008</v>
      </c>
      <c r="V615" s="46">
        <f>IFERROR(Y354*1,"0")+IFERROR(Y358*1,"0")+IFERROR(Y359*1,"0")+IFERROR(Y360*1,"0")</f>
        <v>196.2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4210.8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1102.8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50.400000000000006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25.200000000000003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3690.72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P606:V606"/>
    <mergeCell ref="A42:O43"/>
    <mergeCell ref="P83:T83"/>
    <mergeCell ref="V12:W12"/>
    <mergeCell ref="P319:T319"/>
    <mergeCell ref="A593:Z593"/>
    <mergeCell ref="D433:E433"/>
    <mergeCell ref="P122:V122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Q6:R6"/>
    <mergeCell ref="P200:T200"/>
    <mergeCell ref="P134:T134"/>
    <mergeCell ref="P243:T243"/>
    <mergeCell ref="P436:T436"/>
    <mergeCell ref="D102:E102"/>
    <mergeCell ref="A204:Z204"/>
    <mergeCell ref="A20:Z20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351:V351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P23:V23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613:A614"/>
    <mergeCell ref="A465:Z465"/>
    <mergeCell ref="D221:E221"/>
    <mergeCell ref="P82:T82"/>
    <mergeCell ref="V11:W11"/>
    <mergeCell ref="A497:O498"/>
    <mergeCell ref="P367:T36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M17:M18"/>
    <mergeCell ref="A469:Z469"/>
    <mergeCell ref="P336:T336"/>
    <mergeCell ref="O17:O18"/>
    <mergeCell ref="W612:X612"/>
    <mergeCell ref="P430:T430"/>
    <mergeCell ref="P350:V350"/>
    <mergeCell ref="A297:Z297"/>
    <mergeCell ref="P417:T417"/>
    <mergeCell ref="P102:T102"/>
    <mergeCell ref="D531:E531"/>
    <mergeCell ref="P456:V456"/>
    <mergeCell ref="P196:T196"/>
    <mergeCell ref="D177:E177"/>
    <mergeCell ref="D33:E33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D513:E513"/>
    <mergeCell ref="A317:Z317"/>
    <mergeCell ref="D471:E471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V6:W9"/>
    <mergeCell ref="P554:T554"/>
    <mergeCell ref="P109:T109"/>
    <mergeCell ref="A299:O300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X613:X614"/>
    <mergeCell ref="P538:T538"/>
    <mergeCell ref="D519:E519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D41:E41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I612:V612"/>
    <mergeCell ref="P219:T219"/>
    <mergeCell ref="D162:E162"/>
    <mergeCell ref="P272:T272"/>
    <mergeCell ref="D460:E460"/>
    <mergeCell ref="D327:E327"/>
    <mergeCell ref="D569:E569"/>
    <mergeCell ref="D454:E454"/>
    <mergeCell ref="D398:E398"/>
    <mergeCell ref="P308:T308"/>
    <mergeCell ref="P210:T210"/>
    <mergeCell ref="D156:E156"/>
    <mergeCell ref="P185:T185"/>
    <mergeCell ref="P544:T544"/>
    <mergeCell ref="P427:T427"/>
    <mergeCell ref="D416:E416"/>
    <mergeCell ref="A543:Z543"/>
    <mergeCell ref="P581:T581"/>
    <mergeCell ref="P277:T277"/>
    <mergeCell ref="P519:T519"/>
    <mergeCell ref="D264:E264"/>
    <mergeCell ref="D220:E220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A601:Z601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561:E561"/>
    <mergeCell ref="D390:E390"/>
    <mergeCell ref="P491:V491"/>
    <mergeCell ref="P198:V198"/>
    <mergeCell ref="O613:O614"/>
    <mergeCell ref="A166:Z166"/>
    <mergeCell ref="A482:O483"/>
    <mergeCell ref="D31:E31"/>
    <mergeCell ref="D329:E329"/>
    <mergeCell ref="P286:T286"/>
    <mergeCell ref="P584:T584"/>
    <mergeCell ref="P131:T131"/>
    <mergeCell ref="P187:T187"/>
    <mergeCell ref="D108:E108"/>
    <mergeCell ref="P429:T429"/>
    <mergeCell ref="P258:T258"/>
    <mergeCell ref="D369:E369"/>
    <mergeCell ref="P556:T556"/>
    <mergeCell ref="P423:T423"/>
    <mergeCell ref="P494:T494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557:V557"/>
    <mergeCell ref="A382:Z382"/>
    <mergeCell ref="A115:Z115"/>
    <mergeCell ref="P112:V112"/>
    <mergeCell ref="P428:T428"/>
    <mergeCell ref="P284:T284"/>
    <mergeCell ref="A229:Z229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D516:E516"/>
    <mergeCell ref="D245:E245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558:V558"/>
    <mergeCell ref="P454:T454"/>
    <mergeCell ref="D568:E568"/>
    <mergeCell ref="P545:V545"/>
    <mergeCell ref="P259:V259"/>
    <mergeCell ref="P155:T155"/>
    <mergeCell ref="P153:V153"/>
    <mergeCell ref="D70:E70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P594:T594"/>
    <mergeCell ref="D410:E410"/>
    <mergeCell ref="A276:Z276"/>
    <mergeCell ref="A270:Z270"/>
    <mergeCell ref="P87:V87"/>
    <mergeCell ref="P563:T563"/>
    <mergeCell ref="D208:E208"/>
    <mergeCell ref="A566:Z566"/>
    <mergeCell ref="D590:E590"/>
    <mergeCell ref="P312:T312"/>
    <mergeCell ref="D255:E255"/>
    <mergeCell ref="P478:V478"/>
    <mergeCell ref="A159:Z159"/>
    <mergeCell ref="A250:Z250"/>
    <mergeCell ref="A123:Z123"/>
    <mergeCell ref="A492:Z492"/>
    <mergeCell ref="P418:V418"/>
    <mergeCell ref="P495:T495"/>
    <mergeCell ref="D167:E16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2024-08-08T07:59:52Z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