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C87A78A-DEDC-4A29-956B-AF6FCB075C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P98" i="1"/>
  <c r="Y95" i="1"/>
  <c r="X95" i="1"/>
  <c r="Z94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X88" i="1"/>
  <c r="X87" i="1"/>
  <c r="BO86" i="1"/>
  <c r="BN86" i="1"/>
  <c r="BM86" i="1"/>
  <c r="Z86" i="1"/>
  <c r="Y86" i="1"/>
  <c r="BP86" i="1" s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7" i="1" s="1"/>
  <c r="P81" i="1"/>
  <c r="X78" i="1"/>
  <c r="X77" i="1"/>
  <c r="BO76" i="1"/>
  <c r="BM76" i="1"/>
  <c r="Z76" i="1"/>
  <c r="Y76" i="1"/>
  <c r="Y78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6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Y61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72" i="1"/>
  <c r="X273" i="1"/>
  <c r="X275" i="1"/>
  <c r="BN29" i="1"/>
  <c r="BP29" i="1"/>
  <c r="BN31" i="1"/>
  <c r="BN36" i="1"/>
  <c r="BP36" i="1"/>
  <c r="BN37" i="1"/>
  <c r="Y40" i="1"/>
  <c r="Y271" i="1" s="1"/>
  <c r="BN44" i="1"/>
  <c r="BP44" i="1"/>
  <c r="Y273" i="1" s="1"/>
  <c r="BN46" i="1"/>
  <c r="BN53" i="1"/>
  <c r="BN55" i="1"/>
  <c r="BN57" i="1"/>
  <c r="BN59" i="1"/>
  <c r="Y60" i="1"/>
  <c r="BN64" i="1"/>
  <c r="BP64" i="1"/>
  <c r="Y67" i="1"/>
  <c r="BN76" i="1"/>
  <c r="BP76" i="1"/>
  <c r="BN81" i="1"/>
  <c r="BP81" i="1"/>
  <c r="BN83" i="1"/>
  <c r="BN85" i="1"/>
  <c r="Y88" i="1"/>
  <c r="Y94" i="1"/>
  <c r="BP91" i="1"/>
  <c r="BN91" i="1"/>
  <c r="BP93" i="1"/>
  <c r="BN93" i="1"/>
  <c r="F9" i="1"/>
  <c r="J9" i="1"/>
  <c r="Y103" i="1"/>
  <c r="BP98" i="1"/>
  <c r="BN98" i="1"/>
  <c r="Y104" i="1"/>
  <c r="BP100" i="1"/>
  <c r="BN100" i="1"/>
  <c r="Y272" i="1" s="1"/>
  <c r="BP102" i="1"/>
  <c r="BN102" i="1"/>
  <c r="Y109" i="1"/>
  <c r="Y115" i="1"/>
  <c r="Y275" i="1" s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4" i="1" l="1"/>
  <c r="A284" i="1" s="1"/>
  <c r="C284" i="1"/>
  <c r="X274" i="1"/>
  <c r="B284" i="1" l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<sst xmlns="http://schemas.openxmlformats.org/spreadsheetml/2006/main" count="1275" uniqueCount="409">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</sst>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4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42</v>
      </c>
      <c r="Y28" s="191">
        <f>IFERROR(IF(X28="","",X28),"")</f>
        <v>42</v>
      </c>
      <c r="Z28" s="36">
        <f>IFERROR(IF(X28="","",X28*0.00936),"")</f>
        <v>0.39312000000000002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0.33333333333333331</v>
      </c>
      <c r="BP28" s="67">
        <f>IFERROR(Y28/J28,"0")</f>
        <v>0.33333333333333331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14</v>
      </c>
      <c r="Y29" s="191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84</v>
      </c>
      <c r="Y30" s="191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70</v>
      </c>
      <c r="Y31" s="191">
        <f>IFERROR(IF(X31="","",X31),"")</f>
        <v>70</v>
      </c>
      <c r="Z31" s="36">
        <f>IFERROR(IF(X31="","",X31*0.00936),"")</f>
        <v>0.6552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0.55555555555555558</v>
      </c>
      <c r="BP31" s="67">
        <f>IFERROR(Y31/J31,"0")</f>
        <v>0.55555555555555558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210</v>
      </c>
      <c r="Y32" s="192">
        <f>IFERROR(SUM(Y28:Y31),"0")</f>
        <v>210</v>
      </c>
      <c r="Z32" s="192">
        <f>IFERROR(IF(Z28="",0,Z28),"0")+IFERROR(IF(Z29="",0,Z29),"0")+IFERROR(IF(Z30="",0,Z30),"0")+IFERROR(IF(Z31="",0,Z31),"0")</f>
        <v>1.9656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315</v>
      </c>
      <c r="Y33" s="192">
        <f>IFERROR(SUMPRODUCT(Y28:Y31*H28:H31),"0")</f>
        <v>315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36</v>
      </c>
      <c r="Y38" s="191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36</v>
      </c>
      <c r="Y39" s="192">
        <f>IFERROR(SUM(Y36:Y38),"0")</f>
        <v>36</v>
      </c>
      <c r="Z39" s="192">
        <f>IFERROR(IF(Z36="",0,Z36),"0")+IFERROR(IF(Z37="",0,Z37),"0")+IFERROR(IF(Z38="",0,Z38),"0")</f>
        <v>0.55800000000000005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216</v>
      </c>
      <c r="Y40" s="192">
        <f>IFERROR(SUMPRODUCT(Y36:Y38*H36:H38),"0")</f>
        <v>216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40</v>
      </c>
      <c r="Y45" s="191">
        <f>IFERROR(IF(X45="","",X45),"")</f>
        <v>40</v>
      </c>
      <c r="Z45" s="36">
        <f>IFERROR(IF(X45="","",X45*0.0095),"")</f>
        <v>0.38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40</v>
      </c>
      <c r="Y46" s="191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80</v>
      </c>
      <c r="Y48" s="192">
        <f>IFERROR(SUM(Y43:Y47),"0")</f>
        <v>80</v>
      </c>
      <c r="Z48" s="192">
        <f>IFERROR(IF(Z43="",0,Z43),"0")+IFERROR(IF(Z44="",0,Z44),"0")+IFERROR(IF(Z45="",0,Z45),"0")+IFERROR(IF(Z46="",0,Z46),"0")+IFERROR(IF(Z47="",0,Z47),"0")</f>
        <v>0.76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96</v>
      </c>
      <c r="Y49" s="192">
        <f>IFERROR(SUMPRODUCT(Y43:Y47*H43:H47),"0")</f>
        <v>96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12</v>
      </c>
      <c r="Y55" s="191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24</v>
      </c>
      <c r="Y58" s="191">
        <f t="shared" si="0"/>
        <v>24</v>
      </c>
      <c r="Z58" s="36">
        <f t="shared" si="1"/>
        <v>0.372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179.66399999999999</v>
      </c>
      <c r="BN58" s="67">
        <f t="shared" si="3"/>
        <v>179.66399999999999</v>
      </c>
      <c r="BO58" s="67">
        <f t="shared" si="4"/>
        <v>0.2857142857142857</v>
      </c>
      <c r="BP58" s="67">
        <f t="shared" si="5"/>
        <v>0.2857142857142857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36</v>
      </c>
      <c r="Y60" s="192">
        <f>IFERROR(SUM(Y52:Y59),"0")</f>
        <v>36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0.55800000000000005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259.20000000000005</v>
      </c>
      <c r="Y61" s="192">
        <f>IFERROR(SUMPRODUCT(Y52:Y59*H52:H59),"0")</f>
        <v>259.20000000000005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12</v>
      </c>
      <c r="Y65" s="191">
        <f>IFERROR(IF(X65="","",X65),"")</f>
        <v>12</v>
      </c>
      <c r="Z65" s="36">
        <f>IFERROR(IF(X65="","",X65*0.00866),"")</f>
        <v>0.10391999999999998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62.558399999999992</v>
      </c>
      <c r="BN65" s="67">
        <f>IFERROR(Y65*I65,"0")</f>
        <v>62.558399999999992</v>
      </c>
      <c r="BO65" s="67">
        <f>IFERROR(X65/J65,"0")</f>
        <v>8.3333333333333329E-2</v>
      </c>
      <c r="BP65" s="67">
        <f>IFERROR(Y65/J65,"0")</f>
        <v>8.3333333333333329E-2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12</v>
      </c>
      <c r="Y66" s="192">
        <f>IFERROR(SUM(Y64:Y65),"0")</f>
        <v>12</v>
      </c>
      <c r="Z66" s="192">
        <f>IFERROR(IF(Z64="",0,Z64),"0")+IFERROR(IF(Z65="",0,Z65),"0")</f>
        <v>0.10391999999999998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60</v>
      </c>
      <c r="Y67" s="192">
        <f>IFERROR(SUMPRODUCT(Y64:Y65*H64:H65),"0")</f>
        <v>60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28</v>
      </c>
      <c r="Y76" s="191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56</v>
      </c>
      <c r="Y77" s="192">
        <f>IFERROR(SUM(Y75:Y76),"0")</f>
        <v>56</v>
      </c>
      <c r="Z77" s="192">
        <f>IFERROR(IF(Z75="",0,Z75),"0")+IFERROR(IF(Z76="",0,Z76),"0")</f>
        <v>1.0012799999999999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201.6</v>
      </c>
      <c r="Y78" s="192">
        <f>IFERROR(SUMPRODUCT(Y75:Y76*H75:H76),"0")</f>
        <v>201.6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14</v>
      </c>
      <c r="Y82" s="191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42</v>
      </c>
      <c r="Y83" s="191">
        <f t="shared" si="6"/>
        <v>42</v>
      </c>
      <c r="Z83" s="36">
        <f t="shared" si="7"/>
        <v>0.75095999999999996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56</v>
      </c>
      <c r="Y84" s="191">
        <f t="shared" si="6"/>
        <v>56</v>
      </c>
      <c r="Z84" s="36">
        <f t="shared" si="7"/>
        <v>1.0012799999999999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28</v>
      </c>
      <c r="Y85" s="191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140</v>
      </c>
      <c r="Y87" s="192">
        <f>IFERROR(SUM(Y81:Y86),"0")</f>
        <v>140</v>
      </c>
      <c r="Z87" s="192">
        <f>IFERROR(IF(Z81="",0,Z81),"0")+IFERROR(IF(Z82="",0,Z82),"0")+IFERROR(IF(Z83="",0,Z83),"0")+IFERROR(IF(Z84="",0,Z84),"0")+IFERROR(IF(Z85="",0,Z85),"0")+IFERROR(IF(Z86="",0,Z86),"0")</f>
        <v>2.5031999999999996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504.00000000000006</v>
      </c>
      <c r="Y88" s="192">
        <f>IFERROR(SUMPRODUCT(Y81:Y86*H81:H86),"0")</f>
        <v>504.00000000000006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14</v>
      </c>
      <c r="Y92" s="191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12</v>
      </c>
      <c r="Y93" s="191">
        <f>IFERROR(IF(X93="","",X93),"")</f>
        <v>12</v>
      </c>
      <c r="Z93" s="36">
        <f>IFERROR(IF(X93="","",X93*0.0155),"")</f>
        <v>0.186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40</v>
      </c>
      <c r="Y94" s="192">
        <f>IFERROR(SUM(Y91:Y93),"0")</f>
        <v>40</v>
      </c>
      <c r="Z94" s="192">
        <f>IFERROR(IF(Z91="",0,Z91),"0")+IFERROR(IF(Z92="",0,Z92),"0")+IFERROR(IF(Z93="",0,Z93),"0")</f>
        <v>0.56735999999999998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117.6</v>
      </c>
      <c r="Y95" s="192">
        <f>IFERROR(SUMPRODUCT(Y91:Y93*H91:H93),"0")</f>
        <v>117.6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12</v>
      </c>
      <c r="Y98" s="191">
        <f>IFERROR(IF(X98="","",X98),"")</f>
        <v>12</v>
      </c>
      <c r="Z98" s="36">
        <f>IFERROR(IF(X98="","",X98*0.0155),"")</f>
        <v>0.186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86.395200000000003</v>
      </c>
      <c r="BN98" s="67">
        <f>IFERROR(Y98*I98,"0")</f>
        <v>86.395200000000003</v>
      </c>
      <c r="BO98" s="67">
        <f>IFERROR(X98/J98,"0")</f>
        <v>0.14285714285714285</v>
      </c>
      <c r="BP98" s="67">
        <f>IFERROR(Y98/J98,"0")</f>
        <v>0.14285714285714285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12</v>
      </c>
      <c r="Y100" s="191">
        <f>IFERROR(IF(X100="","",X100),"")</f>
        <v>12</v>
      </c>
      <c r="Z100" s="36">
        <f>IFERROR(IF(X100="","",X100*0.0155),"")</f>
        <v>0.186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86.395200000000003</v>
      </c>
      <c r="BN100" s="67">
        <f>IFERROR(Y100*I100,"0")</f>
        <v>86.395200000000003</v>
      </c>
      <c r="BO100" s="67">
        <f>IFERROR(X100/J100,"0")</f>
        <v>0.14285714285714285</v>
      </c>
      <c r="BP100" s="67">
        <f>IFERROR(Y100/J100,"0")</f>
        <v>0.14285714285714285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0</v>
      </c>
      <c r="Y101" s="191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24</v>
      </c>
      <c r="Y103" s="192">
        <f>IFERROR(SUM(Y98:Y102),"0")</f>
        <v>24</v>
      </c>
      <c r="Z103" s="192">
        <f>IFERROR(IF(Z98="",0,Z98),"0")+IFERROR(IF(Z99="",0,Z99),"0")+IFERROR(IF(Z100="",0,Z100),"0")+IFERROR(IF(Z101="",0,Z101),"0")+IFERROR(IF(Z102="",0,Z102),"0")</f>
        <v>0.372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165.12</v>
      </c>
      <c r="Y104" s="192">
        <f>IFERROR(SUMPRODUCT(Y98:Y102*H98:H102),"0")</f>
        <v>165.12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70</v>
      </c>
      <c r="Y107" s="191">
        <f>IFERROR(IF(X107="","",X107),"")</f>
        <v>70</v>
      </c>
      <c r="Z107" s="36">
        <f>IFERROR(IF(X107="","",X107*0.01788),"")</f>
        <v>1.2516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56</v>
      </c>
      <c r="Y108" s="191">
        <f>IFERROR(IF(X108="","",X108),"")</f>
        <v>56</v>
      </c>
      <c r="Z108" s="36">
        <f>IFERROR(IF(X108="","",X108*0.01788),"")</f>
        <v>1.0012799999999999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207.40159999999997</v>
      </c>
      <c r="BN108" s="67">
        <f>IFERROR(Y108*I108,"0")</f>
        <v>207.40159999999997</v>
      </c>
      <c r="BO108" s="67">
        <f>IFERROR(X108/J108,"0")</f>
        <v>0.8</v>
      </c>
      <c r="BP108" s="67">
        <f>IFERROR(Y108/J108,"0")</f>
        <v>0.8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126</v>
      </c>
      <c r="Y109" s="192">
        <f>IFERROR(SUM(Y107:Y108),"0")</f>
        <v>126</v>
      </c>
      <c r="Z109" s="192">
        <f>IFERROR(IF(Z107="",0,Z107),"0")+IFERROR(IF(Z108="",0,Z108),"0")</f>
        <v>2.2528800000000002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378</v>
      </c>
      <c r="Y110" s="192">
        <f>IFERROR(SUMPRODUCT(Y107:Y108*H107:H108),"0")</f>
        <v>378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42</v>
      </c>
      <c r="Y114" s="191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42</v>
      </c>
      <c r="Y115" s="192">
        <f>IFERROR(SUM(Y113:Y114),"0")</f>
        <v>42</v>
      </c>
      <c r="Z115" s="192">
        <f>IFERROR(IF(Z113="",0,Z113),"0")+IFERROR(IF(Z114="",0,Z114),"0")</f>
        <v>0.75095999999999996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126</v>
      </c>
      <c r="Y116" s="192">
        <f>IFERROR(SUMPRODUCT(Y113:Y114*H113:H114),"0")</f>
        <v>126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28</v>
      </c>
      <c r="Y120" s="191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91.839999999999989</v>
      </c>
      <c r="BN120" s="67">
        <f>IFERROR(Y120*I120,"0")</f>
        <v>91.839999999999989</v>
      </c>
      <c r="BO120" s="67">
        <f>IFERROR(X120/J120,"0")</f>
        <v>0.4</v>
      </c>
      <c r="BP120" s="67">
        <f>IFERROR(Y120/J120,"0")</f>
        <v>0.4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56</v>
      </c>
      <c r="Y121" s="192">
        <f>IFERROR(SUM(Y119:Y120),"0")</f>
        <v>56</v>
      </c>
      <c r="Z121" s="192">
        <f>IFERROR(IF(Z119="",0,Z119),"0")+IFERROR(IF(Z120="",0,Z120),"0")</f>
        <v>1.0012799999999999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168</v>
      </c>
      <c r="Y122" s="192">
        <f>IFERROR(SUMPRODUCT(Y119:Y120*H119:H120),"0")</f>
        <v>168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14</v>
      </c>
      <c r="Y125" s="19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14</v>
      </c>
      <c r="Y126" s="192">
        <f>IFERROR(SUM(Y125:Y125),"0")</f>
        <v>14</v>
      </c>
      <c r="Z126" s="192">
        <f>IFERROR(IF(Z125="",0,Z125),"0")</f>
        <v>0.25031999999999999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42</v>
      </c>
      <c r="Y127" s="192">
        <f>IFERROR(SUMPRODUCT(Y125:Y125*H125:H125),"0")</f>
        <v>42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42</v>
      </c>
      <c r="Y167" s="191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142.29599999999999</v>
      </c>
      <c r="BN167" s="67">
        <f>IFERROR(Y167*I167,"0")</f>
        <v>142.29599999999999</v>
      </c>
      <c r="BO167" s="67">
        <f>IFERROR(X167/J167,"0")</f>
        <v>0.6</v>
      </c>
      <c r="BP167" s="67">
        <f>IFERROR(Y167/J167,"0")</f>
        <v>0.6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14</v>
      </c>
      <c r="Y168" s="191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52.304000000000002</v>
      </c>
      <c r="BN168" s="67">
        <f>IFERROR(Y168*I168,"0")</f>
        <v>52.304000000000002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84</v>
      </c>
      <c r="Y169" s="192">
        <f>IFERROR(SUM(Y166:Y168),"0")</f>
        <v>84</v>
      </c>
      <c r="Z169" s="192">
        <f>IFERROR(IF(Z166="",0,Z166),"0")+IFERROR(IF(Z167="",0,Z167),"0")+IFERROR(IF(Z168="",0,Z168),"0")</f>
        <v>1.5019199999999997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252</v>
      </c>
      <c r="Y170" s="192">
        <f>IFERROR(SUMPRODUCT(Y166:Y168*H166:H168),"0")</f>
        <v>252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36</v>
      </c>
      <c r="Y183" s="191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36</v>
      </c>
      <c r="Y186" s="192">
        <f>IFERROR(SUM(Y183:Y185),"0")</f>
        <v>36</v>
      </c>
      <c r="Z186" s="192">
        <f>IFERROR(IF(Z183="",0,Z183),"0")+IFERROR(IF(Z184="",0,Z184),"0")+IFERROR(IF(Z185="",0,Z185),"0")</f>
        <v>0.55800000000000005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201.6</v>
      </c>
      <c r="Y187" s="192">
        <f>IFERROR(SUMPRODUCT(Y183:Y185*H183:H185),"0")</f>
        <v>201.6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12</v>
      </c>
      <c r="Y195" s="191">
        <f t="shared" si="12"/>
        <v>12</v>
      </c>
      <c r="Z195" s="36">
        <f t="shared" si="13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70.44</v>
      </c>
      <c r="BN195" s="67">
        <f t="shared" si="15"/>
        <v>70.44</v>
      </c>
      <c r="BO195" s="67">
        <f t="shared" si="16"/>
        <v>0.14285714285714285</v>
      </c>
      <c r="BP195" s="67">
        <f t="shared" si="17"/>
        <v>0.14285714285714285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36</v>
      </c>
      <c r="Y196" s="192">
        <f>IFERROR(SUM(Y190:Y195),"0")</f>
        <v>36</v>
      </c>
      <c r="Z196" s="192">
        <f>IFERROR(IF(Z190="",0,Z190),"0")+IFERROR(IF(Z191="",0,Z191),"0")+IFERROR(IF(Z192="",0,Z192),"0")+IFERROR(IF(Z193="",0,Z193),"0")+IFERROR(IF(Z194="",0,Z194),"0")+IFERROR(IF(Z195="",0,Z195),"0")</f>
        <v>0.55800000000000005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201.59999999999997</v>
      </c>
      <c r="Y197" s="192">
        <f>IFERROR(SUMPRODUCT(Y190:Y195*H190:H195),"0")</f>
        <v>201.59999999999997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72</v>
      </c>
      <c r="Y203" s="191">
        <f>IFERROR(IF(X203="","",X203),"")</f>
        <v>72</v>
      </c>
      <c r="Z203" s="36">
        <f>IFERROR(IF(X203="","",X203*0.0155),"")</f>
        <v>1.1160000000000001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537.84</v>
      </c>
      <c r="BN203" s="67">
        <f>IFERROR(Y203*I203,"0")</f>
        <v>537.84</v>
      </c>
      <c r="BO203" s="67">
        <f>IFERROR(X203/J203,"0")</f>
        <v>0.8571428571428571</v>
      </c>
      <c r="BP203" s="67">
        <f>IFERROR(Y203/J203,"0")</f>
        <v>0.8571428571428571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72</v>
      </c>
      <c r="Y204" s="192">
        <f>IFERROR(SUM(Y200:Y203),"0")</f>
        <v>72</v>
      </c>
      <c r="Z204" s="192">
        <f>IFERROR(IF(Z200="",0,Z200),"0")+IFERROR(IF(Z201="",0,Z201),"0")+IFERROR(IF(Z202="",0,Z202),"0")+IFERROR(IF(Z203="",0,Z203),"0")</f>
        <v>1.1160000000000001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518.4</v>
      </c>
      <c r="Y205" s="192">
        <f>IFERROR(SUMPRODUCT(Y200:Y203*H200:H203),"0")</f>
        <v>518.4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18</v>
      </c>
      <c r="Y234" s="191">
        <f>IFERROR(IF(X234="","",X234),"")</f>
        <v>18</v>
      </c>
      <c r="Z234" s="36">
        <f>IFERROR(IF(X234="","",X234*0.00502),"")</f>
        <v>9.0359999999999996E-2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34.47</v>
      </c>
      <c r="BN234" s="67">
        <f>IFERROR(Y234*I234,"0")</f>
        <v>34.47</v>
      </c>
      <c r="BO234" s="67">
        <f>IFERROR(X234/J234,"0")</f>
        <v>7.6923076923076927E-2</v>
      </c>
      <c r="BP234" s="67">
        <f>IFERROR(Y234/J234,"0")</f>
        <v>7.6923076923076927E-2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18</v>
      </c>
      <c r="Y235" s="192">
        <f>IFERROR(SUM(Y234:Y234),"0")</f>
        <v>18</v>
      </c>
      <c r="Z235" s="192">
        <f>IFERROR(IF(Z234="",0,Z234),"0")</f>
        <v>9.0359999999999996E-2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32.4</v>
      </c>
      <c r="Y236" s="192">
        <f>IFERROR(SUMPRODUCT(Y234:Y234*H234:H234),"0")</f>
        <v>32.4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48</v>
      </c>
      <c r="Y238" s="191">
        <f>IFERROR(IF(X238="","",X238),"")</f>
        <v>48</v>
      </c>
      <c r="Z238" s="36">
        <f>IFERROR(IF(X238="","",X238*0.0155),"")</f>
        <v>0.74399999999999999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300.48</v>
      </c>
      <c r="BN238" s="67">
        <f>IFERROR(Y238*I238,"0")</f>
        <v>300.48</v>
      </c>
      <c r="BO238" s="67">
        <f>IFERROR(X238/J238,"0")</f>
        <v>0.5714285714285714</v>
      </c>
      <c r="BP238" s="67">
        <f>IFERROR(Y238/J238,"0")</f>
        <v>0.5714285714285714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48</v>
      </c>
      <c r="Y240" s="192">
        <f>IFERROR(SUM(Y238:Y239),"0")</f>
        <v>48</v>
      </c>
      <c r="Z240" s="192">
        <f>IFERROR(IF(Z238="",0,Z238),"0")+IFERROR(IF(Z239="",0,Z239),"0")</f>
        <v>0.74399999999999999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288</v>
      </c>
      <c r="Y241" s="192">
        <f>IFERROR(SUMPRODUCT(Y238:Y239*H238:H239),"0")</f>
        <v>288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96</v>
      </c>
      <c r="Y245" s="191">
        <f>IFERROR(IF(X245="","",X245),"")</f>
        <v>96</v>
      </c>
      <c r="Z245" s="36">
        <f>IFERROR(IF(X245="","",X245*0.0155),"")</f>
        <v>1.488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502.56000000000006</v>
      </c>
      <c r="BN245" s="67">
        <f>IFERROR(Y245*I245,"0")</f>
        <v>502.56000000000006</v>
      </c>
      <c r="BO245" s="67">
        <f>IFERROR(X245/J245,"0")</f>
        <v>1.1428571428571428</v>
      </c>
      <c r="BP245" s="67">
        <f>IFERROR(Y245/J245,"0")</f>
        <v>1.1428571428571428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96</v>
      </c>
      <c r="Y247" s="192">
        <f>IFERROR(SUM(Y243:Y246),"0")</f>
        <v>96</v>
      </c>
      <c r="Z247" s="192">
        <f>IFERROR(IF(Z243="",0,Z243),"0")+IFERROR(IF(Z244="",0,Z244),"0")+IFERROR(IF(Z245="",0,Z245),"0")+IFERROR(IF(Z246="",0,Z246),"0")</f>
        <v>1.488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480</v>
      </c>
      <c r="Y248" s="192">
        <f>IFERROR(SUMPRODUCT(Y243:Y246*H243:H246),"0")</f>
        <v>480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42</v>
      </c>
      <c r="Y251" s="191">
        <f t="shared" si="18"/>
        <v>42</v>
      </c>
      <c r="Z251" s="36">
        <f>IFERROR(IF(X251="","",X251*0.00936),"")</f>
        <v>0.39312000000000002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163.464</v>
      </c>
      <c r="BN251" s="67">
        <f t="shared" si="20"/>
        <v>163.464</v>
      </c>
      <c r="BO251" s="67">
        <f t="shared" si="21"/>
        <v>0.33333333333333331</v>
      </c>
      <c r="BP251" s="67">
        <f t="shared" si="22"/>
        <v>0.33333333333333331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12</v>
      </c>
      <c r="Y253" s="191">
        <f t="shared" si="18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68.820000000000007</v>
      </c>
      <c r="BN253" s="67">
        <f t="shared" si="20"/>
        <v>68.820000000000007</v>
      </c>
      <c r="BO253" s="67">
        <f t="shared" si="21"/>
        <v>0.14285714285714285</v>
      </c>
      <c r="BP253" s="67">
        <f t="shared" si="22"/>
        <v>0.14285714285714285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54</v>
      </c>
      <c r="Y269" s="192">
        <f>IFERROR(SUM(Y250:Y268),"0")</f>
        <v>54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0.57912000000000008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221.4</v>
      </c>
      <c r="Y270" s="192">
        <f>IFERROR(SUMPRODUCT(Y250:Y268*H250:H268),"0")</f>
        <v>221.4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4843.92</v>
      </c>
      <c r="Y271" s="192">
        <f>IFERROR(Y24+Y33+Y40+Y49+Y61+Y67+Y72+Y78+Y88+Y95+Y104+Y110+Y116+Y122+Y127+Y133+Y138+Y145+Y149+Y157+Y162+Y170+Y174+Y179+Y187+Y197+Y205+Y211+Y217+Y224+Y232+Y236+Y241+Y248+Y270,"0")</f>
        <v>4843.92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5417.1744000000008</v>
      </c>
      <c r="Y272" s="192">
        <f>IFERROR(SUM(BN22:BN268),"0")</f>
        <v>5417.1744000000008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16</v>
      </c>
      <c r="Y273" s="38">
        <f>ROUNDUP(SUM(BP22:BP268),0)</f>
        <v>16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5817.1744000000008</v>
      </c>
      <c r="Y274" s="192">
        <f>GrossWeightTotalR+PalletQtyTotalR*25</f>
        <v>5817.1744000000008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1316</v>
      </c>
      <c r="Y275" s="192">
        <f>IFERROR(Y23+Y32+Y39+Y48+Y60+Y66+Y71+Y77+Y87+Y94+Y103+Y109+Y115+Y121+Y126+Y132+Y137+Y144+Y148+Y156+Y161+Y169+Y173+Y178+Y186+Y196+Y204+Y210+Y216+Y223+Y231+Y235+Y240+Y247+Y269,"0")</f>
        <v>1316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19.280200000000001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315</v>
      </c>
      <c r="D281" s="46">
        <f>IFERROR(X36*H36,"0")+IFERROR(X37*H37,"0")+IFERROR(X38*H38,"0")</f>
        <v>216</v>
      </c>
      <c r="E281" s="46">
        <f>IFERROR(X43*H43,"0")+IFERROR(X44*H44,"0")+IFERROR(X45*H45,"0")+IFERROR(X46*H46,"0")+IFERROR(X47*H47,"0")</f>
        <v>96</v>
      </c>
      <c r="F281" s="46">
        <f>IFERROR(X52*H52,"0")+IFERROR(X53*H53,"0")+IFERROR(X54*H54,"0")+IFERROR(X55*H55,"0")+IFERROR(X56*H56,"0")+IFERROR(X57*H57,"0")+IFERROR(X58*H58,"0")+IFERROR(X59*H59,"0")</f>
        <v>259.20000000000005</v>
      </c>
      <c r="G281" s="46">
        <f>IFERROR(X64*H64,"0")+IFERROR(X65*H65,"0")</f>
        <v>60</v>
      </c>
      <c r="H281" s="46">
        <f>IFERROR(X70*H70,"0")</f>
        <v>0</v>
      </c>
      <c r="I281" s="46">
        <f>IFERROR(X75*H75,"0")+IFERROR(X76*H76,"0")</f>
        <v>201.6</v>
      </c>
      <c r="J281" s="46">
        <f>IFERROR(X81*H81,"0")+IFERROR(X82*H82,"0")+IFERROR(X83*H83,"0")+IFERROR(X84*H84,"0")+IFERROR(X85*H85,"0")+IFERROR(X86*H86,"0")</f>
        <v>504.00000000000006</v>
      </c>
      <c r="K281" s="46">
        <f>IFERROR(X91*H91,"0")+IFERROR(X92*H92,"0")+IFERROR(X93*H93,"0")</f>
        <v>117.6</v>
      </c>
      <c r="L281" s="46">
        <f>IFERROR(X98*H98,"0")+IFERROR(X99*H99,"0")+IFERROR(X100*H100,"0")+IFERROR(X101*H101,"0")+IFERROR(X102*H102,"0")</f>
        <v>165.12</v>
      </c>
      <c r="M281" s="46">
        <f>IFERROR(X107*H107,"0")+IFERROR(X108*H108,"0")</f>
        <v>378</v>
      </c>
      <c r="N281" s="188"/>
      <c r="O281" s="46">
        <f>IFERROR(X113*H113,"0")+IFERROR(X114*H114,"0")</f>
        <v>126</v>
      </c>
      <c r="P281" s="46">
        <f>IFERROR(X119*H119,"0")+IFERROR(X120*H120,"0")</f>
        <v>168</v>
      </c>
      <c r="Q281" s="46">
        <f>IFERROR(X125*H125,"0")</f>
        <v>42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252</v>
      </c>
      <c r="W281" s="46">
        <f>IFERROR(X177*H177,"0")</f>
        <v>0</v>
      </c>
      <c r="X281" s="46">
        <f>IFERROR(X183*H183,"0")+IFERROR(X184*H184,"0")+IFERROR(X185*H185,"0")</f>
        <v>201.6</v>
      </c>
      <c r="Y281" s="46">
        <f>IFERROR(X190*H190,"0")+IFERROR(X191*H191,"0")+IFERROR(X192*H192,"0")+IFERROR(X193*H193,"0")+IFERROR(X194*H194,"0")+IFERROR(X195*H195,"0")</f>
        <v>201.59999999999997</v>
      </c>
      <c r="Z281" s="46">
        <f>IFERROR(X200*H200,"0")+IFERROR(X201*H201,"0")+IFERROR(X202*H202,"0")+IFERROR(X203*H203,"0")</f>
        <v>518.4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1021.8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1621.92</v>
      </c>
      <c r="B284" s="60">
        <f>SUMPRODUCT(--(BB:BB="ПГП"),--(W:W="кор"),H:H,Y:Y)+SUMPRODUCT(--(BB:BB="ПГП"),--(W:W="кг"),Y:Y)</f>
        <v>3222.0000000000005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2024-08-09T09:37:20Z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