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B261C79-7625-418C-A58D-4FC0D41EF2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Y197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P98" i="1"/>
  <c r="Y95" i="1"/>
  <c r="X95" i="1"/>
  <c r="Z94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X88" i="1"/>
  <c r="X87" i="1"/>
  <c r="BO86" i="1"/>
  <c r="BN86" i="1"/>
  <c r="BM86" i="1"/>
  <c r="Z86" i="1"/>
  <c r="Y86" i="1"/>
  <c r="BP86" i="1" s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7" i="1" s="1"/>
  <c r="P81" i="1"/>
  <c r="X78" i="1"/>
  <c r="X77" i="1"/>
  <c r="BO76" i="1"/>
  <c r="BM76" i="1"/>
  <c r="Z76" i="1"/>
  <c r="Y76" i="1"/>
  <c r="Y78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6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Y61" i="1" s="1"/>
  <c r="P53" i="1"/>
  <c r="BP52" i="1"/>
  <c r="BO52" i="1"/>
  <c r="BN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72" i="1"/>
  <c r="X273" i="1"/>
  <c r="X275" i="1"/>
  <c r="BN29" i="1"/>
  <c r="BP29" i="1"/>
  <c r="BN31" i="1"/>
  <c r="BN36" i="1"/>
  <c r="BP36" i="1"/>
  <c r="BN37" i="1"/>
  <c r="Y40" i="1"/>
  <c r="Y271" i="1" s="1"/>
  <c r="BN44" i="1"/>
  <c r="BP44" i="1"/>
  <c r="Y273" i="1" s="1"/>
  <c r="BN46" i="1"/>
  <c r="BN53" i="1"/>
  <c r="BP53" i="1"/>
  <c r="BN55" i="1"/>
  <c r="BN57" i="1"/>
  <c r="BN59" i="1"/>
  <c r="BN64" i="1"/>
  <c r="BP64" i="1"/>
  <c r="Y67" i="1"/>
  <c r="BN76" i="1"/>
  <c r="BP76" i="1"/>
  <c r="BN81" i="1"/>
  <c r="BP81" i="1"/>
  <c r="BN83" i="1"/>
  <c r="BN85" i="1"/>
  <c r="Y88" i="1"/>
  <c r="Y94" i="1"/>
  <c r="BP91" i="1"/>
  <c r="BN91" i="1"/>
  <c r="BP93" i="1"/>
  <c r="BN93" i="1"/>
  <c r="F9" i="1"/>
  <c r="J9" i="1"/>
  <c r="Y103" i="1"/>
  <c r="BP98" i="1"/>
  <c r="BN98" i="1"/>
  <c r="Y104" i="1"/>
  <c r="BP100" i="1"/>
  <c r="BN100" i="1"/>
  <c r="Y272" i="1" s="1"/>
  <c r="BP102" i="1"/>
  <c r="BN102" i="1"/>
  <c r="Y109" i="1"/>
  <c r="Y115" i="1"/>
  <c r="Y275" i="1" s="1"/>
  <c r="Y122" i="1"/>
  <c r="Y127" i="1"/>
  <c r="Y133" i="1"/>
  <c r="Y138" i="1"/>
  <c r="Y157" i="1"/>
  <c r="Y161" i="1"/>
  <c r="Y169" i="1"/>
  <c r="Y186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4" i="1" l="1"/>
  <c r="B284" i="1" s="1"/>
  <c r="A284" i="1"/>
  <c r="X274" i="1"/>
  <c r="C284" i="1" l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<sst xmlns="http://schemas.openxmlformats.org/spreadsheetml/2006/main" count="1275" uniqueCount="409">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</sst>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3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42</v>
      </c>
      <c r="Y28" s="191">
        <f>IFERROR(IF(X28="","",X28),"")</f>
        <v>42</v>
      </c>
      <c r="Z28" s="36">
        <f>IFERROR(IF(X28="","",X28*0.00936),"")</f>
        <v>0.39312000000000002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0.33333333333333331</v>
      </c>
      <c r="BP28" s="67">
        <f>IFERROR(Y28/J28,"0")</f>
        <v>0.33333333333333331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14</v>
      </c>
      <c r="Y29" s="191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14</v>
      </c>
      <c r="Y30" s="191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70</v>
      </c>
      <c r="Y32" s="192">
        <f>IFERROR(SUM(Y28:Y31),"0")</f>
        <v>70</v>
      </c>
      <c r="Z32" s="192">
        <f>IFERROR(IF(Z28="",0,Z28),"0")+IFERROR(IF(Z29="",0,Z29),"0")+IFERROR(IF(Z30="",0,Z30),"0")+IFERROR(IF(Z31="",0,Z31),"0")</f>
        <v>0.6552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105</v>
      </c>
      <c r="Y33" s="192">
        <f>IFERROR(SUMPRODUCT(Y28:Y31*H28:H31),"0")</f>
        <v>105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12</v>
      </c>
      <c r="Y36" s="191">
        <f>IFERROR(IF(X36="","",X36),"")</f>
        <v>12</v>
      </c>
      <c r="Z36" s="36">
        <f>IFERROR(IF(X36="","",X36*0.0155),"")</f>
        <v>0.186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12</v>
      </c>
      <c r="Y37" s="191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12</v>
      </c>
      <c r="Y38" s="191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36</v>
      </c>
      <c r="Y39" s="192">
        <f>IFERROR(SUM(Y36:Y38),"0")</f>
        <v>36</v>
      </c>
      <c r="Z39" s="192">
        <f>IFERROR(IF(Z36="",0,Z36),"0")+IFERROR(IF(Z37="",0,Z37),"0")+IFERROR(IF(Z38="",0,Z38),"0")</f>
        <v>0.55800000000000005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216</v>
      </c>
      <c r="Y40" s="192">
        <f>IFERROR(SUMPRODUCT(Y36:Y38*H36:H38),"0")</f>
        <v>216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30</v>
      </c>
      <c r="Y48" s="192">
        <f>IFERROR(SUM(Y43:Y47),"0")</f>
        <v>30</v>
      </c>
      <c r="Z48" s="192">
        <f>IFERROR(IF(Z43="",0,Z43),"0")+IFERROR(IF(Z44="",0,Z44),"0")+IFERROR(IF(Z45="",0,Z45),"0")+IFERROR(IF(Z46="",0,Z46),"0")+IFERROR(IF(Z47="",0,Z47),"0")</f>
        <v>0.28499999999999998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36</v>
      </c>
      <c r="Y49" s="192">
        <f>IFERROR(SUMPRODUCT(Y43:Y47*H43:H47),"0")</f>
        <v>36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48</v>
      </c>
      <c r="Y55" s="191">
        <f t="shared" si="0"/>
        <v>48</v>
      </c>
      <c r="Z55" s="36">
        <f t="shared" si="1"/>
        <v>0.74399999999999999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356.64</v>
      </c>
      <c r="BN55" s="67">
        <f t="shared" si="3"/>
        <v>356.64</v>
      </c>
      <c r="BO55" s="67">
        <f t="shared" si="4"/>
        <v>0.5714285714285714</v>
      </c>
      <c r="BP55" s="67">
        <f t="shared" si="5"/>
        <v>0.5714285714285714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24</v>
      </c>
      <c r="Y58" s="191">
        <f t="shared" si="0"/>
        <v>24</v>
      </c>
      <c r="Z58" s="36">
        <f t="shared" si="1"/>
        <v>0.372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179.66399999999999</v>
      </c>
      <c r="BN58" s="67">
        <f t="shared" si="3"/>
        <v>179.66399999999999</v>
      </c>
      <c r="BO58" s="67">
        <f t="shared" si="4"/>
        <v>0.2857142857142857</v>
      </c>
      <c r="BP58" s="67">
        <f t="shared" si="5"/>
        <v>0.2857142857142857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72</v>
      </c>
      <c r="Y60" s="192">
        <f>IFERROR(SUM(Y52:Y59),"0")</f>
        <v>72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1.1160000000000001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518.40000000000009</v>
      </c>
      <c r="Y61" s="192">
        <f>IFERROR(SUMPRODUCT(Y52:Y59*H52:H59),"0")</f>
        <v>518.40000000000009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36</v>
      </c>
      <c r="Y65" s="191">
        <f>IFERROR(IF(X65="","",X65),"")</f>
        <v>36</v>
      </c>
      <c r="Z65" s="36">
        <f>IFERROR(IF(X65="","",X65*0.00866),"")</f>
        <v>0.31175999999999998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187.67519999999999</v>
      </c>
      <c r="BN65" s="67">
        <f>IFERROR(Y65*I65,"0")</f>
        <v>187.67519999999999</v>
      </c>
      <c r="BO65" s="67">
        <f>IFERROR(X65/J65,"0")</f>
        <v>0.25</v>
      </c>
      <c r="BP65" s="67">
        <f>IFERROR(Y65/J65,"0")</f>
        <v>0.25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36</v>
      </c>
      <c r="Y66" s="192">
        <f>IFERROR(SUM(Y64:Y65),"0")</f>
        <v>36</v>
      </c>
      <c r="Z66" s="192">
        <f>IFERROR(IF(Z64="",0,Z64),"0")+IFERROR(IF(Z65="",0,Z65),"0")</f>
        <v>0.31175999999999998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180</v>
      </c>
      <c r="Y67" s="192">
        <f>IFERROR(SUMPRODUCT(Y64:Y65*H64:H65),"0")</f>
        <v>180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28</v>
      </c>
      <c r="Y76" s="191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56</v>
      </c>
      <c r="Y77" s="192">
        <f>IFERROR(SUM(Y75:Y76),"0")</f>
        <v>56</v>
      </c>
      <c r="Z77" s="192">
        <f>IFERROR(IF(Z75="",0,Z75),"0")+IFERROR(IF(Z76="",0,Z76),"0")</f>
        <v>1.0012799999999999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201.6</v>
      </c>
      <c r="Y78" s="192">
        <f>IFERROR(SUMPRODUCT(Y75:Y76*H75:H76),"0")</f>
        <v>201.6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14</v>
      </c>
      <c r="Y82" s="191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56</v>
      </c>
      <c r="Y83" s="191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28</v>
      </c>
      <c r="Y84" s="191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14</v>
      </c>
      <c r="Y86" s="191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62.283200000000008</v>
      </c>
      <c r="BN86" s="67">
        <f t="shared" si="9"/>
        <v>62.283200000000008</v>
      </c>
      <c r="BO86" s="67">
        <f t="shared" si="10"/>
        <v>0.2</v>
      </c>
      <c r="BP86" s="67">
        <f t="shared" si="11"/>
        <v>0.2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112</v>
      </c>
      <c r="Y87" s="192">
        <f>IFERROR(SUM(Y81:Y86),"0")</f>
        <v>112</v>
      </c>
      <c r="Z87" s="192">
        <f>IFERROR(IF(Z81="",0,Z81),"0")+IFERROR(IF(Z82="",0,Z82),"0")+IFERROR(IF(Z83="",0,Z83),"0")+IFERROR(IF(Z84="",0,Z84),"0")+IFERROR(IF(Z85="",0,Z85),"0")+IFERROR(IF(Z86="",0,Z86),"0")</f>
        <v>2.0025599999999999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406.56</v>
      </c>
      <c r="Y88" s="192">
        <f>IFERROR(SUMPRODUCT(Y81:Y86*H81:H86),"0")</f>
        <v>406.56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14</v>
      </c>
      <c r="Y92" s="191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60</v>
      </c>
      <c r="Y93" s="191">
        <f>IFERROR(IF(X93="","",X93),"")</f>
        <v>60</v>
      </c>
      <c r="Z93" s="36">
        <f>IFERROR(IF(X93="","",X93*0.0155),"")</f>
        <v>0.92999999999999994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207.84</v>
      </c>
      <c r="BN93" s="67">
        <f>IFERROR(Y93*I93,"0")</f>
        <v>207.84</v>
      </c>
      <c r="BO93" s="67">
        <f>IFERROR(X93/J93,"0")</f>
        <v>0.7142857142857143</v>
      </c>
      <c r="BP93" s="67">
        <f>IFERROR(Y93/J93,"0")</f>
        <v>0.7142857142857143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74</v>
      </c>
      <c r="Y94" s="192">
        <f>IFERROR(SUM(Y91:Y93),"0")</f>
        <v>74</v>
      </c>
      <c r="Z94" s="192">
        <f>IFERROR(IF(Z91="",0,Z91),"0")+IFERROR(IF(Z92="",0,Z92),"0")+IFERROR(IF(Z93="",0,Z93),"0")</f>
        <v>1.18032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235.20000000000002</v>
      </c>
      <c r="Y95" s="192">
        <f>IFERROR(SUMPRODUCT(Y91:Y93*H91:H93),"0")</f>
        <v>235.20000000000002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12</v>
      </c>
      <c r="Y98" s="191">
        <f>IFERROR(IF(X98="","",X98),"")</f>
        <v>12</v>
      </c>
      <c r="Z98" s="36">
        <f>IFERROR(IF(X98="","",X98*0.0155),"")</f>
        <v>0.186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86.395200000000003</v>
      </c>
      <c r="BN98" s="67">
        <f>IFERROR(Y98*I98,"0")</f>
        <v>86.395200000000003</v>
      </c>
      <c r="BO98" s="67">
        <f>IFERROR(X98/J98,"0")</f>
        <v>0.14285714285714285</v>
      </c>
      <c r="BP98" s="67">
        <f>IFERROR(Y98/J98,"0")</f>
        <v>0.14285714285714285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36</v>
      </c>
      <c r="Y99" s="191">
        <f>IFERROR(IF(X99="","",X99),"")</f>
        <v>36</v>
      </c>
      <c r="Z99" s="36">
        <f>IFERROR(IF(X99="","",X99*0.0155),"")</f>
        <v>0.55800000000000005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269.49599999999998</v>
      </c>
      <c r="BN99" s="67">
        <f>IFERROR(Y99*I99,"0")</f>
        <v>269.49599999999998</v>
      </c>
      <c r="BO99" s="67">
        <f>IFERROR(X99/J99,"0")</f>
        <v>0.42857142857142855</v>
      </c>
      <c r="BP99" s="67">
        <f>IFERROR(Y99/J99,"0")</f>
        <v>0.42857142857142855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24</v>
      </c>
      <c r="Y101" s="191">
        <f>IFERROR(IF(X101="","",X101),"")</f>
        <v>24</v>
      </c>
      <c r="Z101" s="36">
        <f>IFERROR(IF(X101="","",X101*0.0155),"")</f>
        <v>0.372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179.66399999999999</v>
      </c>
      <c r="BN101" s="67">
        <f>IFERROR(Y101*I101,"0")</f>
        <v>179.66399999999999</v>
      </c>
      <c r="BO101" s="67">
        <f>IFERROR(X101/J101,"0")</f>
        <v>0.2857142857142857</v>
      </c>
      <c r="BP101" s="67">
        <f>IFERROR(Y101/J101,"0")</f>
        <v>0.2857142857142857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72</v>
      </c>
      <c r="Y103" s="192">
        <f>IFERROR(SUM(Y98:Y102),"0")</f>
        <v>72</v>
      </c>
      <c r="Z103" s="192">
        <f>IFERROR(IF(Z98="",0,Z98),"0")+IFERROR(IF(Z99="",0,Z99),"0")+IFERROR(IF(Z100="",0,Z100),"0")+IFERROR(IF(Z101="",0,Z101),"0")+IFERROR(IF(Z102="",0,Z102),"0")</f>
        <v>1.1160000000000001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514.55999999999995</v>
      </c>
      <c r="Y104" s="192">
        <f>IFERROR(SUMPRODUCT(Y98:Y102*H98:H102),"0")</f>
        <v>514.55999999999995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84</v>
      </c>
      <c r="Y107" s="19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140</v>
      </c>
      <c r="Y108" s="191">
        <f>IFERROR(IF(X108="","",X108),"")</f>
        <v>140</v>
      </c>
      <c r="Z108" s="36">
        <f>IFERROR(IF(X108="","",X108*0.01788),"")</f>
        <v>2.5032000000000001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518.50400000000002</v>
      </c>
      <c r="BN108" s="67">
        <f>IFERROR(Y108*I108,"0")</f>
        <v>518.50400000000002</v>
      </c>
      <c r="BO108" s="67">
        <f>IFERROR(X108/J108,"0")</f>
        <v>2</v>
      </c>
      <c r="BP108" s="67">
        <f>IFERROR(Y108/J108,"0")</f>
        <v>2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224</v>
      </c>
      <c r="Y109" s="192">
        <f>IFERROR(SUM(Y107:Y108),"0")</f>
        <v>224</v>
      </c>
      <c r="Z109" s="192">
        <f>IFERROR(IF(Z107="",0,Z107),"0")+IFERROR(IF(Z108="",0,Z108),"0")</f>
        <v>4.0051199999999998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672</v>
      </c>
      <c r="Y110" s="192">
        <f>IFERROR(SUMPRODUCT(Y107:Y108*H107:H108),"0")</f>
        <v>672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42</v>
      </c>
      <c r="Y114" s="191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42</v>
      </c>
      <c r="Y115" s="192">
        <f>IFERROR(SUM(Y113:Y114),"0")</f>
        <v>42</v>
      </c>
      <c r="Z115" s="192">
        <f>IFERROR(IF(Z113="",0,Z113),"0")+IFERROR(IF(Z114="",0,Z114),"0")</f>
        <v>0.75095999999999996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126</v>
      </c>
      <c r="Y116" s="192">
        <f>IFERROR(SUMPRODUCT(Y113:Y114*H113:H114),"0")</f>
        <v>126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28</v>
      </c>
      <c r="Y121" s="192">
        <f>IFERROR(SUM(Y119:Y120),"0")</f>
        <v>28</v>
      </c>
      <c r="Z121" s="192">
        <f>IFERROR(IF(Z119="",0,Z119),"0")+IFERROR(IF(Z120="",0,Z120),"0")</f>
        <v>0.50063999999999997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84</v>
      </c>
      <c r="Y122" s="192">
        <f>IFERROR(SUMPRODUCT(Y119:Y120*H119:H120),"0")</f>
        <v>84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42</v>
      </c>
      <c r="Y125" s="191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42</v>
      </c>
      <c r="Y126" s="192">
        <f>IFERROR(SUM(Y125:Y125),"0")</f>
        <v>42</v>
      </c>
      <c r="Z126" s="192">
        <f>IFERROR(IF(Z125="",0,Z125),"0")</f>
        <v>0.75095999999999996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126</v>
      </c>
      <c r="Y127" s="192">
        <f>IFERROR(SUMPRODUCT(Y125:Y125*H125:H125),"0")</f>
        <v>126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28</v>
      </c>
      <c r="Y167" s="19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28</v>
      </c>
      <c r="Y168" s="19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84</v>
      </c>
      <c r="Y169" s="192">
        <f>IFERROR(SUM(Y166:Y168),"0")</f>
        <v>84</v>
      </c>
      <c r="Z169" s="192">
        <f>IFERROR(IF(Z166="",0,Z166),"0")+IFERROR(IF(Z167="",0,Z167),"0")+IFERROR(IF(Z168="",0,Z168),"0")</f>
        <v>1.5019199999999999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252</v>
      </c>
      <c r="Y170" s="192">
        <f>IFERROR(SUMPRODUCT(Y166:Y168*H166:H168),"0")</f>
        <v>252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18</v>
      </c>
      <c r="Y177" s="191">
        <f>IFERROR(IF(X177="","",X177),"")</f>
        <v>18</v>
      </c>
      <c r="Z177" s="36">
        <f>IFERROR(IF(X177="","",X177*0.01157),"")</f>
        <v>0.20826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38.160000000000004</v>
      </c>
      <c r="BN177" s="67">
        <f>IFERROR(Y177*I177,"0")</f>
        <v>38.160000000000004</v>
      </c>
      <c r="BO177" s="67">
        <f>IFERROR(X177/J177,"0")</f>
        <v>0.25</v>
      </c>
      <c r="BP177" s="67">
        <f>IFERROR(Y177/J177,"0")</f>
        <v>0.25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18</v>
      </c>
      <c r="Y178" s="192">
        <f>IFERROR(SUM(Y177:Y177),"0")</f>
        <v>18</v>
      </c>
      <c r="Z178" s="192">
        <f>IFERROR(IF(Z177="",0,Z177),"0")</f>
        <v>0.20826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28.8</v>
      </c>
      <c r="Y179" s="192">
        <f>IFERROR(SUMPRODUCT(Y177:Y177*H177:H177),"0")</f>
        <v>28.8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36</v>
      </c>
      <c r="Y195" s="191">
        <f t="shared" si="12"/>
        <v>36</v>
      </c>
      <c r="Z195" s="36">
        <f t="shared" si="13"/>
        <v>0.55800000000000005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211.32</v>
      </c>
      <c r="BN195" s="67">
        <f t="shared" si="15"/>
        <v>211.32</v>
      </c>
      <c r="BO195" s="67">
        <f t="shared" si="16"/>
        <v>0.42857142857142855</v>
      </c>
      <c r="BP195" s="67">
        <f t="shared" si="17"/>
        <v>0.42857142857142855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60</v>
      </c>
      <c r="Y196" s="192">
        <f>IFERROR(SUM(Y190:Y195),"0")</f>
        <v>60</v>
      </c>
      <c r="Z196" s="192">
        <f>IFERROR(IF(Z190="",0,Z190),"0")+IFERROR(IF(Z191="",0,Z191),"0")+IFERROR(IF(Z192="",0,Z192),"0")+IFERROR(IF(Z193="",0,Z193),"0")+IFERROR(IF(Z194="",0,Z194),"0")+IFERROR(IF(Z195="",0,Z195),"0")</f>
        <v>0.93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336</v>
      </c>
      <c r="Y197" s="192">
        <f>IFERROR(SUMPRODUCT(Y190:Y195*H190:H195),"0")</f>
        <v>336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12</v>
      </c>
      <c r="Y201" s="191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24</v>
      </c>
      <c r="Y203" s="191">
        <f>IFERROR(IF(X203="","",X203),"")</f>
        <v>24</v>
      </c>
      <c r="Z203" s="36">
        <f>IFERROR(IF(X203="","",X203*0.0155),"")</f>
        <v>0.372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36</v>
      </c>
      <c r="Y204" s="192">
        <f>IFERROR(SUM(Y200:Y203),"0")</f>
        <v>36</v>
      </c>
      <c r="Z204" s="192">
        <f>IFERROR(IF(Z200="",0,Z200),"0")+IFERROR(IF(Z201="",0,Z201),"0")+IFERROR(IF(Z202="",0,Z202),"0")+IFERROR(IF(Z203="",0,Z203),"0")</f>
        <v>0.55800000000000005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259.20000000000005</v>
      </c>
      <c r="Y205" s="192">
        <f>IFERROR(SUMPRODUCT(Y200:Y203*H200:H203),"0")</f>
        <v>259.20000000000005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72</v>
      </c>
      <c r="Y234" s="191">
        <f>IFERROR(IF(X234="","",X234),"")</f>
        <v>72</v>
      </c>
      <c r="Z234" s="36">
        <f>IFERROR(IF(X234="","",X234*0.00502),"")</f>
        <v>0.36143999999999998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137.88</v>
      </c>
      <c r="BN234" s="67">
        <f>IFERROR(Y234*I234,"0")</f>
        <v>137.88</v>
      </c>
      <c r="BO234" s="67">
        <f>IFERROR(X234/J234,"0")</f>
        <v>0.30769230769230771</v>
      </c>
      <c r="BP234" s="67">
        <f>IFERROR(Y234/J234,"0")</f>
        <v>0.30769230769230771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72</v>
      </c>
      <c r="Y235" s="192">
        <f>IFERROR(SUM(Y234:Y234),"0")</f>
        <v>72</v>
      </c>
      <c r="Z235" s="192">
        <f>IFERROR(IF(Z234="",0,Z234),"0")</f>
        <v>0.36143999999999998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129.6</v>
      </c>
      <c r="Y236" s="192">
        <f>IFERROR(SUMPRODUCT(Y234:Y234*H234:H234),"0")</f>
        <v>129.6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60</v>
      </c>
      <c r="Y238" s="191">
        <f>IFERROR(IF(X238="","",X238),"")</f>
        <v>60</v>
      </c>
      <c r="Z238" s="36">
        <f>IFERROR(IF(X238="","",X238*0.0155),"")</f>
        <v>0.92999999999999994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375.59999999999997</v>
      </c>
      <c r="BN238" s="67">
        <f>IFERROR(Y238*I238,"0")</f>
        <v>375.59999999999997</v>
      </c>
      <c r="BO238" s="67">
        <f>IFERROR(X238/J238,"0")</f>
        <v>0.7142857142857143</v>
      </c>
      <c r="BP238" s="67">
        <f>IFERROR(Y238/J238,"0")</f>
        <v>0.7142857142857143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60</v>
      </c>
      <c r="Y240" s="192">
        <f>IFERROR(SUM(Y238:Y239),"0")</f>
        <v>60</v>
      </c>
      <c r="Z240" s="192">
        <f>IFERROR(IF(Z238="",0,Z238),"0")+IFERROR(IF(Z239="",0,Z239),"0")</f>
        <v>0.92999999999999994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360</v>
      </c>
      <c r="Y241" s="192">
        <f>IFERROR(SUMPRODUCT(Y238:Y239*H238:H239),"0")</f>
        <v>360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84</v>
      </c>
      <c r="Y243" s="191">
        <f>IFERROR(IF(X243="","",X243),"")</f>
        <v>84</v>
      </c>
      <c r="Z243" s="36">
        <f>IFERROR(IF(X243="","",X243*0.00936),"")</f>
        <v>0.78624000000000005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242.81040000000002</v>
      </c>
      <c r="BN243" s="67">
        <f>IFERROR(Y243*I243,"0")</f>
        <v>242.81040000000002</v>
      </c>
      <c r="BO243" s="67">
        <f>IFERROR(X243/J243,"0")</f>
        <v>0.66666666666666663</v>
      </c>
      <c r="BP243" s="67">
        <f>IFERROR(Y243/J243,"0")</f>
        <v>0.66666666666666663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48</v>
      </c>
      <c r="Y245" s="191">
        <f>IFERROR(IF(X245="","",X245),"")</f>
        <v>48</v>
      </c>
      <c r="Z245" s="36">
        <f>IFERROR(IF(X245="","",X245*0.0155),"")</f>
        <v>0.74399999999999999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251.28000000000003</v>
      </c>
      <c r="BN245" s="67">
        <f>IFERROR(Y245*I245,"0")</f>
        <v>251.28000000000003</v>
      </c>
      <c r="BO245" s="67">
        <f>IFERROR(X245/J245,"0")</f>
        <v>0.5714285714285714</v>
      </c>
      <c r="BP245" s="67">
        <f>IFERROR(Y245/J245,"0")</f>
        <v>0.5714285714285714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132</v>
      </c>
      <c r="Y247" s="192">
        <f>IFERROR(SUM(Y243:Y246),"0")</f>
        <v>132</v>
      </c>
      <c r="Z247" s="192">
        <f>IFERROR(IF(Z243="",0,Z243),"0")+IFERROR(IF(Z244="",0,Z244),"0")+IFERROR(IF(Z245="",0,Z245),"0")+IFERROR(IF(Z246="",0,Z246),"0")</f>
        <v>1.53024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466.8</v>
      </c>
      <c r="Y248" s="192">
        <f>IFERROR(SUMPRODUCT(Y243:Y246*H243:H246),"0")</f>
        <v>466.8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14</v>
      </c>
      <c r="Y251" s="191">
        <f t="shared" si="18"/>
        <v>14</v>
      </c>
      <c r="Z251" s="36">
        <f>IFERROR(IF(X251="","",X251*0.00936),"")</f>
        <v>0.13103999999999999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54.488</v>
      </c>
      <c r="BN251" s="67">
        <f t="shared" si="20"/>
        <v>54.488</v>
      </c>
      <c r="BO251" s="67">
        <f t="shared" si="21"/>
        <v>0.1111111111111111</v>
      </c>
      <c r="BP251" s="67">
        <f t="shared" si="22"/>
        <v>0.1111111111111111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24</v>
      </c>
      <c r="Y253" s="191">
        <f t="shared" si="18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137.64000000000001</v>
      </c>
      <c r="BN253" s="67">
        <f t="shared" si="20"/>
        <v>137.64000000000001</v>
      </c>
      <c r="BO253" s="67">
        <f t="shared" si="21"/>
        <v>0.2857142857142857</v>
      </c>
      <c r="BP253" s="67">
        <f t="shared" si="22"/>
        <v>0.2857142857142857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336</v>
      </c>
      <c r="Y258" s="191">
        <f t="shared" si="18"/>
        <v>336</v>
      </c>
      <c r="Z258" s="36">
        <f t="shared" si="23"/>
        <v>3.1449600000000002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1307.712</v>
      </c>
      <c r="BN258" s="67">
        <f t="shared" si="20"/>
        <v>1307.712</v>
      </c>
      <c r="BO258" s="67">
        <f t="shared" si="21"/>
        <v>2.6666666666666665</v>
      </c>
      <c r="BP258" s="67">
        <f t="shared" si="22"/>
        <v>2.6666666666666665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374</v>
      </c>
      <c r="Y269" s="192">
        <f>IFERROR(SUM(Y250:Y268),"0")</f>
        <v>374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3.6480000000000001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1427</v>
      </c>
      <c r="Y270" s="192">
        <f>IFERROR(SUMPRODUCT(Y250:Y268*H250:H268),"0")</f>
        <v>1427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6680.72</v>
      </c>
      <c r="Y271" s="192">
        <f>IFERROR(Y24+Y33+Y40+Y49+Y61+Y67+Y72+Y78+Y88+Y95+Y104+Y110+Y116+Y122+Y127+Y133+Y138+Y145+Y149+Y157+Y162+Y170+Y174+Y179+Y187+Y197+Y205+Y211+Y217+Y224+Y232+Y236+Y241+Y248+Y270,"0")</f>
        <v>6680.72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7352.9232000000011</v>
      </c>
      <c r="Y272" s="192">
        <f>IFERROR(SUM(BN22:BN268),"0")</f>
        <v>7352.9232000000011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20</v>
      </c>
      <c r="Y273" s="38">
        <f>ROUNDUP(SUM(BP22:BP268),0)</f>
        <v>20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7852.9232000000011</v>
      </c>
      <c r="Y274" s="192">
        <f>GrossWeightTotalR+PalletQtyTotalR*25</f>
        <v>7852.9232000000011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1730</v>
      </c>
      <c r="Y275" s="192">
        <f>IFERROR(Y23+Y32+Y39+Y48+Y60+Y66+Y71+Y77+Y87+Y94+Y103+Y109+Y115+Y121+Y126+Y132+Y137+Y144+Y148+Y156+Y161+Y169+Y173+Y178+Y186+Y196+Y204+Y210+Y216+Y223+Y231+Y235+Y240+Y247+Y269,"0")</f>
        <v>1730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23.901659999999996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105</v>
      </c>
      <c r="D281" s="46">
        <f>IFERROR(X36*H36,"0")+IFERROR(X37*H37,"0")+IFERROR(X38*H38,"0")</f>
        <v>216</v>
      </c>
      <c r="E281" s="46">
        <f>IFERROR(X43*H43,"0")+IFERROR(X44*H44,"0")+IFERROR(X45*H45,"0")+IFERROR(X46*H46,"0")+IFERROR(X47*H47,"0")</f>
        <v>36</v>
      </c>
      <c r="F281" s="46">
        <f>IFERROR(X52*H52,"0")+IFERROR(X53*H53,"0")+IFERROR(X54*H54,"0")+IFERROR(X55*H55,"0")+IFERROR(X56*H56,"0")+IFERROR(X57*H57,"0")+IFERROR(X58*H58,"0")+IFERROR(X59*H59,"0")</f>
        <v>518.40000000000009</v>
      </c>
      <c r="G281" s="46">
        <f>IFERROR(X64*H64,"0")+IFERROR(X65*H65,"0")</f>
        <v>180</v>
      </c>
      <c r="H281" s="46">
        <f>IFERROR(X70*H70,"0")</f>
        <v>0</v>
      </c>
      <c r="I281" s="46">
        <f>IFERROR(X75*H75,"0")+IFERROR(X76*H76,"0")</f>
        <v>201.6</v>
      </c>
      <c r="J281" s="46">
        <f>IFERROR(X81*H81,"0")+IFERROR(X82*H82,"0")+IFERROR(X83*H83,"0")+IFERROR(X84*H84,"0")+IFERROR(X85*H85,"0")+IFERROR(X86*H86,"0")</f>
        <v>406.56</v>
      </c>
      <c r="K281" s="46">
        <f>IFERROR(X91*H91,"0")+IFERROR(X92*H92,"0")+IFERROR(X93*H93,"0")</f>
        <v>235.20000000000002</v>
      </c>
      <c r="L281" s="46">
        <f>IFERROR(X98*H98,"0")+IFERROR(X99*H99,"0")+IFERROR(X100*H100,"0")+IFERROR(X101*H101,"0")+IFERROR(X102*H102,"0")</f>
        <v>514.55999999999995</v>
      </c>
      <c r="M281" s="46">
        <f>IFERROR(X107*H107,"0")+IFERROR(X108*H108,"0")</f>
        <v>672</v>
      </c>
      <c r="N281" s="188"/>
      <c r="O281" s="46">
        <f>IFERROR(X113*H113,"0")+IFERROR(X114*H114,"0")</f>
        <v>126</v>
      </c>
      <c r="P281" s="46">
        <f>IFERROR(X119*H119,"0")+IFERROR(X120*H120,"0")</f>
        <v>84</v>
      </c>
      <c r="Q281" s="46">
        <f>IFERROR(X125*H125,"0")</f>
        <v>126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252</v>
      </c>
      <c r="W281" s="46">
        <f>IFERROR(X177*H177,"0")</f>
        <v>28.8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336</v>
      </c>
      <c r="Z281" s="46">
        <f>IFERROR(X200*H200,"0")+IFERROR(X201*H201,"0")+IFERROR(X202*H202,"0")+IFERROR(X203*H203,"0")</f>
        <v>259.20000000000005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2383.4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2024.16</v>
      </c>
      <c r="B284" s="60">
        <f>SUMPRODUCT(--(BB:BB="ПГП"),--(W:W="кор"),H:H,Y:Y)+SUMPRODUCT(--(BB:BB="ПГП"),--(W:W="кг"),Y:Y)</f>
        <v>4656.5600000000004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2024-08-09T09:35:29Z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