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990306E-33AA-437C-A4A3-349D35A2E8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Y95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6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Y61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2" i="1"/>
  <c r="X273" i="1"/>
  <c r="X275" i="1"/>
  <c r="BN29" i="1"/>
  <c r="BP29" i="1"/>
  <c r="BN31" i="1"/>
  <c r="BN36" i="1"/>
  <c r="BP36" i="1"/>
  <c r="BN37" i="1"/>
  <c r="Y40" i="1"/>
  <c r="Y271" i="1" s="1"/>
  <c r="BN44" i="1"/>
  <c r="BP44" i="1"/>
  <c r="Y273" i="1" s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Y272" i="1" s="1"/>
  <c r="BP102" i="1"/>
  <c r="BN102" i="1"/>
  <c r="Y109" i="1"/>
  <c r="Y115" i="1"/>
  <c r="Y275" i="1" s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4" i="1" l="1"/>
  <c r="A284" i="1" s="1"/>
  <c r="C284" i="1"/>
  <c r="X274" i="1"/>
  <c r="B284" i="1" l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<sst xmlns="http://schemas.openxmlformats.org/spreadsheetml/2006/main" count="1275" uniqueCount="409">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</sst>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7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84</v>
      </c>
      <c r="Y28" s="191">
        <f>IFERROR(IF(X28="","",X28),"")</f>
        <v>84</v>
      </c>
      <c r="Z28" s="36">
        <f>IFERROR(IF(X28="","",X28*0.00936),"")</f>
        <v>0.78624000000000005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0.66666666666666663</v>
      </c>
      <c r="BP28" s="67">
        <f>IFERROR(Y28/J28,"0")</f>
        <v>0.66666666666666663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28</v>
      </c>
      <c r="Y29" s="191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56</v>
      </c>
      <c r="Y31" s="191">
        <f>IFERROR(IF(X31="","",X31),"")</f>
        <v>56</v>
      </c>
      <c r="Z31" s="36">
        <f>IFERROR(IF(X31="","",X31*0.00936),"")</f>
        <v>0.52415999999999996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0.44444444444444442</v>
      </c>
      <c r="BP31" s="67">
        <f>IFERROR(Y31/J31,"0")</f>
        <v>0.44444444444444442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294</v>
      </c>
      <c r="Y32" s="192">
        <f>IFERROR(SUM(Y28:Y31),"0")</f>
        <v>294</v>
      </c>
      <c r="Z32" s="192">
        <f>IFERROR(IF(Z28="",0,Z28),"0")+IFERROR(IF(Z29="",0,Z29),"0")+IFERROR(IF(Z30="",0,Z30),"0")+IFERROR(IF(Z31="",0,Z31),"0")</f>
        <v>2.7518399999999996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441</v>
      </c>
      <c r="Y33" s="192">
        <f>IFERROR(SUMPRODUCT(Y28:Y31*H28:H31),"0")</f>
        <v>441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60</v>
      </c>
      <c r="Y38" s="191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60</v>
      </c>
      <c r="Y39" s="192">
        <f>IFERROR(SUM(Y36:Y38),"0")</f>
        <v>60</v>
      </c>
      <c r="Z39" s="192">
        <f>IFERROR(IF(Z36="",0,Z36),"0")+IFERROR(IF(Z37="",0,Z37),"0")+IFERROR(IF(Z38="",0,Z38),"0")</f>
        <v>0.92999999999999994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360</v>
      </c>
      <c r="Y40" s="192">
        <f>IFERROR(SUMPRODUCT(Y36:Y38*H36:H38),"0")</f>
        <v>360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30</v>
      </c>
      <c r="Y48" s="192">
        <f>IFERROR(SUM(Y43:Y47),"0")</f>
        <v>30</v>
      </c>
      <c r="Z48" s="192">
        <f>IFERROR(IF(Z43="",0,Z43),"0")+IFERROR(IF(Z44="",0,Z44),"0")+IFERROR(IF(Z45="",0,Z45),"0")+IFERROR(IF(Z46="",0,Z46),"0")+IFERROR(IF(Z47="",0,Z47),"0")</f>
        <v>0.28500000000000003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36</v>
      </c>
      <c r="Y49" s="192">
        <f>IFERROR(SUMPRODUCT(Y43:Y47*H43:H47),"0")</f>
        <v>36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36</v>
      </c>
      <c r="Y58" s="191">
        <f t="shared" si="0"/>
        <v>36</v>
      </c>
      <c r="Z58" s="36">
        <f t="shared" si="1"/>
        <v>0.55800000000000005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269.49599999999998</v>
      </c>
      <c r="BN58" s="67">
        <f t="shared" si="3"/>
        <v>269.49599999999998</v>
      </c>
      <c r="BO58" s="67">
        <f t="shared" si="4"/>
        <v>0.42857142857142855</v>
      </c>
      <c r="BP58" s="67">
        <f t="shared" si="5"/>
        <v>0.42857142857142855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48</v>
      </c>
      <c r="Y60" s="192">
        <f>IFERROR(SUM(Y52:Y59),"0")</f>
        <v>48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345.6</v>
      </c>
      <c r="Y61" s="192">
        <f>IFERROR(SUMPRODUCT(Y52:Y59*H52:H59),"0")</f>
        <v>345.6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180</v>
      </c>
      <c r="Y65" s="191">
        <f>IFERROR(IF(X65="","",X65),"")</f>
        <v>180</v>
      </c>
      <c r="Z65" s="36">
        <f>IFERROR(IF(X65="","",X65*0.00866),"")</f>
        <v>1.5588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938.37599999999998</v>
      </c>
      <c r="BN65" s="67">
        <f>IFERROR(Y65*I65,"0")</f>
        <v>938.37599999999998</v>
      </c>
      <c r="BO65" s="67">
        <f>IFERROR(X65/J65,"0")</f>
        <v>1.25</v>
      </c>
      <c r="BP65" s="67">
        <f>IFERROR(Y65/J65,"0")</f>
        <v>1.25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180</v>
      </c>
      <c r="Y66" s="192">
        <f>IFERROR(SUM(Y64:Y65),"0")</f>
        <v>180</v>
      </c>
      <c r="Z66" s="192">
        <f>IFERROR(IF(Z64="",0,Z64),"0")+IFERROR(IF(Z65="",0,Z65),"0")</f>
        <v>1.5588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900</v>
      </c>
      <c r="Y67" s="192">
        <f>IFERROR(SUMPRODUCT(Y64:Y65*H64:H65),"0")</f>
        <v>900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28</v>
      </c>
      <c r="Y76" s="191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56</v>
      </c>
      <c r="Y77" s="192">
        <f>IFERROR(SUM(Y75:Y76),"0")</f>
        <v>56</v>
      </c>
      <c r="Z77" s="192">
        <f>IFERROR(IF(Z75="",0,Z75),"0")+IFERROR(IF(Z76="",0,Z76),"0")</f>
        <v>1.0012799999999999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201.6</v>
      </c>
      <c r="Y78" s="192">
        <f>IFERROR(SUMPRODUCT(Y75:Y76*H75:H76),"0")</f>
        <v>201.6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14</v>
      </c>
      <c r="Y81" s="191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28</v>
      </c>
      <c r="Y82" s="191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154</v>
      </c>
      <c r="Y87" s="192">
        <f>IFERROR(SUM(Y81:Y86),"0")</f>
        <v>154</v>
      </c>
      <c r="Z87" s="192">
        <f>IFERROR(IF(Z81="",0,Z81),"0")+IFERROR(IF(Z82="",0,Z82),"0")+IFERROR(IF(Z83="",0,Z83),"0")+IFERROR(IF(Z84="",0,Z84),"0")+IFERROR(IF(Z85="",0,Z85),"0")+IFERROR(IF(Z86="",0,Z86),"0")</f>
        <v>2.75352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562.79999999999995</v>
      </c>
      <c r="Y88" s="192">
        <f>IFERROR(SUMPRODUCT(Y81:Y86*H81:H86),"0")</f>
        <v>562.79999999999995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28</v>
      </c>
      <c r="Y92" s="191">
        <f>IFERROR(IF(X92="","",X92),"")</f>
        <v>28</v>
      </c>
      <c r="Z92" s="36">
        <f>IFERROR(IF(X92="","",X92*0.01788),"")</f>
        <v>0.50063999999999997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24</v>
      </c>
      <c r="Y93" s="191">
        <f>IFERROR(IF(X93="","",X93),"")</f>
        <v>24</v>
      </c>
      <c r="Z93" s="36">
        <f>IFERROR(IF(X93="","",X93*0.0155),"")</f>
        <v>0.372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83.135999999999996</v>
      </c>
      <c r="BN93" s="67">
        <f>IFERROR(Y93*I93,"0")</f>
        <v>83.135999999999996</v>
      </c>
      <c r="BO93" s="67">
        <f>IFERROR(X93/J93,"0")</f>
        <v>0.2857142857142857</v>
      </c>
      <c r="BP93" s="67">
        <f>IFERROR(Y93/J93,"0")</f>
        <v>0.2857142857142857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66</v>
      </c>
      <c r="Y94" s="192">
        <f>IFERROR(SUM(Y91:Y93),"0")</f>
        <v>66</v>
      </c>
      <c r="Z94" s="192">
        <f>IFERROR(IF(Z91="",0,Z91),"0")+IFERROR(IF(Z92="",0,Z92),"0")+IFERROR(IF(Z93="",0,Z93),"0")</f>
        <v>1.0036800000000001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204.95999999999998</v>
      </c>
      <c r="Y95" s="192">
        <f>IFERROR(SUMPRODUCT(Y91:Y93*H91:H93),"0")</f>
        <v>204.95999999999998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24</v>
      </c>
      <c r="Y98" s="191">
        <f>IFERROR(IF(X98="","",X98),"")</f>
        <v>24</v>
      </c>
      <c r="Z98" s="36">
        <f>IFERROR(IF(X98="","",X98*0.0155),"")</f>
        <v>0.372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172.79040000000001</v>
      </c>
      <c r="BN98" s="67">
        <f>IFERROR(Y98*I98,"0")</f>
        <v>172.79040000000001</v>
      </c>
      <c r="BO98" s="67">
        <f>IFERROR(X98/J98,"0")</f>
        <v>0.2857142857142857</v>
      </c>
      <c r="BP98" s="67">
        <f>IFERROR(Y98/J98,"0")</f>
        <v>0.2857142857142857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60</v>
      </c>
      <c r="Y99" s="191">
        <f>IFERROR(IF(X99="","",X99),"")</f>
        <v>60</v>
      </c>
      <c r="Z99" s="36">
        <f>IFERROR(IF(X99="","",X99*0.0155),"")</f>
        <v>0.92999999999999994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449.15999999999997</v>
      </c>
      <c r="BN99" s="67">
        <f>IFERROR(Y99*I99,"0")</f>
        <v>449.15999999999997</v>
      </c>
      <c r="BO99" s="67">
        <f>IFERROR(X99/J99,"0")</f>
        <v>0.7142857142857143</v>
      </c>
      <c r="BP99" s="67">
        <f>IFERROR(Y99/J99,"0")</f>
        <v>0.7142857142857143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24</v>
      </c>
      <c r="Y100" s="191">
        <f>IFERROR(IF(X100="","",X100),"")</f>
        <v>24</v>
      </c>
      <c r="Z100" s="36">
        <f>IFERROR(IF(X100="","",X100*0.0155),"")</f>
        <v>0.372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172.79040000000001</v>
      </c>
      <c r="BN100" s="67">
        <f>IFERROR(Y100*I100,"0")</f>
        <v>172.79040000000001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192</v>
      </c>
      <c r="Y101" s="191">
        <f>IFERROR(IF(X101="","",X101),"")</f>
        <v>192</v>
      </c>
      <c r="Z101" s="36">
        <f>IFERROR(IF(X101="","",X101*0.0155),"")</f>
        <v>2.976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1437.3119999999999</v>
      </c>
      <c r="BN101" s="67">
        <f>IFERROR(Y101*I101,"0")</f>
        <v>1437.3119999999999</v>
      </c>
      <c r="BO101" s="67">
        <f>IFERROR(X101/J101,"0")</f>
        <v>2.2857142857142856</v>
      </c>
      <c r="BP101" s="67">
        <f>IFERROR(Y101/J101,"0")</f>
        <v>2.2857142857142856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300</v>
      </c>
      <c r="Y103" s="192">
        <f>IFERROR(SUM(Y98:Y102),"0")</f>
        <v>300</v>
      </c>
      <c r="Z103" s="192">
        <f>IFERROR(IF(Z98="",0,Z98),"0")+IFERROR(IF(Z99="",0,Z99),"0")+IFERROR(IF(Z100="",0,Z100),"0")+IFERROR(IF(Z101="",0,Z101),"0")+IFERROR(IF(Z102="",0,Z102),"0")</f>
        <v>4.6500000000000004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2144.6400000000003</v>
      </c>
      <c r="Y104" s="192">
        <f>IFERROR(SUMPRODUCT(Y98:Y102*H98:H102),"0")</f>
        <v>2144.6400000000003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42</v>
      </c>
      <c r="Y107" s="191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98</v>
      </c>
      <c r="Y109" s="192">
        <f>IFERROR(SUM(Y107:Y108),"0")</f>
        <v>98</v>
      </c>
      <c r="Z109" s="192">
        <f>IFERROR(IF(Z107="",0,Z107),"0")+IFERROR(IF(Z108="",0,Z108),"0")</f>
        <v>1.75224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294</v>
      </c>
      <c r="Y110" s="192">
        <f>IFERROR(SUMPRODUCT(Y107:Y108*H107:H108),"0")</f>
        <v>294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28</v>
      </c>
      <c r="Y114" s="1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28</v>
      </c>
      <c r="Y115" s="192">
        <f>IFERROR(SUM(Y113:Y114),"0")</f>
        <v>28</v>
      </c>
      <c r="Z115" s="192">
        <f>IFERROR(IF(Z113="",0,Z113),"0")+IFERROR(IF(Z114="",0,Z114),"0")</f>
        <v>0.50063999999999997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84</v>
      </c>
      <c r="Y116" s="192">
        <f>IFERROR(SUMPRODUCT(Y113:Y114*H113:H114),"0")</f>
        <v>84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14</v>
      </c>
      <c r="Y120" s="19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42</v>
      </c>
      <c r="Y121" s="192">
        <f>IFERROR(SUM(Y119:Y120),"0")</f>
        <v>42</v>
      </c>
      <c r="Z121" s="192">
        <f>IFERROR(IF(Z119="",0,Z119),"0")+IFERROR(IF(Z120="",0,Z120),"0")</f>
        <v>0.75095999999999996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126</v>
      </c>
      <c r="Y122" s="192">
        <f>IFERROR(SUMPRODUCT(Y119:Y120*H119:H120),"0")</f>
        <v>126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28</v>
      </c>
      <c r="Y125" s="191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28</v>
      </c>
      <c r="Y126" s="192">
        <f>IFERROR(SUM(Y125:Y125),"0")</f>
        <v>28</v>
      </c>
      <c r="Z126" s="192">
        <f>IFERROR(IF(Z125="",0,Z125),"0")</f>
        <v>0.50063999999999997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84</v>
      </c>
      <c r="Y127" s="192">
        <f>IFERROR(SUMPRODUCT(Y125:Y125*H125:H125),"0")</f>
        <v>84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156</v>
      </c>
      <c r="Y154" s="191">
        <f>IFERROR(IF(X154="","",X154),"")</f>
        <v>156</v>
      </c>
      <c r="Z154" s="36">
        <f>IFERROR(IF(X154="","",X154*0.00866),"")</f>
        <v>1.3509599999999999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813.25919999999996</v>
      </c>
      <c r="BN154" s="67">
        <f>IFERROR(Y154*I154,"0")</f>
        <v>813.25919999999996</v>
      </c>
      <c r="BO154" s="67">
        <f>IFERROR(X154/J154,"0")</f>
        <v>1.0833333333333333</v>
      </c>
      <c r="BP154" s="67">
        <f>IFERROR(Y154/J154,"0")</f>
        <v>1.0833333333333333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156</v>
      </c>
      <c r="Y156" s="192">
        <f>IFERROR(SUM(Y152:Y155),"0")</f>
        <v>156</v>
      </c>
      <c r="Z156" s="192">
        <f>IFERROR(IF(Z152="",0,Z152),"0")+IFERROR(IF(Z153="",0,Z153),"0")+IFERROR(IF(Z154="",0,Z154),"0")+IFERROR(IF(Z155="",0,Z155),"0")</f>
        <v>1.3509599999999999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780</v>
      </c>
      <c r="Y157" s="192">
        <f>IFERROR(SUMPRODUCT(Y152:Y155*H152:H155),"0")</f>
        <v>780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56</v>
      </c>
      <c r="Y168" s="19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112</v>
      </c>
      <c r="Y169" s="192">
        <f>IFERROR(SUM(Y166:Y168),"0")</f>
        <v>112</v>
      </c>
      <c r="Z169" s="192">
        <f>IFERROR(IF(Z166="",0,Z166),"0")+IFERROR(IF(Z167="",0,Z167),"0")+IFERROR(IF(Z168="",0,Z168),"0")</f>
        <v>2.0025599999999999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336</v>
      </c>
      <c r="Y170" s="192">
        <f>IFERROR(SUMPRODUCT(Y166:Y168*H166:H168),"0")</f>
        <v>336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72</v>
      </c>
      <c r="Y183" s="191">
        <f>IFERROR(IF(X183="","",X183),"")</f>
        <v>72</v>
      </c>
      <c r="Z183" s="36">
        <f>IFERROR(IF(X183="","",X183*0.0155),"")</f>
        <v>1.1160000000000001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422.64</v>
      </c>
      <c r="BN183" s="67">
        <f>IFERROR(Y183*I183,"0")</f>
        <v>422.64</v>
      </c>
      <c r="BO183" s="67">
        <f>IFERROR(X183/J183,"0")</f>
        <v>0.8571428571428571</v>
      </c>
      <c r="BP183" s="67">
        <f>IFERROR(Y183/J183,"0")</f>
        <v>0.8571428571428571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72</v>
      </c>
      <c r="Y186" s="192">
        <f>IFERROR(SUM(Y183:Y185),"0")</f>
        <v>72</v>
      </c>
      <c r="Z186" s="192">
        <f>IFERROR(IF(Z183="",0,Z183),"0")+IFERROR(IF(Z184="",0,Z184),"0")+IFERROR(IF(Z185="",0,Z185),"0")</f>
        <v>1.1160000000000001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403.2</v>
      </c>
      <c r="Y187" s="192">
        <f>IFERROR(SUMPRODUCT(Y183:Y185*H183:H185),"0")</f>
        <v>403.2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24</v>
      </c>
      <c r="Y193" s="191">
        <f t="shared" si="12"/>
        <v>24</v>
      </c>
      <c r="Z193" s="36">
        <f t="shared" si="13"/>
        <v>0.372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140.88</v>
      </c>
      <c r="BN193" s="67">
        <f t="shared" si="15"/>
        <v>140.88</v>
      </c>
      <c r="BO193" s="67">
        <f t="shared" si="16"/>
        <v>0.2857142857142857</v>
      </c>
      <c r="BP193" s="67">
        <f t="shared" si="17"/>
        <v>0.2857142857142857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12</v>
      </c>
      <c r="Y201" s="191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24</v>
      </c>
      <c r="Y203" s="191">
        <f>IFERROR(IF(X203="","",X203),"")</f>
        <v>24</v>
      </c>
      <c r="Z203" s="36">
        <f>IFERROR(IF(X203="","",X203*0.0155),"")</f>
        <v>0.372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259.20000000000005</v>
      </c>
      <c r="Y205" s="192">
        <f>IFERROR(SUMPRODUCT(Y200:Y203*H200:H203),"0")</f>
        <v>259.20000000000005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48</v>
      </c>
      <c r="Y221" s="191">
        <f>IFERROR(IF(X221="","",X221),"")</f>
        <v>48</v>
      </c>
      <c r="Z221" s="36">
        <f>IFERROR(IF(X221="","",X221*0.0155),"")</f>
        <v>0.74399999999999999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252.57599999999996</v>
      </c>
      <c r="BN221" s="67">
        <f>IFERROR(Y221*I221,"0")</f>
        <v>252.57599999999996</v>
      </c>
      <c r="BO221" s="67">
        <f>IFERROR(X221/J221,"0")</f>
        <v>0.5714285714285714</v>
      </c>
      <c r="BP221" s="67">
        <f>IFERROR(Y221/J221,"0")</f>
        <v>0.5714285714285714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48</v>
      </c>
      <c r="Y223" s="192">
        <f>IFERROR(SUM(Y221:Y222),"0")</f>
        <v>48</v>
      </c>
      <c r="Z223" s="192">
        <f>IFERROR(IF(Z221="",0,Z221),"0")+IFERROR(IF(Z222="",0,Z222),"0")</f>
        <v>0.74399999999999999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240</v>
      </c>
      <c r="Y224" s="192">
        <f>IFERROR(SUMPRODUCT(Y221:Y222*H221:H222),"0")</f>
        <v>240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108</v>
      </c>
      <c r="Y245" s="191">
        <f>IFERROR(IF(X245="","",X245),"")</f>
        <v>108</v>
      </c>
      <c r="Z245" s="36">
        <f>IFERROR(IF(X245="","",X245*0.0155),"")</f>
        <v>1.6739999999999999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565.38</v>
      </c>
      <c r="BN245" s="67">
        <f>IFERROR(Y245*I245,"0")</f>
        <v>565.38</v>
      </c>
      <c r="BO245" s="67">
        <f>IFERROR(X245/J245,"0")</f>
        <v>1.2857142857142858</v>
      </c>
      <c r="BP245" s="67">
        <f>IFERROR(Y245/J245,"0")</f>
        <v>1.2857142857142858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108</v>
      </c>
      <c r="Y247" s="192">
        <f>IFERROR(SUM(Y243:Y246),"0")</f>
        <v>108</v>
      </c>
      <c r="Z247" s="192">
        <f>IFERROR(IF(Z243="",0,Z243),"0")+IFERROR(IF(Z244="",0,Z244),"0")+IFERROR(IF(Z245="",0,Z245),"0")+IFERROR(IF(Z246="",0,Z246),"0")</f>
        <v>1.6739999999999999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540</v>
      </c>
      <c r="Y248" s="192">
        <f>IFERROR(SUMPRODUCT(Y243:Y246*H243:H246),"0")</f>
        <v>540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36</v>
      </c>
      <c r="Y253" s="191">
        <f t="shared" si="18"/>
        <v>36</v>
      </c>
      <c r="Z253" s="36">
        <f>IFERROR(IF(X253="","",X253*0.0155),"")</f>
        <v>0.55800000000000005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206.46</v>
      </c>
      <c r="BN253" s="67">
        <f t="shared" si="20"/>
        <v>206.46</v>
      </c>
      <c r="BO253" s="67">
        <f t="shared" si="21"/>
        <v>0.42857142857142855</v>
      </c>
      <c r="BP253" s="67">
        <f t="shared" si="22"/>
        <v>0.42857142857142855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50</v>
      </c>
      <c r="Y269" s="192">
        <f>IFERROR(SUM(Y250:Y268),"0")</f>
        <v>50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0.6890400000000001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240</v>
      </c>
      <c r="Y270" s="192">
        <f>IFERROR(SUMPRODUCT(Y250:Y268*H250:H268),"0")</f>
        <v>240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9283.7999999999993</v>
      </c>
      <c r="Y271" s="192">
        <f>IFERROR(Y24+Y33+Y40+Y49+Y61+Y67+Y72+Y78+Y88+Y95+Y104+Y110+Y116+Y122+Y127+Y133+Y138+Y145+Y149+Y157+Y162+Y170+Y174+Y179+Y187+Y197+Y205+Y211+Y217+Y224+Y232+Y236+Y241+Y248+Y270,"0")</f>
        <v>9283.7999999999993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10074.788799999995</v>
      </c>
      <c r="Y272" s="192">
        <f>IFERROR(SUM(BN22:BN268),"0")</f>
        <v>10074.788799999995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24</v>
      </c>
      <c r="Y273" s="38">
        <f>ROUNDUP(SUM(BP22:BP268),0)</f>
        <v>24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10674.788799999995</v>
      </c>
      <c r="Y274" s="192">
        <f>GrossWeightTotalR+PalletQtyTotalR*25</f>
        <v>10674.788799999995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2086</v>
      </c>
      <c r="Y275" s="192">
        <f>IFERROR(Y23+Y32+Y39+Y48+Y60+Y66+Y71+Y77+Y87+Y94+Y103+Y109+Y115+Y121+Y126+Y132+Y137+Y144+Y148+Y156+Y161+Y169+Y173+Y178+Y186+Y196+Y204+Y210+Y216+Y223+Y231+Y235+Y240+Y247+Y269,"0")</f>
        <v>2086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29.177159999999994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441</v>
      </c>
      <c r="D281" s="46">
        <f>IFERROR(X36*H36,"0")+IFERROR(X37*H37,"0")+IFERROR(X38*H38,"0")</f>
        <v>360</v>
      </c>
      <c r="E281" s="46">
        <f>IFERROR(X43*H43,"0")+IFERROR(X44*H44,"0")+IFERROR(X45*H45,"0")+IFERROR(X46*H46,"0")+IFERROR(X47*H47,"0")</f>
        <v>36</v>
      </c>
      <c r="F281" s="46">
        <f>IFERROR(X52*H52,"0")+IFERROR(X53*H53,"0")+IFERROR(X54*H54,"0")+IFERROR(X55*H55,"0")+IFERROR(X56*H56,"0")+IFERROR(X57*H57,"0")+IFERROR(X58*H58,"0")+IFERROR(X59*H59,"0")</f>
        <v>345.6</v>
      </c>
      <c r="G281" s="46">
        <f>IFERROR(X64*H64,"0")+IFERROR(X65*H65,"0")</f>
        <v>900</v>
      </c>
      <c r="H281" s="46">
        <f>IFERROR(X70*H70,"0")</f>
        <v>0</v>
      </c>
      <c r="I281" s="46">
        <f>IFERROR(X75*H75,"0")+IFERROR(X76*H76,"0")</f>
        <v>201.6</v>
      </c>
      <c r="J281" s="46">
        <f>IFERROR(X81*H81,"0")+IFERROR(X82*H82,"0")+IFERROR(X83*H83,"0")+IFERROR(X84*H84,"0")+IFERROR(X85*H85,"0")+IFERROR(X86*H86,"0")</f>
        <v>562.79999999999995</v>
      </c>
      <c r="K281" s="46">
        <f>IFERROR(X91*H91,"0")+IFERROR(X92*H92,"0")+IFERROR(X93*H93,"0")</f>
        <v>204.95999999999998</v>
      </c>
      <c r="L281" s="46">
        <f>IFERROR(X98*H98,"0")+IFERROR(X99*H99,"0")+IFERROR(X100*H100,"0")+IFERROR(X101*H101,"0")+IFERROR(X102*H102,"0")</f>
        <v>2144.6400000000003</v>
      </c>
      <c r="M281" s="46">
        <f>IFERROR(X107*H107,"0")+IFERROR(X108*H108,"0")</f>
        <v>294</v>
      </c>
      <c r="N281" s="188"/>
      <c r="O281" s="46">
        <f>IFERROR(X113*H113,"0")+IFERROR(X114*H114,"0")</f>
        <v>84</v>
      </c>
      <c r="P281" s="46">
        <f>IFERROR(X119*H119,"0")+IFERROR(X120*H120,"0")</f>
        <v>126</v>
      </c>
      <c r="Q281" s="46">
        <f>IFERROR(X125*H125,"0")</f>
        <v>84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780</v>
      </c>
      <c r="V281" s="46">
        <f>IFERROR(X166*H166,"0")+IFERROR(X167*H167,"0")+IFERROR(X168*H168,"0")+IFERROR(X172*H172,"0")</f>
        <v>336</v>
      </c>
      <c r="W281" s="46">
        <f>IFERROR(X177*H177,"0")</f>
        <v>0</v>
      </c>
      <c r="X281" s="46">
        <f>IFERROR(X183*H183,"0")+IFERROR(X184*H184,"0")+IFERROR(X185*H185,"0")</f>
        <v>403.2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259.20000000000005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240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1212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5701.4399999999987</v>
      </c>
      <c r="B284" s="60">
        <f>SUMPRODUCT(--(BB:BB="ПГП"),--(W:W="кор"),H:H,Y:Y)+SUMPRODUCT(--(BB:BB="ПГП"),--(W:W="кг"),Y:Y)</f>
        <v>3582.3599999999997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