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2616C0E-C3A9-43B2-905E-16DCB53109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7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Y95" i="1" s="1"/>
  <c r="P91" i="1"/>
  <c r="X88" i="1"/>
  <c r="X87" i="1"/>
  <c r="BO86" i="1"/>
  <c r="BN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Z87" i="1" s="1"/>
  <c r="Y81" i="1"/>
  <c r="Y87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Y77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X23" i="1"/>
  <c r="X275" i="1" s="1"/>
  <c r="BO22" i="1"/>
  <c r="X273" i="1" s="1"/>
  <c r="BM22" i="1"/>
  <c r="X272" i="1" s="1"/>
  <c r="X274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3" i="1"/>
  <c r="Y271" i="1" s="1"/>
  <c r="Y39" i="1"/>
  <c r="Y48" i="1"/>
  <c r="BN52" i="1"/>
  <c r="BP52" i="1"/>
  <c r="BN54" i="1"/>
  <c r="BN56" i="1"/>
  <c r="BN58" i="1"/>
  <c r="Y61" i="1"/>
  <c r="Y66" i="1"/>
  <c r="BN70" i="1"/>
  <c r="BP70" i="1"/>
  <c r="Y71" i="1"/>
  <c r="BN75" i="1"/>
  <c r="BP75" i="1"/>
  <c r="Y78" i="1"/>
  <c r="BN82" i="1"/>
  <c r="BN84" i="1"/>
  <c r="Y103" i="1"/>
  <c r="BP98" i="1"/>
  <c r="BN98" i="1"/>
  <c r="Y104" i="1"/>
  <c r="BP100" i="1"/>
  <c r="BN100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Y88" i="1"/>
  <c r="Y94" i="1"/>
  <c r="BP91" i="1"/>
  <c r="BN91" i="1"/>
  <c r="BP93" i="1"/>
  <c r="BN93" i="1"/>
  <c r="Y109" i="1"/>
  <c r="Y115" i="1"/>
  <c r="Y122" i="1"/>
  <c r="Y127" i="1"/>
  <c r="Y133" i="1"/>
  <c r="Y138" i="1"/>
  <c r="Y157" i="1"/>
  <c r="Y161" i="1"/>
  <c r="Y169" i="1"/>
  <c r="Y186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284" i="1" l="1"/>
  <c r="Y275" i="1"/>
  <c r="Y272" i="1"/>
  <c r="Y274" i="1" s="1"/>
  <c r="Y273" i="1"/>
  <c r="A284" i="1" l="1"/>
  <c r="C284" i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<sst xmlns="http://schemas.openxmlformats.org/spreadsheetml/2006/main" count="1275" uniqueCount="409">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</sst>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5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126</v>
      </c>
      <c r="Y32" s="192">
        <f>IFERROR(SUM(Y28:Y31),"0")</f>
        <v>126</v>
      </c>
      <c r="Z32" s="192">
        <f>IFERROR(IF(Z28="",0,Z28),"0")+IFERROR(IF(Z29="",0,Z29),"0")+IFERROR(IF(Z30="",0,Z30),"0")+IFERROR(IF(Z31="",0,Z31),"0")</f>
        <v>1.17936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189</v>
      </c>
      <c r="Y33" s="192">
        <f>IFERROR(SUMPRODUCT(Y28:Y31*H28:H31),"0")</f>
        <v>189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144</v>
      </c>
      <c r="Y65" s="191">
        <f>IFERROR(IF(X65="","",X65),"")</f>
        <v>144</v>
      </c>
      <c r="Z65" s="36">
        <f>IFERROR(IF(X65="","",X65*0.00866),"")</f>
        <v>1.2470399999999999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750.70079999999996</v>
      </c>
      <c r="BN65" s="67">
        <f>IFERROR(Y65*I65,"0")</f>
        <v>750.70079999999996</v>
      </c>
      <c r="BO65" s="67">
        <f>IFERROR(X65/J65,"0")</f>
        <v>1</v>
      </c>
      <c r="BP65" s="67">
        <f>IFERROR(Y65/J65,"0")</f>
        <v>1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144</v>
      </c>
      <c r="Y66" s="192">
        <f>IFERROR(SUM(Y64:Y65),"0")</f>
        <v>144</v>
      </c>
      <c r="Z66" s="192">
        <f>IFERROR(IF(Z64="",0,Z64),"0")+IFERROR(IF(Z65="",0,Z65),"0")</f>
        <v>1.2470399999999999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720</v>
      </c>
      <c r="Y67" s="192">
        <f>IFERROR(SUMPRODUCT(Y64:Y65*H64:H65),"0")</f>
        <v>720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70</v>
      </c>
      <c r="Y83" s="191">
        <f t="shared" si="6"/>
        <v>70</v>
      </c>
      <c r="Z83" s="36">
        <f t="shared" si="7"/>
        <v>1.2516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70</v>
      </c>
      <c r="Y85" s="191">
        <f t="shared" si="6"/>
        <v>70</v>
      </c>
      <c r="Z85" s="36">
        <f t="shared" si="7"/>
        <v>1.2516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140</v>
      </c>
      <c r="Y87" s="192">
        <f>IFERROR(SUM(Y81:Y86),"0")</f>
        <v>140</v>
      </c>
      <c r="Z87" s="192">
        <f>IFERROR(IF(Z81="",0,Z81),"0")+IFERROR(IF(Z82="",0,Z82),"0")+IFERROR(IF(Z83="",0,Z83),"0")+IFERROR(IF(Z84="",0,Z84),"0")+IFERROR(IF(Z85="",0,Z85),"0")+IFERROR(IF(Z86="",0,Z86),"0")</f>
        <v>2.5032000000000001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504</v>
      </c>
      <c r="Y88" s="192">
        <f>IFERROR(SUMPRODUCT(Y81:Y86*H81:H86),"0")</f>
        <v>504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0</v>
      </c>
      <c r="Y103" s="192">
        <f>IFERROR(SUM(Y98:Y102),"0")</f>
        <v>0</v>
      </c>
      <c r="Z103" s="192">
        <f>IFERROR(IF(Z98="",0,Z98),"0")+IFERROR(IF(Z99="",0,Z99),"0")+IFERROR(IF(Z100="",0,Z100),"0")+IFERROR(IF(Z101="",0,Z101),"0")+IFERROR(IF(Z102="",0,Z102),"0")</f>
        <v>0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0</v>
      </c>
      <c r="Y104" s="192">
        <f>IFERROR(SUMPRODUCT(Y98:Y102*H98:H102),"0")</f>
        <v>0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0</v>
      </c>
      <c r="Y108" s="191">
        <f>IFERROR(IF(X108="","",X108),"")</f>
        <v>0</v>
      </c>
      <c r="Z108" s="36">
        <f>IFERROR(IF(X108="","",X108*0.01788),"")</f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70</v>
      </c>
      <c r="Y109" s="192">
        <f>IFERROR(SUM(Y107:Y108),"0")</f>
        <v>70</v>
      </c>
      <c r="Z109" s="192">
        <f>IFERROR(IF(Z107="",0,Z107),"0")+IFERROR(IF(Z108="",0,Z108),"0")</f>
        <v>1.2516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210</v>
      </c>
      <c r="Y110" s="192">
        <f>IFERROR(SUMPRODUCT(Y107:Y108*H107:H108),"0")</f>
        <v>210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70</v>
      </c>
      <c r="Y114" s="191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70</v>
      </c>
      <c r="Y115" s="192">
        <f>IFERROR(SUM(Y113:Y114),"0")</f>
        <v>70</v>
      </c>
      <c r="Z115" s="192">
        <f>IFERROR(IF(Z113="",0,Z113),"0")+IFERROR(IF(Z114="",0,Z114),"0")</f>
        <v>1.2516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210</v>
      </c>
      <c r="Y116" s="192">
        <f>IFERROR(SUMPRODUCT(Y113:Y114*H113:H114),"0")</f>
        <v>210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0</v>
      </c>
      <c r="Y121" s="192">
        <f>IFERROR(SUM(Y119:Y120),"0")</f>
        <v>0</v>
      </c>
      <c r="Z121" s="192">
        <f>IFERROR(IF(Z119="",0,Z119),"0")+IFERROR(IF(Z120="",0,Z120),"0")</f>
        <v>0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0</v>
      </c>
      <c r="Y122" s="192">
        <f>IFERROR(SUMPRODUCT(Y119:Y120*H119:H120),"0")</f>
        <v>0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70</v>
      </c>
      <c r="Y166" s="191">
        <f>IFERROR(IF(X166="","",X166),"")</f>
        <v>70</v>
      </c>
      <c r="Z166" s="36">
        <f>IFERROR(IF(X166="","",X166*0.01788),"")</f>
        <v>1.2516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70</v>
      </c>
      <c r="Y169" s="192">
        <f>IFERROR(SUM(Y166:Y168),"0")</f>
        <v>70</v>
      </c>
      <c r="Z169" s="192">
        <f>IFERROR(IF(Z166="",0,Z166),"0")+IFERROR(IF(Z167="",0,Z167),"0")+IFERROR(IF(Z168="",0,Z168),"0")</f>
        <v>1.2516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210</v>
      </c>
      <c r="Y170" s="192">
        <f>IFERROR(SUMPRODUCT(Y166:Y168*H166:H168),"0")</f>
        <v>210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84</v>
      </c>
      <c r="Y221" s="191">
        <f>IFERROR(IF(X221="","",X221),"")</f>
        <v>84</v>
      </c>
      <c r="Z221" s="36">
        <f>IFERROR(IF(X221="","",X221*0.0155),"")</f>
        <v>1.302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442.00799999999998</v>
      </c>
      <c r="BN221" s="67">
        <f>IFERROR(Y221*I221,"0")</f>
        <v>442.00799999999998</v>
      </c>
      <c r="BO221" s="67">
        <f>IFERROR(X221/J221,"0")</f>
        <v>1</v>
      </c>
      <c r="BP221" s="67">
        <f>IFERROR(Y221/J221,"0")</f>
        <v>1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84</v>
      </c>
      <c r="Y223" s="192">
        <f>IFERROR(SUM(Y221:Y222),"0")</f>
        <v>84</v>
      </c>
      <c r="Z223" s="192">
        <f>IFERROR(IF(Z221="",0,Z221),"0")+IFERROR(IF(Z222="",0,Z222),"0")</f>
        <v>1.302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420</v>
      </c>
      <c r="Y224" s="192">
        <f>IFERROR(SUMPRODUCT(Y221:Y222*H221:H222),"0")</f>
        <v>420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0</v>
      </c>
      <c r="Y247" s="192">
        <f>IFERROR(SUM(Y243:Y246),"0")</f>
        <v>0</v>
      </c>
      <c r="Z247" s="192">
        <f>IFERROR(IF(Z243="",0,Z243),"0")+IFERROR(IF(Z244="",0,Z244),"0")+IFERROR(IF(Z245="",0,Z245),"0")+IFERROR(IF(Z246="",0,Z246),"0")</f>
        <v>0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0</v>
      </c>
      <c r="Y248" s="192">
        <f>IFERROR(SUMPRODUCT(Y243:Y246*H243:H246),"0")</f>
        <v>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0</v>
      </c>
      <c r="Y269" s="192">
        <f>IFERROR(SUM(Y250:Y268),"0")</f>
        <v>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0</v>
      </c>
      <c r="Y270" s="192">
        <f>IFERROR(SUMPRODUCT(Y250:Y268*H250:H268),"0")</f>
        <v>0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2463</v>
      </c>
      <c r="Y271" s="192">
        <f>IFERROR(Y24+Y33+Y40+Y49+Y61+Y67+Y72+Y78+Y88+Y95+Y104+Y110+Y116+Y122+Y127+Y133+Y138+Y145+Y149+Y157+Y162+Y170+Y174+Y179+Y187+Y197+Y205+Y211+Y217+Y224+Y232+Y236+Y241+Y248+Y270,"0")</f>
        <v>2463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2793.0235999999995</v>
      </c>
      <c r="Y272" s="192">
        <f>IFERROR(SUM(BN22:BN268),"0")</f>
        <v>2793.0235999999995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8</v>
      </c>
      <c r="Y273" s="38">
        <f>ROUNDUP(SUM(BP22:BP268),0)</f>
        <v>8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2993.0235999999995</v>
      </c>
      <c r="Y274" s="192">
        <f>GrossWeightTotalR+PalletQtyTotalR*25</f>
        <v>2993.0235999999995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704</v>
      </c>
      <c r="Y275" s="192">
        <f>IFERROR(Y23+Y32+Y39+Y48+Y60+Y66+Y71+Y77+Y87+Y94+Y103+Y109+Y115+Y121+Y126+Y132+Y137+Y144+Y148+Y156+Y161+Y169+Y173+Y178+Y186+Y196+Y204+Y210+Y216+Y223+Y231+Y235+Y240+Y247+Y269,"0")</f>
        <v>704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9.9863999999999997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189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720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504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0</v>
      </c>
      <c r="M281" s="46">
        <f>IFERROR(X107*H107,"0")+IFERROR(X108*H108,"0")</f>
        <v>210</v>
      </c>
      <c r="N281" s="188"/>
      <c r="O281" s="46">
        <f>IFERROR(X113*H113,"0")+IFERROR(X114*H114,"0")</f>
        <v>210</v>
      </c>
      <c r="P281" s="46">
        <f>IFERROR(X119*H119,"0")+IFERROR(X120*H120,"0")</f>
        <v>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210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420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1140</v>
      </c>
      <c r="B284" s="60">
        <f>SUMPRODUCT(--(BB:BB="ПГП"),--(W:W="кор"),H:H,Y:Y)+SUMPRODUCT(--(BB:BB="ПГП"),--(W:W="кг"),Y:Y)</f>
        <v>1323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