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Коныгин\"/>
    </mc:Choice>
  </mc:AlternateContent>
  <xr:revisionPtr revIDLastSave="0" documentId="13_ncr:1_{EDDEC334-7637-441A-92EC-D5A5ABD29D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6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47" i="1" l="1"/>
  <c r="Y57" i="1"/>
  <c r="Y63" i="1"/>
  <c r="Y73" i="1"/>
  <c r="Y87" i="1"/>
  <c r="Y97" i="1"/>
  <c r="Y105" i="1"/>
  <c r="Y127" i="1"/>
  <c r="Y137" i="1"/>
  <c r="Y148" i="1"/>
  <c r="Y165" i="1"/>
  <c r="Y191" i="1"/>
  <c r="Y202" i="1"/>
  <c r="BP224" i="1"/>
  <c r="BN224" i="1"/>
  <c r="Z224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Y35" i="1"/>
  <c r="Y39" i="1"/>
  <c r="Y43" i="1"/>
  <c r="Y77" i="1"/>
  <c r="Y113" i="1"/>
  <c r="Y121" i="1"/>
  <c r="Y141" i="1"/>
  <c r="Y152" i="1"/>
  <c r="Y158" i="1"/>
  <c r="Y173" i="1"/>
  <c r="Y179" i="1"/>
  <c r="Y198" i="1"/>
  <c r="Y214" i="1"/>
  <c r="H9" i="1"/>
  <c r="B615" i="1"/>
  <c r="X606" i="1"/>
  <c r="X607" i="1"/>
  <c r="X609" i="1"/>
  <c r="Y24" i="1"/>
  <c r="Z27" i="1"/>
  <c r="Z34" i="1" s="1"/>
  <c r="BN27" i="1"/>
  <c r="Y606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607" i="1" s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Y609" i="1" s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Z104" i="1" s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Z167" i="1"/>
  <c r="Z172" i="1" s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Z213" i="1" s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Z451" i="1" s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Y608" i="1" l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Z610" i="1" s="1"/>
  <c r="Y605" i="1"/>
  <c r="Z477" i="1"/>
  <c r="Z361" i="1"/>
  <c r="Z280" i="1"/>
  <c r="Z247" i="1"/>
  <c r="Z557" i="1"/>
  <c r="Z315" i="1"/>
  <c r="X608" i="1"/>
  <c r="Z322" i="1"/>
  <c r="Z289" i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<sst xmlns="http://schemas.openxmlformats.org/spreadsheetml/2006/main" count="2540" uniqueCount="832">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</sst>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5" zoomScaleNormal="100" zoomScaleSheetLayoutView="100" workbookViewId="0">
      <selection activeCell="AA611" sqref="AA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3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30</v>
      </c>
      <c r="Y51" s="385">
        <f t="shared" ref="Y51:Y56" si="6">IFERROR(IF(X51="",0,CEILING((X51/$H51),1)*$H51),"")</f>
        <v>32.400000000000006</v>
      </c>
      <c r="Z51" s="36">
        <f>IFERROR(IF(Y51=0,"",ROUNDUP(Y51/H51,0)*0.02175),"")</f>
        <v>6.5250000000000002E-2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31.333333333333329</v>
      </c>
      <c r="BN51" s="64">
        <f t="shared" ref="BN51:BN56" si="8">IFERROR(Y51*I51/H51,"0")</f>
        <v>33.840000000000003</v>
      </c>
      <c r="BO51" s="64">
        <f t="shared" ref="BO51:BO56" si="9">IFERROR(1/J51*(X51/H51),"0")</f>
        <v>4.96031746031746E-2</v>
      </c>
      <c r="BP51" s="64">
        <f t="shared" ref="BP51:BP56" si="10">IFERROR(1/J51*(Y51/H51),"0")</f>
        <v>5.3571428571428575E-2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12.8</v>
      </c>
      <c r="Y54" s="385">
        <f t="shared" si="6"/>
        <v>16</v>
      </c>
      <c r="Z54" s="36">
        <f>IFERROR(IF(Y54=0,"",ROUNDUP(Y54/H54,0)*0.00937),"")</f>
        <v>3.7479999999999999E-2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13.568000000000001</v>
      </c>
      <c r="BN54" s="64">
        <f t="shared" si="8"/>
        <v>16.96</v>
      </c>
      <c r="BO54" s="64">
        <f t="shared" si="9"/>
        <v>2.6666666666666668E-2</v>
      </c>
      <c r="BP54" s="64">
        <f t="shared" si="10"/>
        <v>3.3333333333333333E-2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5.9777777777777779</v>
      </c>
      <c r="Y57" s="386">
        <f>IFERROR(Y51/H51,"0")+IFERROR(Y52/H52,"0")+IFERROR(Y53/H53,"0")+IFERROR(Y54/H54,"0")+IFERROR(Y55/H55,"0")+IFERROR(Y56/H56,"0")</f>
        <v>7</v>
      </c>
      <c r="Z57" s="386">
        <f>IFERROR(IF(Z51="",0,Z51),"0")+IFERROR(IF(Z52="",0,Z52),"0")+IFERROR(IF(Z53="",0,Z53),"0")+IFERROR(IF(Z54="",0,Z54),"0")+IFERROR(IF(Z55="",0,Z55),"0")+IFERROR(IF(Z56="",0,Z56),"0")</f>
        <v>0.10273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42.8</v>
      </c>
      <c r="Y58" s="386">
        <f>IFERROR(SUM(Y51:Y56),"0")</f>
        <v>48.400000000000006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10</v>
      </c>
      <c r="Y67" s="385">
        <f t="shared" si="11"/>
        <v>10.8</v>
      </c>
      <c r="Z67" s="36">
        <f>IFERROR(IF(Y67=0,"",ROUNDUP(Y67/H67,0)*0.02175),"")</f>
        <v>2.1749999999999999E-2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10.444444444444443</v>
      </c>
      <c r="BN67" s="64">
        <f t="shared" si="13"/>
        <v>11.28</v>
      </c>
      <c r="BO67" s="64">
        <f t="shared" si="14"/>
        <v>1.653439153439153E-2</v>
      </c>
      <c r="BP67" s="64">
        <f t="shared" si="15"/>
        <v>1.7857142857142856E-2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0.92592592592592582</v>
      </c>
      <c r="Y72" s="386">
        <f>IFERROR(Y66/H66,"0")+IFERROR(Y67/H67,"0")+IFERROR(Y68/H68,"0")+IFERROR(Y69/H69,"0")+IFERROR(Y70/H70,"0")+IFERROR(Y71/H71,"0")</f>
        <v>1</v>
      </c>
      <c r="Z72" s="386">
        <f>IFERROR(IF(Z66="",0,Z66),"0")+IFERROR(IF(Z67="",0,Z67),"0")+IFERROR(IF(Z68="",0,Z68),"0")+IFERROR(IF(Z69="",0,Z69),"0")+IFERROR(IF(Z70="",0,Z70),"0")+IFERROR(IF(Z71="",0,Z71),"0")</f>
        <v>2.1749999999999999E-2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10</v>
      </c>
      <c r="Y73" s="386">
        <f>IFERROR(SUM(Y66:Y71),"0")</f>
        <v>10.8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150</v>
      </c>
      <c r="Y75" s="385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13.888888888888888</v>
      </c>
      <c r="Y77" s="386">
        <f>IFERROR(Y75/H75,"0")+IFERROR(Y76/H76,"0")</f>
        <v>14</v>
      </c>
      <c r="Z77" s="386">
        <f>IFERROR(IF(Z75="",0,Z75),"0")+IFERROR(IF(Z76="",0,Z76),"0")</f>
        <v>0.30449999999999999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150</v>
      </c>
      <c r="Y78" s="386">
        <f>IFERROR(SUM(Y75:Y76),"0")</f>
        <v>151.20000000000002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90</v>
      </c>
      <c r="Y101" s="385">
        <f>IFERROR(IF(X101="",0,CEILING((X101/$H101),1)*$H101),"")</f>
        <v>97.2</v>
      </c>
      <c r="Z101" s="36">
        <f>IFERROR(IF(Y101=0,"",ROUNDUP(Y101/H101,0)*0.02175),"")</f>
        <v>0.19574999999999998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93.999999999999986</v>
      </c>
      <c r="BN101" s="64">
        <f>IFERROR(Y101*I101/H101,"0")</f>
        <v>101.51999999999998</v>
      </c>
      <c r="BO101" s="64">
        <f>IFERROR(1/J101*(X101/H101),"0")</f>
        <v>0.14880952380952378</v>
      </c>
      <c r="BP101" s="64">
        <f>IFERROR(1/J101*(Y101/H101),"0")</f>
        <v>0.1607142857142857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8.3333333333333321</v>
      </c>
      <c r="Y104" s="386">
        <f>IFERROR(Y101/H101,"0")+IFERROR(Y102/H102,"0")+IFERROR(Y103/H103,"0")</f>
        <v>9</v>
      </c>
      <c r="Z104" s="386">
        <f>IFERROR(IF(Z101="",0,Z101),"0")+IFERROR(IF(Z102="",0,Z102),"0")+IFERROR(IF(Z103="",0,Z103),"0")</f>
        <v>0.19574999999999998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90</v>
      </c>
      <c r="Y105" s="386">
        <f>IFERROR(SUM(Y101:Y103),"0")</f>
        <v>97.2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100</v>
      </c>
      <c r="Y131" s="385">
        <f t="shared" si="21"/>
        <v>100.80000000000001</v>
      </c>
      <c r="Z131" s="36">
        <f>IFERROR(IF(Y131=0,"",ROUNDUP(Y131/H131,0)*0.02175),"")</f>
        <v>0.26100000000000001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106.64285714285715</v>
      </c>
      <c r="BN131" s="64">
        <f t="shared" si="23"/>
        <v>107.49600000000001</v>
      </c>
      <c r="BO131" s="64">
        <f t="shared" si="24"/>
        <v>0.21258503401360543</v>
      </c>
      <c r="BP131" s="64">
        <f t="shared" si="25"/>
        <v>0.21428571428571427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11.904761904761905</v>
      </c>
      <c r="Y136" s="386">
        <f>IFERROR(Y130/H130,"0")+IFERROR(Y131/H131,"0")+IFERROR(Y132/H132,"0")+IFERROR(Y133/H133,"0")+IFERROR(Y134/H134,"0")+IFERROR(Y135/H135,"0")</f>
        <v>12</v>
      </c>
      <c r="Z136" s="386">
        <f>IFERROR(IF(Z130="",0,Z130),"0")+IFERROR(IF(Z131="",0,Z131),"0")+IFERROR(IF(Z132="",0,Z132),"0")+IFERROR(IF(Z133="",0,Z133),"0")+IFERROR(IF(Z134="",0,Z134),"0")+IFERROR(IF(Z135="",0,Z135),"0")</f>
        <v>0.26100000000000001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100</v>
      </c>
      <c r="Y137" s="386">
        <f>IFERROR(SUM(Y130:Y135),"0")</f>
        <v>100.80000000000001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130</v>
      </c>
      <c r="Y308" s="385">
        <f t="shared" ref="Y308:Y314" si="52">IFERROR(IF(X308="",0,CEILING((X308/$H308),1)*$H308),"")</f>
        <v>140.4</v>
      </c>
      <c r="Z308" s="36">
        <f>IFERROR(IF(Y308=0,"",ROUNDUP(Y308/H308,0)*0.02175),"")</f>
        <v>0.28275</v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135.77777777777774</v>
      </c>
      <c r="BN308" s="64">
        <f t="shared" ref="BN308:BN314" si="54">IFERROR(Y308*I308/H308,"0")</f>
        <v>146.63999999999999</v>
      </c>
      <c r="BO308" s="64">
        <f t="shared" ref="BO308:BO314" si="55">IFERROR(1/J308*(X308/H308),"0")</f>
        <v>0.21494708994708991</v>
      </c>
      <c r="BP308" s="64">
        <f t="shared" ref="BP308:BP314" si="56">IFERROR(1/J308*(Y308/H308),"0")</f>
        <v>0.23214285714285712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12.037037037037036</v>
      </c>
      <c r="Y315" s="386">
        <f>IFERROR(Y308/H308,"0")+IFERROR(Y309/H309,"0")+IFERROR(Y310/H310,"0")+IFERROR(Y311/H311,"0")+IFERROR(Y312/H312,"0")+IFERROR(Y313/H313,"0")+IFERROR(Y314/H314,"0")</f>
        <v>13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0.28275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130</v>
      </c>
      <c r="Y316" s="386">
        <f>IFERROR(SUM(Y308:Y314),"0")</f>
        <v>140.4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80</v>
      </c>
      <c r="Y318" s="385">
        <f>IFERROR(IF(X318="",0,CEILING((X318/$H318),1)*$H318),"")</f>
        <v>84</v>
      </c>
      <c r="Z318" s="36">
        <f>IFERROR(IF(Y318=0,"",ROUNDUP(Y318/H318,0)*0.00753),"")</f>
        <v>0.15060000000000001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84.952380952380949</v>
      </c>
      <c r="BN318" s="64">
        <f>IFERROR(Y318*I318/H318,"0")</f>
        <v>89.199999999999989</v>
      </c>
      <c r="BO318" s="64">
        <f>IFERROR(1/J318*(X318/H318),"0")</f>
        <v>0.1221001221001221</v>
      </c>
      <c r="BP318" s="64">
        <f>IFERROR(1/J318*(Y318/H318),"0")</f>
        <v>0.12820512820512819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150</v>
      </c>
      <c r="Y319" s="385">
        <f>IFERROR(IF(X319="",0,CEILING((X319/$H319),1)*$H319),"")</f>
        <v>151.20000000000002</v>
      </c>
      <c r="Z319" s="36">
        <f>IFERROR(IF(Y319=0,"",ROUNDUP(Y319/H319,0)*0.00753),"")</f>
        <v>0.27107999999999999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159.28571428571428</v>
      </c>
      <c r="BN319" s="64">
        <f>IFERROR(Y319*I319/H319,"0")</f>
        <v>160.56</v>
      </c>
      <c r="BO319" s="64">
        <f>IFERROR(1/J319*(X319/H319),"0")</f>
        <v>0.22893772893772893</v>
      </c>
      <c r="BP319" s="64">
        <f>IFERROR(1/J319*(Y319/H319),"0")</f>
        <v>0.23076923076923075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54.761904761904759</v>
      </c>
      <c r="Y322" s="386">
        <f>IFERROR(Y318/H318,"0")+IFERROR(Y319/H319,"0")+IFERROR(Y320/H320,"0")+IFERROR(Y321/H321,"0")</f>
        <v>56</v>
      </c>
      <c r="Z322" s="386">
        <f>IFERROR(IF(Z318="",0,Z318),"0")+IFERROR(IF(Z319="",0,Z319),"0")+IFERROR(IF(Z320="",0,Z320),"0")+IFERROR(IF(Z321="",0,Z321),"0")</f>
        <v>0.42168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230</v>
      </c>
      <c r="Y323" s="386">
        <f>IFERROR(SUM(Y318:Y321),"0")</f>
        <v>235.20000000000002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1100</v>
      </c>
      <c r="Y325" s="385">
        <f t="shared" ref="Y325:Y330" si="57">IFERROR(IF(X325="",0,CEILING((X325/$H325),1)*$H325),"")</f>
        <v>1107.5999999999999</v>
      </c>
      <c r="Z325" s="36">
        <f>IFERROR(IF(Y325=0,"",ROUNDUP(Y325/H325,0)*0.02175),"")</f>
        <v>3.0884999999999998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1178.6923076923078</v>
      </c>
      <c r="BN325" s="64">
        <f t="shared" ref="BN325:BN330" si="59">IFERROR(Y325*I325/H325,"0")</f>
        <v>1186.836</v>
      </c>
      <c r="BO325" s="64">
        <f t="shared" ref="BO325:BO330" si="60">IFERROR(1/J325*(X325/H325),"0")</f>
        <v>2.5183150183150182</v>
      </c>
      <c r="BP325" s="64">
        <f t="shared" ref="BP325:BP330" si="61">IFERROR(1/J325*(Y325/H325),"0")</f>
        <v>2.5357142857142856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141.02564102564102</v>
      </c>
      <c r="Y331" s="386">
        <f>IFERROR(Y325/H325,"0")+IFERROR(Y326/H326,"0")+IFERROR(Y327/H327,"0")+IFERROR(Y328/H328,"0")+IFERROR(Y329/H329,"0")+IFERROR(Y330/H330,"0")</f>
        <v>142</v>
      </c>
      <c r="Z331" s="386">
        <f>IFERROR(IF(Z325="",0,Z325),"0")+IFERROR(IF(Z326="",0,Z326),"0")+IFERROR(IF(Z327="",0,Z327),"0")+IFERROR(IF(Z328="",0,Z328),"0")+IFERROR(IF(Z329="",0,Z329),"0")+IFERROR(IF(Z330="",0,Z330),"0")</f>
        <v>3.0884999999999998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1100</v>
      </c>
      <c r="Y332" s="386">
        <f>IFERROR(SUM(Y325:Y330),"0")</f>
        <v>1107.5999999999999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10</v>
      </c>
      <c r="Y340" s="385">
        <f>IFERROR(IF(X340="",0,CEILING((X340/$H340),1)*$H340),"")</f>
        <v>12.16</v>
      </c>
      <c r="Z340" s="36">
        <f>IFERROR(IF(Y340=0,"",ROUNDUP(Y340/H340,0)*0.00753),"")</f>
        <v>3.0120000000000001E-2</v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10.789473684210526</v>
      </c>
      <c r="BN340" s="64">
        <f>IFERROR(Y340*I340/H340,"0")</f>
        <v>13.12</v>
      </c>
      <c r="BO340" s="64">
        <f>IFERROR(1/J340*(X340/H340),"0")</f>
        <v>2.1086369770580295E-2</v>
      </c>
      <c r="BP340" s="64">
        <f>IFERROR(1/J340*(Y340/H340),"0")</f>
        <v>2.564102564102564E-2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3</v>
      </c>
      <c r="Y341" s="385">
        <f>IFERROR(IF(X341="",0,CEILING((X341/$H341),1)*$H341),"")</f>
        <v>3.04</v>
      </c>
      <c r="Z341" s="36">
        <f>IFERROR(IF(Y341=0,"",ROUNDUP(Y341/H341,0)*0.00753),"")</f>
        <v>7.5300000000000002E-3</v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3.2763157894736841</v>
      </c>
      <c r="BN341" s="64">
        <f>IFERROR(Y341*I341/H341,"0")</f>
        <v>3.3200000000000003</v>
      </c>
      <c r="BO341" s="64">
        <f>IFERROR(1/J341*(X341/H341),"0")</f>
        <v>6.3259109311740889E-3</v>
      </c>
      <c r="BP341" s="64">
        <f>IFERROR(1/J341*(Y341/H341),"0")</f>
        <v>6.41025641025641E-3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4.2763157894736841</v>
      </c>
      <c r="Y344" s="386">
        <f>IFERROR(Y340/H340,"0")+IFERROR(Y341/H341,"0")+IFERROR(Y342/H342,"0")+IFERROR(Y343/H343,"0")</f>
        <v>5</v>
      </c>
      <c r="Z344" s="386">
        <f>IFERROR(IF(Z340="",0,Z340),"0")+IFERROR(IF(Z341="",0,Z341),"0")+IFERROR(IF(Z342="",0,Z342),"0")+IFERROR(IF(Z343="",0,Z343),"0")</f>
        <v>3.7650000000000003E-2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13</v>
      </c>
      <c r="Y345" s="386">
        <f>IFERROR(SUM(Y340:Y343),"0")</f>
        <v>15.2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80</v>
      </c>
      <c r="Y358" s="385">
        <f>IFERROR(IF(X358="",0,CEILING((X358/$H358),1)*$H358),"")</f>
        <v>81</v>
      </c>
      <c r="Z358" s="36">
        <f>IFERROR(IF(Y358=0,"",ROUNDUP(Y358/H358,0)*0.02175),"")</f>
        <v>0.21749999999999997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85.57037037037037</v>
      </c>
      <c r="BN358" s="64">
        <f>IFERROR(Y358*I358/H358,"0")</f>
        <v>86.64</v>
      </c>
      <c r="BO358" s="64">
        <f>IFERROR(1/J358*(X358/H358),"0")</f>
        <v>0.17636684303350972</v>
      </c>
      <c r="BP358" s="64">
        <f>IFERROR(1/J358*(Y358/H358),"0")</f>
        <v>0.17857142857142855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9.8765432098765444</v>
      </c>
      <c r="Y361" s="386">
        <f>IFERROR(Y358/H358,"0")+IFERROR(Y359/H359,"0")+IFERROR(Y360/H360,"0")</f>
        <v>10</v>
      </c>
      <c r="Z361" s="386">
        <f>IFERROR(IF(Z358="",0,Z358),"0")+IFERROR(IF(Z359="",0,Z359),"0")+IFERROR(IF(Z360="",0,Z360),"0")</f>
        <v>0.21749999999999997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80</v>
      </c>
      <c r="Y362" s="386">
        <f>IFERROR(SUM(Y358:Y360),"0")</f>
        <v>81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750</v>
      </c>
      <c r="Y367" s="385">
        <f t="shared" si="62"/>
        <v>750</v>
      </c>
      <c r="Z367" s="36">
        <f>IFERROR(IF(Y367=0,"",ROUNDUP(Y367/H367,0)*0.02175),"")</f>
        <v>1.0874999999999999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774</v>
      </c>
      <c r="BN367" s="64">
        <f t="shared" si="64"/>
        <v>774</v>
      </c>
      <c r="BO367" s="64">
        <f t="shared" si="65"/>
        <v>1.0416666666666665</v>
      </c>
      <c r="BP367" s="64">
        <f t="shared" si="66"/>
        <v>1.0416666666666665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250</v>
      </c>
      <c r="Y369" s="385">
        <f t="shared" si="62"/>
        <v>255</v>
      </c>
      <c r="Z369" s="36">
        <f>IFERROR(IF(Y369=0,"",ROUNDUP(Y369/H369,0)*0.02175),"")</f>
        <v>0.36974999999999997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258</v>
      </c>
      <c r="BN369" s="64">
        <f t="shared" si="64"/>
        <v>263.16000000000003</v>
      </c>
      <c r="BO369" s="64">
        <f t="shared" si="65"/>
        <v>0.34722222222222221</v>
      </c>
      <c r="BP369" s="64">
        <f t="shared" si="66"/>
        <v>0.35416666666666663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90</v>
      </c>
      <c r="Y371" s="385">
        <f t="shared" si="62"/>
        <v>90</v>
      </c>
      <c r="Z371" s="36">
        <f>IFERROR(IF(Y371=0,"",ROUNDUP(Y371/H371,0)*0.02175),"")</f>
        <v>0.1305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92.88000000000001</v>
      </c>
      <c r="BN371" s="64">
        <f t="shared" si="64"/>
        <v>92.88000000000001</v>
      </c>
      <c r="BO371" s="64">
        <f t="shared" si="65"/>
        <v>0.125</v>
      </c>
      <c r="BP371" s="64">
        <f t="shared" si="66"/>
        <v>0.125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72.666666666666671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73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1.58775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1090</v>
      </c>
      <c r="Y376" s="386">
        <f>IFERROR(SUM(Y366:Y374),"0")</f>
        <v>1095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650</v>
      </c>
      <c r="Y378" s="385">
        <f>IFERROR(IF(X378="",0,CEILING((X378/$H378),1)*$H378),"")</f>
        <v>660</v>
      </c>
      <c r="Z378" s="36">
        <f>IFERROR(IF(Y378=0,"",ROUNDUP(Y378/H378,0)*0.02175),"")</f>
        <v>0.95699999999999996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670.8</v>
      </c>
      <c r="BN378" s="64">
        <f>IFERROR(Y378*I378/H378,"0")</f>
        <v>681.12000000000012</v>
      </c>
      <c r="BO378" s="64">
        <f>IFERROR(1/J378*(X378/H378),"0")</f>
        <v>0.90277777777777779</v>
      </c>
      <c r="BP378" s="64">
        <f>IFERROR(1/J378*(Y378/H378),"0")</f>
        <v>0.91666666666666663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43.333333333333336</v>
      </c>
      <c r="Y380" s="386">
        <f>IFERROR(Y378/H378,"0")+IFERROR(Y379/H379,"0")</f>
        <v>44</v>
      </c>
      <c r="Z380" s="386">
        <f>IFERROR(IF(Z378="",0,Z378),"0")+IFERROR(IF(Z379="",0,Z379),"0")</f>
        <v>0.95699999999999996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650</v>
      </c>
      <c r="Y381" s="386">
        <f>IFERROR(SUM(Y378:Y379),"0")</f>
        <v>660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200</v>
      </c>
      <c r="Y408" s="385">
        <f>IFERROR(IF(X408="",0,CEILING((X408/$H408),1)*$H408),"")</f>
        <v>202.79999999999998</v>
      </c>
      <c r="Z408" s="36">
        <f>IFERROR(IF(Y408=0,"",ROUNDUP(Y408/H408,0)*0.02175),"")</f>
        <v>0.5655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214.46153846153848</v>
      </c>
      <c r="BN408" s="64">
        <f>IFERROR(Y408*I408/H408,"0")</f>
        <v>217.464</v>
      </c>
      <c r="BO408" s="64">
        <f>IFERROR(1/J408*(X408/H408),"0")</f>
        <v>0.45787545787545786</v>
      </c>
      <c r="BP408" s="64">
        <f>IFERROR(1/J408*(Y408/H408),"0")</f>
        <v>0.46428571428571425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25.641025641025642</v>
      </c>
      <c r="Y413" s="386">
        <f>IFERROR(Y408/H408,"0")+IFERROR(Y409/H409,"0")+IFERROR(Y410/H410,"0")+IFERROR(Y411/H411,"0")+IFERROR(Y412/H412,"0")</f>
        <v>26</v>
      </c>
      <c r="Z413" s="386">
        <f>IFERROR(IF(Z408="",0,Z408),"0")+IFERROR(IF(Z409="",0,Z409),"0")+IFERROR(IF(Z410="",0,Z410),"0")+IFERROR(IF(Z411="",0,Z411),"0")+IFERROR(IF(Z412="",0,Z412),"0")</f>
        <v>0.5655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200</v>
      </c>
      <c r="Y414" s="386">
        <f>IFERROR(SUM(Y408:Y412),"0")</f>
        <v>202.79999999999998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3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0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3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200</v>
      </c>
      <c r="Y471" s="385">
        <f t="shared" si="74"/>
        <v>201.60000000000002</v>
      </c>
      <c r="Z471" s="36">
        <f>IFERROR(IF(Y471=0,"",ROUNDUP(Y471/H471,0)*0.00753),"")</f>
        <v>0.36143999999999998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210.95238095238093</v>
      </c>
      <c r="BN471" s="64">
        <f t="shared" si="76"/>
        <v>212.64000000000001</v>
      </c>
      <c r="BO471" s="64">
        <f t="shared" si="77"/>
        <v>0.30525030525030528</v>
      </c>
      <c r="BP471" s="64">
        <f t="shared" si="78"/>
        <v>0.30769230769230771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5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68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10</v>
      </c>
      <c r="Y516" s="385">
        <f t="shared" si="79"/>
        <v>10.56</v>
      </c>
      <c r="Z516" s="36">
        <f t="shared" si="80"/>
        <v>2.392E-2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10.681818181818182</v>
      </c>
      <c r="BN516" s="64">
        <f t="shared" si="82"/>
        <v>11.28</v>
      </c>
      <c r="BO516" s="64">
        <f t="shared" si="83"/>
        <v>1.8210955710955712E-2</v>
      </c>
      <c r="BP516" s="64">
        <f t="shared" si="84"/>
        <v>1.9230769230769232E-2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1.8939393939393938</v>
      </c>
      <c r="Y521" s="386">
        <f>IFERROR(Y512/H512,"0")+IFERROR(Y513/H513,"0")+IFERROR(Y514/H514,"0")+IFERROR(Y515/H515,"0")+IFERROR(Y516/H516,"0")+IFERROR(Y517/H517,"0")+IFERROR(Y518/H518,"0")+IFERROR(Y519/H519,"0")+IFERROR(Y520/H520,"0")</f>
        <v>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2.392E-2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10</v>
      </c>
      <c r="Y522" s="386">
        <f>IFERROR(SUM(Y512:Y520),"0")</f>
        <v>10.56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300</v>
      </c>
      <c r="Y524" s="385">
        <f>IFERROR(IF(X524="",0,CEILING((X524/$H524),1)*$H524),"")</f>
        <v>300.96000000000004</v>
      </c>
      <c r="Z524" s="36">
        <f>IFERROR(IF(Y524=0,"",ROUNDUP(Y524/H524,0)*0.01196),"")</f>
        <v>0.68171999999999999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320.45454545454544</v>
      </c>
      <c r="BN524" s="64">
        <f>IFERROR(Y524*I524/H524,"0")</f>
        <v>321.48</v>
      </c>
      <c r="BO524" s="64">
        <f>IFERROR(1/J524*(X524/H524),"0")</f>
        <v>0.54632867132867136</v>
      </c>
      <c r="BP524" s="64">
        <f>IFERROR(1/J524*(Y524/H524),"0")</f>
        <v>0.54807692307692313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56.818181818181813</v>
      </c>
      <c r="Y526" s="386">
        <f>IFERROR(Y524/H524,"0")+IFERROR(Y525/H525,"0")</f>
        <v>57.000000000000007</v>
      </c>
      <c r="Z526" s="386">
        <f>IFERROR(IF(Z524="",0,Z524),"0")+IFERROR(IF(Z525="",0,Z525),"0")</f>
        <v>0.68171999999999999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300</v>
      </c>
      <c r="Y527" s="386">
        <f>IFERROR(SUM(Y524:Y525),"0")</f>
        <v>300.96000000000004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10</v>
      </c>
      <c r="Y529" s="385">
        <f t="shared" ref="Y529:Y534" si="85">IFERROR(IF(X529="",0,CEILING((X529/$H529),1)*$H529),"")</f>
        <v>10.56</v>
      </c>
      <c r="Z529" s="36">
        <f>IFERROR(IF(Y529=0,"",ROUNDUP(Y529/H529,0)*0.01196),"")</f>
        <v>2.392E-2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10.681818181818182</v>
      </c>
      <c r="BN529" s="64">
        <f t="shared" ref="BN529:BN534" si="87">IFERROR(Y529*I529/H529,"0")</f>
        <v>11.28</v>
      </c>
      <c r="BO529" s="64">
        <f t="shared" ref="BO529:BO534" si="88">IFERROR(1/J529*(X529/H529),"0")</f>
        <v>1.8210955710955712E-2</v>
      </c>
      <c r="BP529" s="64">
        <f t="shared" ref="BP529:BP534" si="89">IFERROR(1/J529*(Y529/H529),"0")</f>
        <v>1.9230769230769232E-2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10</v>
      </c>
      <c r="Y530" s="385">
        <f t="shared" si="85"/>
        <v>10.56</v>
      </c>
      <c r="Z530" s="36">
        <f>IFERROR(IF(Y530=0,"",ROUNDUP(Y530/H530,0)*0.01196),"")</f>
        <v>2.392E-2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10.681818181818182</v>
      </c>
      <c r="BN530" s="64">
        <f t="shared" si="87"/>
        <v>11.28</v>
      </c>
      <c r="BO530" s="64">
        <f t="shared" si="88"/>
        <v>1.8210955710955712E-2</v>
      </c>
      <c r="BP530" s="64">
        <f t="shared" si="89"/>
        <v>1.9230769230769232E-2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100</v>
      </c>
      <c r="Y531" s="385">
        <f t="shared" si="85"/>
        <v>100.32000000000001</v>
      </c>
      <c r="Z531" s="36">
        <f>IFERROR(IF(Y531=0,"",ROUNDUP(Y531/H531,0)*0.01196),"")</f>
        <v>0.22724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106.81818181818181</v>
      </c>
      <c r="BN531" s="64">
        <f t="shared" si="87"/>
        <v>107.16</v>
      </c>
      <c r="BO531" s="64">
        <f t="shared" si="88"/>
        <v>0.18210955710955709</v>
      </c>
      <c r="BP531" s="64">
        <f t="shared" si="89"/>
        <v>0.18269230769230771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22.727272727272727</v>
      </c>
      <c r="Y535" s="386">
        <f>IFERROR(Y529/H529,"0")+IFERROR(Y530/H530,"0")+IFERROR(Y531/H531,"0")+IFERROR(Y532/H532,"0")+IFERROR(Y533/H533,"0")+IFERROR(Y534/H534,"0")</f>
        <v>23</v>
      </c>
      <c r="Z535" s="386">
        <f>IFERROR(IF(Z529="",0,Z529),"0")+IFERROR(IF(Z530="",0,Z530),"0")+IFERROR(IF(Z531="",0,Z531),"0")+IFERROR(IF(Z532="",0,Z532),"0")+IFERROR(IF(Z533="",0,Z533),"0")+IFERROR(IF(Z534="",0,Z534),"0")</f>
        <v>0.27507999999999999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120</v>
      </c>
      <c r="Y536" s="386">
        <f>IFERROR(SUM(Y529:Y534),"0")</f>
        <v>121.44000000000001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10</v>
      </c>
      <c r="Y552" s="385">
        <f t="shared" si="90"/>
        <v>12</v>
      </c>
      <c r="Z552" s="36">
        <f>IFERROR(IF(Y552=0,"",ROUNDUP(Y552/H552,0)*0.02175),"")</f>
        <v>2.1749999999999999E-2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10.4</v>
      </c>
      <c r="BN552" s="64">
        <f t="shared" si="92"/>
        <v>12.479999999999999</v>
      </c>
      <c r="BO552" s="64">
        <f t="shared" si="93"/>
        <v>1.488095238095238E-2</v>
      </c>
      <c r="BP552" s="64">
        <f t="shared" si="94"/>
        <v>1.7857142857142856E-2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0.83333333333333337</v>
      </c>
      <c r="Y557" s="386">
        <f>IFERROR(Y550/H550,"0")+IFERROR(Y551/H551,"0")+IFERROR(Y552/H552,"0")+IFERROR(Y553/H553,"0")+IFERROR(Y554/H554,"0")+IFERROR(Y555/H555,"0")+IFERROR(Y556/H556,"0")</f>
        <v>1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2.1749999999999999E-2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10</v>
      </c>
      <c r="Y558" s="386">
        <f>IFERROR(SUM(Y550:Y556),"0")</f>
        <v>12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40</v>
      </c>
      <c r="Y571" s="385">
        <f t="shared" si="95"/>
        <v>42</v>
      </c>
      <c r="Z571" s="36">
        <f>IFERROR(IF(Y571=0,"",ROUNDUP(Y571/H571,0)*0.00753),"")</f>
        <v>7.5300000000000006E-2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42.476190476190474</v>
      </c>
      <c r="BN571" s="64">
        <f t="shared" si="97"/>
        <v>44.599999999999994</v>
      </c>
      <c r="BO571" s="64">
        <f t="shared" si="98"/>
        <v>6.1050061050061048E-2</v>
      </c>
      <c r="BP571" s="64">
        <f t="shared" si="99"/>
        <v>6.4102564102564097E-2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9.5238095238095237</v>
      </c>
      <c r="Y573" s="386">
        <f>IFERROR(Y567/H567,"0")+IFERROR(Y568/H568,"0")+IFERROR(Y569/H569,"0")+IFERROR(Y570/H570,"0")+IFERROR(Y571/H571,"0")+IFERROR(Y572/H572,"0")</f>
        <v>10</v>
      </c>
      <c r="Z573" s="386">
        <f>IFERROR(IF(Z567="",0,Z567),"0")+IFERROR(IF(Z568="",0,Z568),"0")+IFERROR(IF(Z569="",0,Z569),"0")+IFERROR(IF(Z570="",0,Z570),"0")+IFERROR(IF(Z571="",0,Z571),"0")+IFERROR(IF(Z572="",0,Z572),"0")</f>
        <v>7.5300000000000006E-2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40</v>
      </c>
      <c r="Y574" s="386">
        <f>IFERROR(SUM(Y567:Y572),"0")</f>
        <v>42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25</v>
      </c>
      <c r="Y576" s="385">
        <f>IFERROR(IF(X576="",0,CEILING((X576/$H576),1)*$H576),"")</f>
        <v>31.2</v>
      </c>
      <c r="Z576" s="36">
        <f>IFERROR(IF(Y576=0,"",ROUNDUP(Y576/H576,0)*0.02175),"")</f>
        <v>8.6999999999999994E-2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26.80769230769231</v>
      </c>
      <c r="BN576" s="64">
        <f>IFERROR(Y576*I576/H576,"0")</f>
        <v>33.456000000000003</v>
      </c>
      <c r="BO576" s="64">
        <f>IFERROR(1/J576*(X576/H576),"0")</f>
        <v>5.7234432234432232E-2</v>
      </c>
      <c r="BP576" s="64">
        <f>IFERROR(1/J576*(Y576/H576),"0")</f>
        <v>7.1428571428571425E-2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3.2051282051282053</v>
      </c>
      <c r="Y578" s="386">
        <f>IFERROR(Y576/H576,"0")+IFERROR(Y577/H577,"0")</f>
        <v>4</v>
      </c>
      <c r="Z578" s="386">
        <f>IFERROR(IF(Z576="",0,Z576),"0")+IFERROR(IF(Z577="",0,Z577),"0")</f>
        <v>8.6999999999999994E-2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25</v>
      </c>
      <c r="Y579" s="386">
        <f>IFERROR(SUM(Y576:Y577),"0")</f>
        <v>31.2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4590.8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4665.3600000000006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4831.0956261555211</v>
      </c>
      <c r="Y606" s="386">
        <f>IFERROR(SUM(BN22:BN602),"0")</f>
        <v>4909.6119999999992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9</v>
      </c>
      <c r="Y607" s="38">
        <f>ROUNDUP(SUM(BP22:BP602),0)</f>
        <v>9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5056.0956261555211</v>
      </c>
      <c r="Y608" s="386">
        <f>GrossWeightTotalR+PalletQtyTotalR*25</f>
        <v>5134.6119999999992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547.26986791635909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557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9.5702700000000025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48.400000000000006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162.00000000000003</v>
      </c>
      <c r="E615" s="46">
        <f>IFERROR(Y101*1,"0")+IFERROR(Y102*1,"0")+IFERROR(Y103*1,"0")+IFERROR(Y107*1,"0")+IFERROR(Y108*1,"0")+IFERROR(Y109*1,"0")+IFERROR(Y110*1,"0")+IFERROR(Y111*1,"0")</f>
        <v>97.2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100.80000000000001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1498.3999999999999</v>
      </c>
      <c r="V615" s="46">
        <f>IFERROR(Y354*1,"0")+IFERROR(Y358*1,"0")+IFERROR(Y359*1,"0")+IFERROR(Y360*1,"0")</f>
        <v>81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1755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202.79999999999998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432.96000000000004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85.2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2024-08-06T08:11:37Z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