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Пушкарный\"/>
    </mc:Choice>
  </mc:AlternateContent>
  <xr:revisionPtr revIDLastSave="0" documentId="13_ncr:1_{D70940FD-FCDE-4B14-AB42-915A974C528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P390" i="2"/>
  <c r="BO390" i="2"/>
  <c r="BN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O222" i="2"/>
  <c r="BM222" i="2"/>
  <c r="Y222" i="2"/>
  <c r="BP222" i="2" s="1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N222" i="2" l="1"/>
  <c r="H615" i="2"/>
  <c r="BN416" i="2"/>
  <c r="Y338" i="2"/>
  <c r="Z126" i="2"/>
  <c r="Z222" i="2"/>
  <c r="Z416" i="2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462" i="2" l="1"/>
  <c r="Z591" i="2"/>
  <c r="Z380" i="2"/>
  <c r="Z304" i="2"/>
  <c r="Z456" i="2"/>
  <c r="Z418" i="2"/>
  <c r="Z386" i="2"/>
  <c r="Z361" i="2"/>
  <c r="Z178" i="2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<sst xmlns="http://schemas.openxmlformats.org/spreadsheetml/2006/main" count="3840" uniqueCount="836">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</sst>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8" t="s">
        <v>29</v>
      </c>
      <c r="E1" s="388"/>
      <c r="F1" s="388"/>
      <c r="G1" s="14" t="s">
        <v>69</v>
      </c>
      <c r="H1" s="388" t="s">
        <v>49</v>
      </c>
      <c r="I1" s="388"/>
      <c r="J1" s="388"/>
      <c r="K1" s="388"/>
      <c r="L1" s="388"/>
      <c r="M1" s="388"/>
      <c r="N1" s="388"/>
      <c r="O1" s="388"/>
      <c r="P1" s="388"/>
      <c r="Q1" s="388"/>
      <c r="R1" s="389" t="s">
        <v>70</v>
      </c>
      <c r="S1" s="390"/>
      <c r="T1" s="39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1"/>
      <c r="Q3" s="391"/>
      <c r="R3" s="391"/>
      <c r="S3" s="391"/>
      <c r="T3" s="391"/>
      <c r="U3" s="391"/>
      <c r="V3" s="391"/>
      <c r="W3" s="39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2" t="s">
        <v>8</v>
      </c>
      <c r="B5" s="392"/>
      <c r="C5" s="392"/>
      <c r="D5" s="393"/>
      <c r="E5" s="393"/>
      <c r="F5" s="394" t="s">
        <v>14</v>
      </c>
      <c r="G5" s="394"/>
      <c r="H5" s="393"/>
      <c r="I5" s="393"/>
      <c r="J5" s="393"/>
      <c r="K5" s="393"/>
      <c r="L5" s="393"/>
      <c r="M5" s="393"/>
      <c r="N5" s="70"/>
      <c r="P5" s="26" t="s">
        <v>4</v>
      </c>
      <c r="Q5" s="395">
        <v>45507</v>
      </c>
      <c r="R5" s="395"/>
      <c r="T5" s="396" t="s">
        <v>3</v>
      </c>
      <c r="U5" s="397"/>
      <c r="V5" s="398" t="s">
        <v>808</v>
      </c>
      <c r="W5" s="399"/>
      <c r="AB5" s="58"/>
      <c r="AC5" s="58"/>
      <c r="AD5" s="58"/>
      <c r="AE5" s="58"/>
    </row>
    <row r="6" spans="1:32" s="17" customFormat="1" ht="24" customHeight="1" x14ac:dyDescent="0.2">
      <c r="A6" s="392" t="s">
        <v>1</v>
      </c>
      <c r="B6" s="392"/>
      <c r="C6" s="392"/>
      <c r="D6" s="400" t="s">
        <v>815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Суббота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3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0.41666666666666669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customHeight="1" x14ac:dyDescent="0.2">
      <c r="A19" s="450" t="s">
        <v>78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customHeight="1" x14ac:dyDescent="0.25">
      <c r="A20" s="451" t="s">
        <v>78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customHeight="1" x14ac:dyDescent="0.25">
      <c r="A21" s="452" t="s">
        <v>79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2" t="s">
        <v>84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53">
        <v>4607091383881</v>
      </c>
      <c r="E26" s="45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53">
        <v>4607091388237</v>
      </c>
      <c r="E27" s="45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53">
        <v>4607091383935</v>
      </c>
      <c r="E28" s="45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6" t="s">
        <v>95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7" t="s">
        <v>98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53">
        <v>4607091383911</v>
      </c>
      <c r="E32" s="45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53">
        <v>4607091388244</v>
      </c>
      <c r="E33" s="45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460"/>
      <c r="B34" s="460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1"/>
      <c r="P34" s="457" t="s">
        <v>43</v>
      </c>
      <c r="Q34" s="458"/>
      <c r="R34" s="458"/>
      <c r="S34" s="458"/>
      <c r="T34" s="458"/>
      <c r="U34" s="458"/>
      <c r="V34" s="459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452" t="s">
        <v>103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53">
        <v>4607091388503</v>
      </c>
      <c r="E37" s="45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55"/>
      <c r="R37" s="455"/>
      <c r="S37" s="455"/>
      <c r="T37" s="456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460"/>
      <c r="B38" s="460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457" t="s">
        <v>43</v>
      </c>
      <c r="Q38" s="458"/>
      <c r="R38" s="458"/>
      <c r="S38" s="458"/>
      <c r="T38" s="458"/>
      <c r="U38" s="458"/>
      <c r="V38" s="459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452" t="s">
        <v>108</v>
      </c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53">
        <v>4607091388282</v>
      </c>
      <c r="E41" s="45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55"/>
      <c r="R41" s="455"/>
      <c r="S41" s="455"/>
      <c r="T41" s="456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1"/>
      <c r="P42" s="457" t="s">
        <v>43</v>
      </c>
      <c r="Q42" s="458"/>
      <c r="R42" s="458"/>
      <c r="S42" s="458"/>
      <c r="T42" s="458"/>
      <c r="U42" s="458"/>
      <c r="V42" s="459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452" t="s">
        <v>112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53">
        <v>4607091389111</v>
      </c>
      <c r="E45" s="45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55"/>
      <c r="R45" s="455"/>
      <c r="S45" s="455"/>
      <c r="T45" s="456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460"/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1"/>
      <c r="P46" s="457" t="s">
        <v>43</v>
      </c>
      <c r="Q46" s="458"/>
      <c r="R46" s="458"/>
      <c r="S46" s="458"/>
      <c r="T46" s="458"/>
      <c r="U46" s="458"/>
      <c r="V46" s="459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1"/>
      <c r="P47" s="457" t="s">
        <v>43</v>
      </c>
      <c r="Q47" s="458"/>
      <c r="R47" s="458"/>
      <c r="S47" s="458"/>
      <c r="T47" s="458"/>
      <c r="U47" s="458"/>
      <c r="V47" s="459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50" t="s">
        <v>115</v>
      </c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53"/>
      <c r="AB48" s="53"/>
      <c r="AC48" s="53"/>
    </row>
    <row r="49" spans="1:68" ht="16.5" customHeight="1" x14ac:dyDescent="0.25">
      <c r="A49" s="451" t="s">
        <v>116</v>
      </c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63"/>
      <c r="AB49" s="63"/>
      <c r="AC49" s="63"/>
    </row>
    <row r="50" spans="1:68" ht="14.25" customHeight="1" x14ac:dyDescent="0.25">
      <c r="A50" s="452" t="s">
        <v>117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4301011380</v>
      </c>
      <c r="D51" s="453">
        <v>4607091385670</v>
      </c>
      <c r="E51" s="45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0</v>
      </c>
      <c r="Y51" s="54">
        <f t="shared" ref="Y51:Y56" si="6"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0</v>
      </c>
      <c r="BN51" s="76">
        <f t="shared" ref="BN51:BN56" si="8">IFERROR(Y51*I51/H51,"0")</f>
        <v>0</v>
      </c>
      <c r="BO51" s="76">
        <f t="shared" ref="BO51:BO56" si="9">IFERROR(1/J51*(X51/H51),"0")</f>
        <v>0</v>
      </c>
      <c r="BP51" s="76">
        <f t="shared" ref="BP51:BP56" si="10">IFERROR(1/J51*(Y51/H51),"0")</f>
        <v>0</v>
      </c>
    </row>
    <row r="52" spans="1:68" ht="27" customHeight="1" x14ac:dyDescent="0.25">
      <c r="A52" s="61" t="s">
        <v>118</v>
      </c>
      <c r="B52" s="61" t="s">
        <v>122</v>
      </c>
      <c r="C52" s="35">
        <v>4301011540</v>
      </c>
      <c r="D52" s="453">
        <v>4607091385670</v>
      </c>
      <c r="E52" s="453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124</v>
      </c>
      <c r="B53" s="61" t="s">
        <v>125</v>
      </c>
      <c r="C53" s="35">
        <v>4301011625</v>
      </c>
      <c r="D53" s="453">
        <v>4680115883956</v>
      </c>
      <c r="E53" s="453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61" t="s">
        <v>126</v>
      </c>
      <c r="B54" s="61" t="s">
        <v>127</v>
      </c>
      <c r="C54" s="35">
        <v>4301011382</v>
      </c>
      <c r="D54" s="453">
        <v>4607091385687</v>
      </c>
      <c r="E54" s="453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55"/>
      <c r="R54" s="455"/>
      <c r="S54" s="455"/>
      <c r="T54" s="456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IFERROR(IF(Y54=0,"",ROUNDUP(Y54/H54,0)*0.00937),"")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27" customHeight="1" x14ac:dyDescent="0.25">
      <c r="A55" s="61" t="s">
        <v>128</v>
      </c>
      <c r="B55" s="61" t="s">
        <v>129</v>
      </c>
      <c r="C55" s="35">
        <v>4301011565</v>
      </c>
      <c r="D55" s="453">
        <v>4680115882539</v>
      </c>
      <c r="E55" s="453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55"/>
      <c r="R55" s="455"/>
      <c r="S55" s="455"/>
      <c r="T55" s="456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130</v>
      </c>
      <c r="B56" s="61" t="s">
        <v>131</v>
      </c>
      <c r="C56" s="35">
        <v>4301011624</v>
      </c>
      <c r="D56" s="453">
        <v>4680115883949</v>
      </c>
      <c r="E56" s="453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55"/>
      <c r="R56" s="455"/>
      <c r="S56" s="455"/>
      <c r="T56" s="456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x14ac:dyDescent="0.2">
      <c r="A57" s="460"/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1"/>
      <c r="P57" s="457" t="s">
        <v>43</v>
      </c>
      <c r="Q57" s="458"/>
      <c r="R57" s="458"/>
      <c r="S57" s="458"/>
      <c r="T57" s="458"/>
      <c r="U57" s="458"/>
      <c r="V57" s="459"/>
      <c r="W57" s="41" t="s">
        <v>42</v>
      </c>
      <c r="X57" s="42">
        <f>IFERROR(X51/H51,"0")+IFERROR(X52/H52,"0")+IFERROR(X53/H53,"0")+IFERROR(X54/H54,"0")+IFERROR(X55/H55,"0")+IFERROR(X56/H56,"0")</f>
        <v>0</v>
      </c>
      <c r="Y57" s="42">
        <f>IFERROR(Y51/H51,"0")+IFERROR(Y52/H52,"0")+IFERROR(Y53/H53,"0")+IFERROR(Y54/H54,"0")+IFERROR(Y55/H55,"0")+IFERROR(Y56/H56,"0")</f>
        <v>0</v>
      </c>
      <c r="Z57" s="42">
        <f>IFERROR(IF(Z51="",0,Z51),"0")+IFERROR(IF(Z52="",0,Z52),"0")+IFERROR(IF(Z53="",0,Z53),"0")+IFERROR(IF(Z54="",0,Z54),"0")+IFERROR(IF(Z55="",0,Z55),"0")+IFERROR(IF(Z56="",0,Z56),"0")</f>
        <v>0</v>
      </c>
      <c r="AA57" s="65"/>
      <c r="AB57" s="65"/>
      <c r="AC57" s="65"/>
    </row>
    <row r="58" spans="1:68" x14ac:dyDescent="0.2">
      <c r="A58" s="460"/>
      <c r="B58" s="460"/>
      <c r="C58" s="460"/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1"/>
      <c r="P58" s="457" t="s">
        <v>43</v>
      </c>
      <c r="Q58" s="458"/>
      <c r="R58" s="458"/>
      <c r="S58" s="458"/>
      <c r="T58" s="458"/>
      <c r="U58" s="458"/>
      <c r="V58" s="459"/>
      <c r="W58" s="41" t="s">
        <v>0</v>
      </c>
      <c r="X58" s="42">
        <f>IFERROR(SUM(X51:X56),"0")</f>
        <v>0</v>
      </c>
      <c r="Y58" s="42">
        <f>IFERROR(SUM(Y51:Y56),"0")</f>
        <v>0</v>
      </c>
      <c r="Z58" s="41"/>
      <c r="AA58" s="65"/>
      <c r="AB58" s="65"/>
      <c r="AC58" s="65"/>
    </row>
    <row r="59" spans="1:68" ht="14.25" customHeight="1" x14ac:dyDescent="0.25">
      <c r="A59" s="452" t="s">
        <v>84</v>
      </c>
      <c r="B59" s="452"/>
      <c r="C59" s="452"/>
      <c r="D59" s="452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  <c r="Q59" s="452"/>
      <c r="R59" s="452"/>
      <c r="S59" s="452"/>
      <c r="T59" s="452"/>
      <c r="U59" s="452"/>
      <c r="V59" s="452"/>
      <c r="W59" s="452"/>
      <c r="X59" s="452"/>
      <c r="Y59" s="452"/>
      <c r="Z59" s="452"/>
      <c r="AA59" s="64"/>
      <c r="AB59" s="64"/>
      <c r="AC59" s="64"/>
    </row>
    <row r="60" spans="1:68" ht="16.5" customHeight="1" x14ac:dyDescent="0.25">
      <c r="A60" s="61" t="s">
        <v>132</v>
      </c>
      <c r="B60" s="61" t="s">
        <v>133</v>
      </c>
      <c r="C60" s="35">
        <v>4301051842</v>
      </c>
      <c r="D60" s="453">
        <v>4680115885233</v>
      </c>
      <c r="E60" s="453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479" t="s">
        <v>134</v>
      </c>
      <c r="Q60" s="455"/>
      <c r="R60" s="455"/>
      <c r="S60" s="455"/>
      <c r="T60" s="456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customHeight="1" x14ac:dyDescent="0.25">
      <c r="A61" s="61" t="s">
        <v>135</v>
      </c>
      <c r="B61" s="61" t="s">
        <v>136</v>
      </c>
      <c r="C61" s="35">
        <v>4301051820</v>
      </c>
      <c r="D61" s="453">
        <v>4680115884915</v>
      </c>
      <c r="E61" s="453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480" t="s">
        <v>137</v>
      </c>
      <c r="Q61" s="455"/>
      <c r="R61" s="455"/>
      <c r="S61" s="455"/>
      <c r="T61" s="456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x14ac:dyDescent="0.2">
      <c r="A62" s="460"/>
      <c r="B62" s="460"/>
      <c r="C62" s="460"/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1"/>
      <c r="P62" s="457" t="s">
        <v>43</v>
      </c>
      <c r="Q62" s="458"/>
      <c r="R62" s="458"/>
      <c r="S62" s="458"/>
      <c r="T62" s="458"/>
      <c r="U62" s="458"/>
      <c r="V62" s="459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1"/>
      <c r="P63" s="457" t="s">
        <v>43</v>
      </c>
      <c r="Q63" s="458"/>
      <c r="R63" s="458"/>
      <c r="S63" s="458"/>
      <c r="T63" s="458"/>
      <c r="U63" s="458"/>
      <c r="V63" s="459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customHeight="1" x14ac:dyDescent="0.25">
      <c r="A64" s="451" t="s">
        <v>138</v>
      </c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63"/>
      <c r="AB64" s="63"/>
      <c r="AC64" s="63"/>
    </row>
    <row r="65" spans="1:68" ht="14.25" customHeight="1" x14ac:dyDescent="0.25">
      <c r="A65" s="452" t="s">
        <v>117</v>
      </c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452"/>
      <c r="Y65" s="452"/>
      <c r="Z65" s="452"/>
      <c r="AA65" s="64"/>
      <c r="AB65" s="64"/>
      <c r="AC65" s="64"/>
    </row>
    <row r="66" spans="1:68" ht="27" customHeight="1" x14ac:dyDescent="0.25">
      <c r="A66" s="61" t="s">
        <v>139</v>
      </c>
      <c r="B66" s="61" t="s">
        <v>140</v>
      </c>
      <c r="C66" s="35">
        <v>4301011481</v>
      </c>
      <c r="D66" s="453">
        <v>4680115881426</v>
      </c>
      <c r="E66" s="453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70</v>
      </c>
      <c r="Y66" s="54">
        <f t="shared" ref="Y66:Y71" si="11">IFERROR(IF(X66="",0,CEILING((X66/$H66),1)*$H66),"")</f>
        <v>75.600000000000009</v>
      </c>
      <c r="Z66" s="40">
        <f>IFERROR(IF(Y66=0,"",ROUNDUP(Y66/H66,0)*0.02039),"")</f>
        <v>0.14273</v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73.1111111111111</v>
      </c>
      <c r="BN66" s="76">
        <f t="shared" ref="BN66:BN71" si="13">IFERROR(Y66*I66/H66,"0")</f>
        <v>78.959999999999994</v>
      </c>
      <c r="BO66" s="76">
        <f t="shared" ref="BO66:BO71" si="14">IFERROR(1/J66*(X66/H66),"0")</f>
        <v>0.13503086419753085</v>
      </c>
      <c r="BP66" s="76">
        <f t="shared" ref="BP66:BP71" si="15">IFERROR(1/J66*(Y66/H66),"0")</f>
        <v>0.14583333333333331</v>
      </c>
    </row>
    <row r="67" spans="1:68" ht="27" customHeight="1" x14ac:dyDescent="0.25">
      <c r="A67" s="61" t="s">
        <v>139</v>
      </c>
      <c r="B67" s="61" t="s">
        <v>142</v>
      </c>
      <c r="C67" s="35">
        <v>4301011452</v>
      </c>
      <c r="D67" s="453">
        <v>4680115881426</v>
      </c>
      <c r="E67" s="45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customHeight="1" x14ac:dyDescent="0.25">
      <c r="A68" s="61" t="s">
        <v>143</v>
      </c>
      <c r="B68" s="61" t="s">
        <v>144</v>
      </c>
      <c r="C68" s="35">
        <v>4301011386</v>
      </c>
      <c r="D68" s="453">
        <v>4680115880283</v>
      </c>
      <c r="E68" s="453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4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26</v>
      </c>
      <c r="Y69" s="54">
        <f t="shared" si="11"/>
        <v>27</v>
      </c>
      <c r="Z69" s="40">
        <f>IFERROR(IF(Y69=0,"",ROUNDUP(Y69/H69,0)*0.00937),"")</f>
        <v>5.6219999999999999E-2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27.38666666666667</v>
      </c>
      <c r="BN69" s="76">
        <f t="shared" si="13"/>
        <v>28.44</v>
      </c>
      <c r="BO69" s="76">
        <f t="shared" si="14"/>
        <v>4.8148148148148148E-2</v>
      </c>
      <c r="BP69" s="76">
        <f t="shared" si="15"/>
        <v>0.05</v>
      </c>
    </row>
    <row r="70" spans="1:68" ht="27" customHeight="1" x14ac:dyDescent="0.25">
      <c r="A70" s="61" t="s">
        <v>147</v>
      </c>
      <c r="B70" s="61" t="s">
        <v>148</v>
      </c>
      <c r="C70" s="35">
        <v>4301011432</v>
      </c>
      <c r="D70" s="453">
        <v>4680115882720</v>
      </c>
      <c r="E70" s="453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55"/>
      <c r="R70" s="455"/>
      <c r="S70" s="455"/>
      <c r="T70" s="456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149</v>
      </c>
      <c r="B71" s="61" t="s">
        <v>150</v>
      </c>
      <c r="C71" s="35">
        <v>4301012008</v>
      </c>
      <c r="D71" s="453">
        <v>4680115881525</v>
      </c>
      <c r="E71" s="453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486" t="s">
        <v>151</v>
      </c>
      <c r="Q71" s="455"/>
      <c r="R71" s="455"/>
      <c r="S71" s="455"/>
      <c r="T71" s="456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460"/>
      <c r="B72" s="460"/>
      <c r="C72" s="460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1"/>
      <c r="P72" s="457" t="s">
        <v>43</v>
      </c>
      <c r="Q72" s="458"/>
      <c r="R72" s="458"/>
      <c r="S72" s="458"/>
      <c r="T72" s="458"/>
      <c r="U72" s="458"/>
      <c r="V72" s="459"/>
      <c r="W72" s="41" t="s">
        <v>42</v>
      </c>
      <c r="X72" s="42">
        <f>IFERROR(X66/H66,"0")+IFERROR(X67/H67,"0")+IFERROR(X68/H68,"0")+IFERROR(X69/H69,"0")+IFERROR(X70/H70,"0")+IFERROR(X71/H71,"0")</f>
        <v>12.25925925925926</v>
      </c>
      <c r="Y72" s="42">
        <f>IFERROR(Y66/H66,"0")+IFERROR(Y67/H67,"0")+IFERROR(Y68/H68,"0")+IFERROR(Y69/H69,"0")+IFERROR(Y70/H70,"0")+IFERROR(Y71/H71,"0")</f>
        <v>13</v>
      </c>
      <c r="Z72" s="42">
        <f>IFERROR(IF(Z66="",0,Z66),"0")+IFERROR(IF(Z67="",0,Z67),"0")+IFERROR(IF(Z68="",0,Z68),"0")+IFERROR(IF(Z69="",0,Z69),"0")+IFERROR(IF(Z70="",0,Z70),"0")+IFERROR(IF(Z71="",0,Z71),"0")</f>
        <v>0.19894999999999999</v>
      </c>
      <c r="AA72" s="65"/>
      <c r="AB72" s="65"/>
      <c r="AC72" s="65"/>
    </row>
    <row r="73" spans="1:68" x14ac:dyDescent="0.2">
      <c r="A73" s="460"/>
      <c r="B73" s="460"/>
      <c r="C73" s="460"/>
      <c r="D73" s="460"/>
      <c r="E73" s="460"/>
      <c r="F73" s="460"/>
      <c r="G73" s="460"/>
      <c r="H73" s="460"/>
      <c r="I73" s="460"/>
      <c r="J73" s="460"/>
      <c r="K73" s="460"/>
      <c r="L73" s="460"/>
      <c r="M73" s="460"/>
      <c r="N73" s="460"/>
      <c r="O73" s="461"/>
      <c r="P73" s="457" t="s">
        <v>43</v>
      </c>
      <c r="Q73" s="458"/>
      <c r="R73" s="458"/>
      <c r="S73" s="458"/>
      <c r="T73" s="458"/>
      <c r="U73" s="458"/>
      <c r="V73" s="459"/>
      <c r="W73" s="41" t="s">
        <v>0</v>
      </c>
      <c r="X73" s="42">
        <f>IFERROR(SUM(X66:X71),"0")</f>
        <v>96</v>
      </c>
      <c r="Y73" s="42">
        <f>IFERROR(SUM(Y66:Y71),"0")</f>
        <v>102.60000000000001</v>
      </c>
      <c r="Z73" s="41"/>
      <c r="AA73" s="65"/>
      <c r="AB73" s="65"/>
      <c r="AC73" s="65"/>
    </row>
    <row r="74" spans="1:68" ht="14.25" customHeight="1" x14ac:dyDescent="0.25">
      <c r="A74" s="452" t="s">
        <v>153</v>
      </c>
      <c r="B74" s="452"/>
      <c r="C74" s="452"/>
      <c r="D74" s="452"/>
      <c r="E74" s="452"/>
      <c r="F74" s="452"/>
      <c r="G74" s="452"/>
      <c r="H74" s="452"/>
      <c r="I74" s="452"/>
      <c r="J74" s="452"/>
      <c r="K74" s="452"/>
      <c r="L74" s="452"/>
      <c r="M74" s="452"/>
      <c r="N74" s="452"/>
      <c r="O74" s="452"/>
      <c r="P74" s="452"/>
      <c r="Q74" s="452"/>
      <c r="R74" s="452"/>
      <c r="S74" s="452"/>
      <c r="T74" s="452"/>
      <c r="U74" s="452"/>
      <c r="V74" s="452"/>
      <c r="W74" s="452"/>
      <c r="X74" s="452"/>
      <c r="Y74" s="452"/>
      <c r="Z74" s="452"/>
      <c r="AA74" s="64"/>
      <c r="AB74" s="64"/>
      <c r="AC74" s="64"/>
    </row>
    <row r="75" spans="1:68" ht="27" customHeight="1" x14ac:dyDescent="0.25">
      <c r="A75" s="61" t="s">
        <v>154</v>
      </c>
      <c r="B75" s="61" t="s">
        <v>155</v>
      </c>
      <c r="C75" s="35">
        <v>4301020234</v>
      </c>
      <c r="D75" s="453">
        <v>4680115881440</v>
      </c>
      <c r="E75" s="453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IFERROR(IF(Y75=0,"",ROUNDUP(Y75/H75,0)*0.02175),"")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453">
        <v>4680115881433</v>
      </c>
      <c r="E76" s="453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55"/>
      <c r="R76" s="455"/>
      <c r="S76" s="455"/>
      <c r="T76" s="456"/>
      <c r="U76" s="38" t="s">
        <v>48</v>
      </c>
      <c r="V76" s="38" t="s">
        <v>48</v>
      </c>
      <c r="W76" s="39" t="s">
        <v>0</v>
      </c>
      <c r="X76" s="57">
        <v>6</v>
      </c>
      <c r="Y76" s="54">
        <f>IFERROR(IF(X76="",0,CEILING((X76/$H76),1)*$H76),"")</f>
        <v>8.1000000000000014</v>
      </c>
      <c r="Z76" s="40">
        <f>IFERROR(IF(Y76=0,"",ROUNDUP(Y76/H76,0)*0.00753),"")</f>
        <v>2.2589999999999999E-2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6.4444444444444438</v>
      </c>
      <c r="BN76" s="76">
        <f>IFERROR(Y76*I76/H76,"0")</f>
        <v>8.6999999999999993</v>
      </c>
      <c r="BO76" s="76">
        <f>IFERROR(1/J76*(X76/H76),"0")</f>
        <v>1.4245014245014242E-2</v>
      </c>
      <c r="BP76" s="76">
        <f>IFERROR(1/J76*(Y76/H76),"0")</f>
        <v>1.9230769230769232E-2</v>
      </c>
    </row>
    <row r="77" spans="1:68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42</v>
      </c>
      <c r="X77" s="42">
        <f>IFERROR(X75/H75,"0")+IFERROR(X76/H76,"0")</f>
        <v>2.2222222222222219</v>
      </c>
      <c r="Y77" s="42">
        <f>IFERROR(Y75/H75,"0")+IFERROR(Y76/H76,"0")</f>
        <v>3.0000000000000004</v>
      </c>
      <c r="Z77" s="42">
        <f>IFERROR(IF(Z75="",0,Z75),"0")+IFERROR(IF(Z76="",0,Z76),"0")</f>
        <v>2.2589999999999999E-2</v>
      </c>
      <c r="AA77" s="65"/>
      <c r="AB77" s="65"/>
      <c r="AC77" s="65"/>
    </row>
    <row r="78" spans="1:68" x14ac:dyDescent="0.2">
      <c r="A78" s="460"/>
      <c r="B78" s="460"/>
      <c r="C78" s="460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1"/>
      <c r="P78" s="457" t="s">
        <v>43</v>
      </c>
      <c r="Q78" s="458"/>
      <c r="R78" s="458"/>
      <c r="S78" s="458"/>
      <c r="T78" s="458"/>
      <c r="U78" s="458"/>
      <c r="V78" s="459"/>
      <c r="W78" s="41" t="s">
        <v>0</v>
      </c>
      <c r="X78" s="42">
        <f>IFERROR(SUM(X75:X76),"0")</f>
        <v>6</v>
      </c>
      <c r="Y78" s="42">
        <f>IFERROR(SUM(Y75:Y76),"0")</f>
        <v>8.1000000000000014</v>
      </c>
      <c r="Z78" s="41"/>
      <c r="AA78" s="65"/>
      <c r="AB78" s="65"/>
      <c r="AC78" s="65"/>
    </row>
    <row r="79" spans="1:68" ht="14.25" customHeight="1" x14ac:dyDescent="0.25">
      <c r="A79" s="452" t="s">
        <v>79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52"/>
      <c r="V79" s="452"/>
      <c r="W79" s="452"/>
      <c r="X79" s="452"/>
      <c r="Y79" s="452"/>
      <c r="Z79" s="452"/>
      <c r="AA79" s="64"/>
      <c r="AB79" s="64"/>
      <c r="AC79" s="64"/>
    </row>
    <row r="80" spans="1:68" ht="27" customHeight="1" x14ac:dyDescent="0.25">
      <c r="A80" s="61" t="s">
        <v>158</v>
      </c>
      <c r="B80" s="61" t="s">
        <v>159</v>
      </c>
      <c r="C80" s="35">
        <v>4301031242</v>
      </c>
      <c r="D80" s="453">
        <v>4680115885066</v>
      </c>
      <c r="E80" s="453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489" t="s">
        <v>160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customHeight="1" x14ac:dyDescent="0.25">
      <c r="A81" s="61" t="s">
        <v>162</v>
      </c>
      <c r="B81" s="61" t="s">
        <v>163</v>
      </c>
      <c r="C81" s="35">
        <v>4301031243</v>
      </c>
      <c r="D81" s="453">
        <v>4680115885073</v>
      </c>
      <c r="E81" s="453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490" t="s">
        <v>164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165</v>
      </c>
      <c r="B82" s="61" t="s">
        <v>166</v>
      </c>
      <c r="C82" s="35">
        <v>4301031240</v>
      </c>
      <c r="D82" s="453">
        <v>4680115885042</v>
      </c>
      <c r="E82" s="453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491" t="s">
        <v>167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168</v>
      </c>
      <c r="B83" s="61" t="s">
        <v>169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92" t="s">
        <v>170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171</v>
      </c>
      <c r="B84" s="61" t="s">
        <v>172</v>
      </c>
      <c r="C84" s="35">
        <v>4301031315</v>
      </c>
      <c r="D84" s="453">
        <v>4680115885080</v>
      </c>
      <c r="E84" s="453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493" t="s">
        <v>173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174</v>
      </c>
      <c r="B85" s="61" t="s">
        <v>175</v>
      </c>
      <c r="C85" s="35">
        <v>4301031316</v>
      </c>
      <c r="D85" s="453">
        <v>4680115885097</v>
      </c>
      <c r="E85" s="453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4" t="s">
        <v>176</v>
      </c>
      <c r="Q85" s="455"/>
      <c r="R85" s="455"/>
      <c r="S85" s="455"/>
      <c r="T85" s="456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460"/>
      <c r="B87" s="460"/>
      <c r="C87" s="460"/>
      <c r="D87" s="460"/>
      <c r="E87" s="460"/>
      <c r="F87" s="460"/>
      <c r="G87" s="460"/>
      <c r="H87" s="460"/>
      <c r="I87" s="460"/>
      <c r="J87" s="460"/>
      <c r="K87" s="460"/>
      <c r="L87" s="460"/>
      <c r="M87" s="460"/>
      <c r="N87" s="460"/>
      <c r="O87" s="461"/>
      <c r="P87" s="457" t="s">
        <v>43</v>
      </c>
      <c r="Q87" s="458"/>
      <c r="R87" s="458"/>
      <c r="S87" s="458"/>
      <c r="T87" s="458"/>
      <c r="U87" s="458"/>
      <c r="V87" s="459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customHeight="1" x14ac:dyDescent="0.25">
      <c r="A88" s="452" t="s">
        <v>84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64"/>
      <c r="AB88" s="64"/>
      <c r="AC88" s="64"/>
    </row>
    <row r="89" spans="1:68" ht="16.5" customHeight="1" x14ac:dyDescent="0.25">
      <c r="A89" s="61" t="s">
        <v>177</v>
      </c>
      <c r="B89" s="61" t="s">
        <v>178</v>
      </c>
      <c r="C89" s="35">
        <v>4301051837</v>
      </c>
      <c r="D89" s="453">
        <v>4680115884311</v>
      </c>
      <c r="E89" s="453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495" t="s">
        <v>179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180</v>
      </c>
      <c r="B90" s="61" t="s">
        <v>181</v>
      </c>
      <c r="C90" s="35">
        <v>4301051827</v>
      </c>
      <c r="D90" s="453">
        <v>4680115884403</v>
      </c>
      <c r="E90" s="453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496" t="s">
        <v>182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x14ac:dyDescent="0.2">
      <c r="A91" s="460"/>
      <c r="B91" s="460"/>
      <c r="C91" s="460"/>
      <c r="D91" s="460"/>
      <c r="E91" s="460"/>
      <c r="F91" s="460"/>
      <c r="G91" s="460"/>
      <c r="H91" s="460"/>
      <c r="I91" s="460"/>
      <c r="J91" s="460"/>
      <c r="K91" s="460"/>
      <c r="L91" s="460"/>
      <c r="M91" s="460"/>
      <c r="N91" s="460"/>
      <c r="O91" s="461"/>
      <c r="P91" s="457" t="s">
        <v>43</v>
      </c>
      <c r="Q91" s="458"/>
      <c r="R91" s="458"/>
      <c r="S91" s="458"/>
      <c r="T91" s="458"/>
      <c r="U91" s="458"/>
      <c r="V91" s="459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x14ac:dyDescent="0.2">
      <c r="A92" s="460"/>
      <c r="B92" s="460"/>
      <c r="C92" s="460"/>
      <c r="D92" s="460"/>
      <c r="E92" s="460"/>
      <c r="F92" s="460"/>
      <c r="G92" s="460"/>
      <c r="H92" s="460"/>
      <c r="I92" s="460"/>
      <c r="J92" s="460"/>
      <c r="K92" s="460"/>
      <c r="L92" s="460"/>
      <c r="M92" s="460"/>
      <c r="N92" s="460"/>
      <c r="O92" s="461"/>
      <c r="P92" s="457" t="s">
        <v>43</v>
      </c>
      <c r="Q92" s="458"/>
      <c r="R92" s="458"/>
      <c r="S92" s="458"/>
      <c r="T92" s="458"/>
      <c r="U92" s="458"/>
      <c r="V92" s="459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customHeight="1" x14ac:dyDescent="0.25">
      <c r="A93" s="452" t="s">
        <v>183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64"/>
      <c r="AB93" s="64"/>
      <c r="AC93" s="64"/>
    </row>
    <row r="94" spans="1:68" ht="27" customHeight="1" x14ac:dyDescent="0.25">
      <c r="A94" s="61" t="s">
        <v>184</v>
      </c>
      <c r="B94" s="61" t="s">
        <v>185</v>
      </c>
      <c r="C94" s="35">
        <v>4301060366</v>
      </c>
      <c r="D94" s="453">
        <v>4680115881532</v>
      </c>
      <c r="E94" s="453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55"/>
      <c r="R94" s="455"/>
      <c r="S94" s="455"/>
      <c r="T94" s="456"/>
      <c r="U94" s="38" t="s">
        <v>48</v>
      </c>
      <c r="V94" s="38" t="s">
        <v>48</v>
      </c>
      <c r="W94" s="39" t="s">
        <v>0</v>
      </c>
      <c r="X94" s="57">
        <v>120</v>
      </c>
      <c r="Y94" s="54">
        <f>IFERROR(IF(X94="",0,CEILING((X94/$H94),1)*$H94),"")</f>
        <v>124.8</v>
      </c>
      <c r="Z94" s="40">
        <f>IFERROR(IF(Y94=0,"",ROUNDUP(Y94/H94,0)*0.02175),"")</f>
        <v>0.34799999999999998</v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127.38461538461537</v>
      </c>
      <c r="BN94" s="76">
        <f>IFERROR(Y94*I94/H94,"0")</f>
        <v>132.47999999999999</v>
      </c>
      <c r="BO94" s="76">
        <f>IFERROR(1/J94*(X94/H94),"0")</f>
        <v>0.27472527472527469</v>
      </c>
      <c r="BP94" s="76">
        <f>IFERROR(1/J94*(Y94/H94),"0")</f>
        <v>0.2857142857142857</v>
      </c>
    </row>
    <row r="95" spans="1:68" ht="27" customHeight="1" x14ac:dyDescent="0.25">
      <c r="A95" s="61" t="s">
        <v>184</v>
      </c>
      <c r="B95" s="61" t="s">
        <v>186</v>
      </c>
      <c r="C95" s="35">
        <v>4301060371</v>
      </c>
      <c r="D95" s="453">
        <v>4680115881532</v>
      </c>
      <c r="E95" s="453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55"/>
      <c r="R95" s="455"/>
      <c r="S95" s="455"/>
      <c r="T95" s="456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customHeight="1" x14ac:dyDescent="0.25">
      <c r="A96" s="61" t="s">
        <v>187</v>
      </c>
      <c r="B96" s="61" t="s">
        <v>188</v>
      </c>
      <c r="C96" s="35">
        <v>4301060351</v>
      </c>
      <c r="D96" s="453">
        <v>4680115881464</v>
      </c>
      <c r="E96" s="453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x14ac:dyDescent="0.2">
      <c r="A97" s="460"/>
      <c r="B97" s="460"/>
      <c r="C97" s="460"/>
      <c r="D97" s="460"/>
      <c r="E97" s="460"/>
      <c r="F97" s="460"/>
      <c r="G97" s="460"/>
      <c r="H97" s="460"/>
      <c r="I97" s="460"/>
      <c r="J97" s="460"/>
      <c r="K97" s="460"/>
      <c r="L97" s="460"/>
      <c r="M97" s="460"/>
      <c r="N97" s="460"/>
      <c r="O97" s="461"/>
      <c r="P97" s="457" t="s">
        <v>43</v>
      </c>
      <c r="Q97" s="458"/>
      <c r="R97" s="458"/>
      <c r="S97" s="458"/>
      <c r="T97" s="458"/>
      <c r="U97" s="458"/>
      <c r="V97" s="459"/>
      <c r="W97" s="41" t="s">
        <v>42</v>
      </c>
      <c r="X97" s="42">
        <f>IFERROR(X94/H94,"0")+IFERROR(X95/H95,"0")+IFERROR(X96/H96,"0")</f>
        <v>15.384615384615385</v>
      </c>
      <c r="Y97" s="42">
        <f>IFERROR(Y94/H94,"0")+IFERROR(Y95/H95,"0")+IFERROR(Y96/H96,"0")</f>
        <v>16</v>
      </c>
      <c r="Z97" s="42">
        <f>IFERROR(IF(Z94="",0,Z94),"0")+IFERROR(IF(Z95="",0,Z95),"0")+IFERROR(IF(Z96="",0,Z96),"0")</f>
        <v>0.34799999999999998</v>
      </c>
      <c r="AA97" s="65"/>
      <c r="AB97" s="65"/>
      <c r="AC97" s="65"/>
    </row>
    <row r="98" spans="1:68" x14ac:dyDescent="0.2">
      <c r="A98" s="460"/>
      <c r="B98" s="460"/>
      <c r="C98" s="460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1"/>
      <c r="P98" s="457" t="s">
        <v>43</v>
      </c>
      <c r="Q98" s="458"/>
      <c r="R98" s="458"/>
      <c r="S98" s="458"/>
      <c r="T98" s="458"/>
      <c r="U98" s="458"/>
      <c r="V98" s="459"/>
      <c r="W98" s="41" t="s">
        <v>0</v>
      </c>
      <c r="X98" s="42">
        <f>IFERROR(SUM(X94:X96),"0")</f>
        <v>120</v>
      </c>
      <c r="Y98" s="42">
        <f>IFERROR(SUM(Y94:Y96),"0")</f>
        <v>124.8</v>
      </c>
      <c r="Z98" s="41"/>
      <c r="AA98" s="65"/>
      <c r="AB98" s="65"/>
      <c r="AC98" s="65"/>
    </row>
    <row r="99" spans="1:68" ht="16.5" customHeight="1" x14ac:dyDescent="0.25">
      <c r="A99" s="451" t="s">
        <v>189</v>
      </c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63"/>
      <c r="AB99" s="63"/>
      <c r="AC99" s="63"/>
    </row>
    <row r="100" spans="1:68" ht="14.25" customHeight="1" x14ac:dyDescent="0.25">
      <c r="A100" s="452" t="s">
        <v>117</v>
      </c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64"/>
      <c r="AB100" s="64"/>
      <c r="AC100" s="64"/>
    </row>
    <row r="101" spans="1:68" ht="27" customHeight="1" x14ac:dyDescent="0.25">
      <c r="A101" s="61" t="s">
        <v>190</v>
      </c>
      <c r="B101" s="61" t="s">
        <v>191</v>
      </c>
      <c r="C101" s="35">
        <v>4301011468</v>
      </c>
      <c r="D101" s="453">
        <v>4680115881327</v>
      </c>
      <c r="E101" s="453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55"/>
      <c r="R101" s="455"/>
      <c r="S101" s="455"/>
      <c r="T101" s="456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16.5" customHeight="1" x14ac:dyDescent="0.25">
      <c r="A102" s="61" t="s">
        <v>192</v>
      </c>
      <c r="B102" s="61" t="s">
        <v>193</v>
      </c>
      <c r="C102" s="35">
        <v>4301011476</v>
      </c>
      <c r="D102" s="453">
        <v>4680115881518</v>
      </c>
      <c r="E102" s="453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5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55"/>
      <c r="R102" s="455"/>
      <c r="S102" s="455"/>
      <c r="T102" s="456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453">
        <v>4680115881303</v>
      </c>
      <c r="E103" s="453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502" t="s">
        <v>196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4</v>
      </c>
      <c r="Y103" s="54">
        <f>IFERROR(IF(X103="",0,CEILING((X103/$H103),1)*$H103),"")</f>
        <v>4.5</v>
      </c>
      <c r="Z103" s="40">
        <f>IFERROR(IF(Y103=0,"",ROUNDUP(Y103/H103,0)*0.00937),"")</f>
        <v>9.3699999999999999E-3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4.1866666666666665</v>
      </c>
      <c r="BN103" s="76">
        <f>IFERROR(Y103*I103/H103,"0")</f>
        <v>4.71</v>
      </c>
      <c r="BO103" s="76">
        <f>IFERROR(1/J103*(X103/H103),"0")</f>
        <v>7.4074074074074068E-3</v>
      </c>
      <c r="BP103" s="76">
        <f>IFERROR(1/J103*(Y103/H103),"0")</f>
        <v>8.3333333333333332E-3</v>
      </c>
    </row>
    <row r="104" spans="1:68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0"/>
      <c r="O104" s="461"/>
      <c r="P104" s="457" t="s">
        <v>43</v>
      </c>
      <c r="Q104" s="458"/>
      <c r="R104" s="458"/>
      <c r="S104" s="458"/>
      <c r="T104" s="458"/>
      <c r="U104" s="458"/>
      <c r="V104" s="459"/>
      <c r="W104" s="41" t="s">
        <v>42</v>
      </c>
      <c r="X104" s="42">
        <f>IFERROR(X101/H101,"0")+IFERROR(X102/H102,"0")+IFERROR(X103/H103,"0")</f>
        <v>0.88888888888888884</v>
      </c>
      <c r="Y104" s="42">
        <f>IFERROR(Y101/H101,"0")+IFERROR(Y102/H102,"0")+IFERROR(Y103/H103,"0")</f>
        <v>1</v>
      </c>
      <c r="Z104" s="42">
        <f>IFERROR(IF(Z101="",0,Z101),"0")+IFERROR(IF(Z102="",0,Z102),"0")+IFERROR(IF(Z103="",0,Z103),"0")</f>
        <v>9.3699999999999999E-3</v>
      </c>
      <c r="AA104" s="65"/>
      <c r="AB104" s="65"/>
      <c r="AC104" s="65"/>
    </row>
    <row r="105" spans="1:68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1"/>
      <c r="P105" s="457" t="s">
        <v>43</v>
      </c>
      <c r="Q105" s="458"/>
      <c r="R105" s="458"/>
      <c r="S105" s="458"/>
      <c r="T105" s="458"/>
      <c r="U105" s="458"/>
      <c r="V105" s="459"/>
      <c r="W105" s="41" t="s">
        <v>0</v>
      </c>
      <c r="X105" s="42">
        <f>IFERROR(SUM(X101:X103),"0")</f>
        <v>4</v>
      </c>
      <c r="Y105" s="42">
        <f>IFERROR(SUM(Y101:Y103),"0")</f>
        <v>4.5</v>
      </c>
      <c r="Z105" s="41"/>
      <c r="AA105" s="65"/>
      <c r="AB105" s="65"/>
      <c r="AC105" s="65"/>
    </row>
    <row r="106" spans="1:68" ht="14.25" customHeight="1" x14ac:dyDescent="0.25">
      <c r="A106" s="452" t="s">
        <v>84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64"/>
      <c r="AB106" s="64"/>
      <c r="AC106" s="64"/>
    </row>
    <row r="107" spans="1:68" ht="27" customHeight="1" x14ac:dyDescent="0.25">
      <c r="A107" s="61" t="s">
        <v>197</v>
      </c>
      <c r="B107" s="61" t="s">
        <v>198</v>
      </c>
      <c r="C107" s="35">
        <v>4301051437</v>
      </c>
      <c r="D107" s="453">
        <v>4607091386967</v>
      </c>
      <c r="E107" s="453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55"/>
      <c r="R107" s="455"/>
      <c r="S107" s="455"/>
      <c r="T107" s="456"/>
      <c r="U107" s="38" t="s">
        <v>48</v>
      </c>
      <c r="V107" s="38" t="s">
        <v>48</v>
      </c>
      <c r="W107" s="39" t="s">
        <v>0</v>
      </c>
      <c r="X107" s="57">
        <v>15</v>
      </c>
      <c r="Y107" s="54">
        <f>IFERROR(IF(X107="",0,CEILING((X107/$H107),1)*$H107),"")</f>
        <v>16.2</v>
      </c>
      <c r="Z107" s="40">
        <f>IFERROR(IF(Y107=0,"",ROUNDUP(Y107/H107,0)*0.02175),"")</f>
        <v>4.3499999999999997E-2</v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16.044444444444448</v>
      </c>
      <c r="BN107" s="76">
        <f>IFERROR(Y107*I107/H107,"0")</f>
        <v>17.327999999999999</v>
      </c>
      <c r="BO107" s="76">
        <f>IFERROR(1/J107*(X107/H107),"0")</f>
        <v>3.3068783068783067E-2</v>
      </c>
      <c r="BP107" s="76">
        <f>IFERROR(1/J107*(Y107/H107),"0")</f>
        <v>3.5714285714285712E-2</v>
      </c>
    </row>
    <row r="108" spans="1:68" ht="27" customHeight="1" x14ac:dyDescent="0.25">
      <c r="A108" s="61" t="s">
        <v>197</v>
      </c>
      <c r="B108" s="61" t="s">
        <v>199</v>
      </c>
      <c r="C108" s="35">
        <v>4301051543</v>
      </c>
      <c r="D108" s="453">
        <v>4607091386967</v>
      </c>
      <c r="E108" s="453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55"/>
      <c r="R108" s="455"/>
      <c r="S108" s="455"/>
      <c r="T108" s="456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200</v>
      </c>
      <c r="B109" s="61" t="s">
        <v>201</v>
      </c>
      <c r="C109" s="35">
        <v>4301051436</v>
      </c>
      <c r="D109" s="453">
        <v>4607091385731</v>
      </c>
      <c r="E109" s="453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202</v>
      </c>
      <c r="B110" s="61" t="s">
        <v>203</v>
      </c>
      <c r="C110" s="35">
        <v>4301051438</v>
      </c>
      <c r="D110" s="453">
        <v>4680115880894</v>
      </c>
      <c r="E110" s="453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4301051439</v>
      </c>
      <c r="D111" s="453">
        <v>4680115880214</v>
      </c>
      <c r="E111" s="453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43</v>
      </c>
      <c r="Y111" s="54">
        <f>IFERROR(IF(X111="",0,CEILING((X111/$H111),1)*$H111),"")</f>
        <v>43.2</v>
      </c>
      <c r="Z111" s="40">
        <f>IFERROR(IF(Y111=0,"",ROUNDUP(Y111/H111,0)*0.00937),"")</f>
        <v>0.14992</v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47.586666666666666</v>
      </c>
      <c r="BN111" s="76">
        <f>IFERROR(Y111*I111/H111,"0")</f>
        <v>47.808</v>
      </c>
      <c r="BO111" s="76">
        <f>IFERROR(1/J111*(X111/H111),"0")</f>
        <v>0.13271604938271606</v>
      </c>
      <c r="BP111" s="76">
        <f>IFERROR(1/J111*(Y111/H111),"0")</f>
        <v>0.13333333333333333</v>
      </c>
    </row>
    <row r="112" spans="1:68" x14ac:dyDescent="0.2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1"/>
      <c r="P112" s="457" t="s">
        <v>43</v>
      </c>
      <c r="Q112" s="458"/>
      <c r="R112" s="458"/>
      <c r="S112" s="458"/>
      <c r="T112" s="458"/>
      <c r="U112" s="458"/>
      <c r="V112" s="459"/>
      <c r="W112" s="41" t="s">
        <v>42</v>
      </c>
      <c r="X112" s="42">
        <f>IFERROR(X107/H107,"0")+IFERROR(X108/H108,"0")+IFERROR(X109/H109,"0")+IFERROR(X110/H110,"0")+IFERROR(X111/H111,"0")</f>
        <v>17.777777777777779</v>
      </c>
      <c r="Y112" s="42">
        <f>IFERROR(Y107/H107,"0")+IFERROR(Y108/H108,"0")+IFERROR(Y109/H109,"0")+IFERROR(Y110/H110,"0")+IFERROR(Y111/H111,"0")</f>
        <v>18</v>
      </c>
      <c r="Z112" s="42">
        <f>IFERROR(IF(Z107="",0,Z107),"0")+IFERROR(IF(Z108="",0,Z108),"0")+IFERROR(IF(Z109="",0,Z109),"0")+IFERROR(IF(Z110="",0,Z110),"0")+IFERROR(IF(Z111="",0,Z111),"0")</f>
        <v>0.19341999999999998</v>
      </c>
      <c r="AA112" s="65"/>
      <c r="AB112" s="65"/>
      <c r="AC112" s="65"/>
    </row>
    <row r="113" spans="1:68" x14ac:dyDescent="0.2">
      <c r="A113" s="460"/>
      <c r="B113" s="46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1"/>
      <c r="P113" s="457" t="s">
        <v>43</v>
      </c>
      <c r="Q113" s="458"/>
      <c r="R113" s="458"/>
      <c r="S113" s="458"/>
      <c r="T113" s="458"/>
      <c r="U113" s="458"/>
      <c r="V113" s="459"/>
      <c r="W113" s="41" t="s">
        <v>0</v>
      </c>
      <c r="X113" s="42">
        <f>IFERROR(SUM(X107:X111),"0")</f>
        <v>58</v>
      </c>
      <c r="Y113" s="42">
        <f>IFERROR(SUM(Y107:Y111),"0")</f>
        <v>59.400000000000006</v>
      </c>
      <c r="Z113" s="41"/>
      <c r="AA113" s="65"/>
      <c r="AB113" s="65"/>
      <c r="AC113" s="65"/>
    </row>
    <row r="114" spans="1:68" ht="16.5" customHeight="1" x14ac:dyDescent="0.25">
      <c r="A114" s="451" t="s">
        <v>206</v>
      </c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63"/>
      <c r="AB114" s="63"/>
      <c r="AC114" s="63"/>
    </row>
    <row r="115" spans="1:68" ht="14.25" customHeight="1" x14ac:dyDescent="0.25">
      <c r="A115" s="452" t="s">
        <v>117</v>
      </c>
      <c r="B115" s="452"/>
      <c r="C115" s="452"/>
      <c r="D115" s="452"/>
      <c r="E115" s="452"/>
      <c r="F115" s="452"/>
      <c r="G115" s="452"/>
      <c r="H115" s="452"/>
      <c r="I115" s="452"/>
      <c r="J115" s="452"/>
      <c r="K115" s="452"/>
      <c r="L115" s="452"/>
      <c r="M115" s="452"/>
      <c r="N115" s="452"/>
      <c r="O115" s="452"/>
      <c r="P115" s="452"/>
      <c r="Q115" s="452"/>
      <c r="R115" s="452"/>
      <c r="S115" s="452"/>
      <c r="T115" s="452"/>
      <c r="U115" s="452"/>
      <c r="V115" s="452"/>
      <c r="W115" s="452"/>
      <c r="X115" s="452"/>
      <c r="Y115" s="452"/>
      <c r="Z115" s="452"/>
      <c r="AA115" s="64"/>
      <c r="AB115" s="64"/>
      <c r="AC115" s="64"/>
    </row>
    <row r="116" spans="1:68" ht="16.5" customHeight="1" x14ac:dyDescent="0.25">
      <c r="A116" s="61" t="s">
        <v>207</v>
      </c>
      <c r="B116" s="61" t="s">
        <v>208</v>
      </c>
      <c r="C116" s="35">
        <v>4301011514</v>
      </c>
      <c r="D116" s="453">
        <v>4680115882133</v>
      </c>
      <c r="E116" s="453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55"/>
      <c r="R116" s="455"/>
      <c r="S116" s="455"/>
      <c r="T116" s="456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207</v>
      </c>
      <c r="B117" s="61" t="s">
        <v>209</v>
      </c>
      <c r="C117" s="35">
        <v>4301011703</v>
      </c>
      <c r="D117" s="453">
        <v>4680115882133</v>
      </c>
      <c r="E117" s="453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55"/>
      <c r="R117" s="455"/>
      <c r="S117" s="455"/>
      <c r="T117" s="456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210</v>
      </c>
      <c r="B118" s="61" t="s">
        <v>211</v>
      </c>
      <c r="C118" s="35">
        <v>4301011417</v>
      </c>
      <c r="D118" s="453">
        <v>4680115880269</v>
      </c>
      <c r="E118" s="453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212</v>
      </c>
      <c r="B119" s="61" t="s">
        <v>213</v>
      </c>
      <c r="C119" s="35">
        <v>4301011995</v>
      </c>
      <c r="D119" s="453">
        <v>4680115880429</v>
      </c>
      <c r="E119" s="453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511" t="s">
        <v>214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215</v>
      </c>
      <c r="B120" s="61" t="s">
        <v>216</v>
      </c>
      <c r="C120" s="35">
        <v>4301011462</v>
      </c>
      <c r="D120" s="453">
        <v>4680115881457</v>
      </c>
      <c r="E120" s="453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x14ac:dyDescent="0.2">
      <c r="A121" s="460"/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1"/>
      <c r="P121" s="457" t="s">
        <v>43</v>
      </c>
      <c r="Q121" s="458"/>
      <c r="R121" s="458"/>
      <c r="S121" s="458"/>
      <c r="T121" s="458"/>
      <c r="U121" s="458"/>
      <c r="V121" s="459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0"/>
      <c r="O122" s="461"/>
      <c r="P122" s="457" t="s">
        <v>43</v>
      </c>
      <c r="Q122" s="458"/>
      <c r="R122" s="458"/>
      <c r="S122" s="458"/>
      <c r="T122" s="458"/>
      <c r="U122" s="458"/>
      <c r="V122" s="459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customHeight="1" x14ac:dyDescent="0.25">
      <c r="A123" s="452" t="s">
        <v>153</v>
      </c>
      <c r="B123" s="452"/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2"/>
      <c r="O123" s="452"/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64"/>
      <c r="AB123" s="64"/>
      <c r="AC123" s="64"/>
    </row>
    <row r="124" spans="1:68" ht="16.5" customHeight="1" x14ac:dyDescent="0.25">
      <c r="A124" s="61" t="s">
        <v>217</v>
      </c>
      <c r="B124" s="61" t="s">
        <v>218</v>
      </c>
      <c r="C124" s="35">
        <v>4301020235</v>
      </c>
      <c r="D124" s="453">
        <v>4680115881488</v>
      </c>
      <c r="E124" s="453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55"/>
      <c r="R124" s="455"/>
      <c r="S124" s="455"/>
      <c r="T124" s="456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customHeight="1" x14ac:dyDescent="0.25">
      <c r="A125" s="61" t="s">
        <v>219</v>
      </c>
      <c r="B125" s="61" t="s">
        <v>220</v>
      </c>
      <c r="C125" s="35">
        <v>4301020258</v>
      </c>
      <c r="D125" s="453">
        <v>4680115882775</v>
      </c>
      <c r="E125" s="453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55"/>
      <c r="R125" s="455"/>
      <c r="S125" s="455"/>
      <c r="T125" s="456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customHeight="1" x14ac:dyDescent="0.25">
      <c r="A126" s="61" t="s">
        <v>221</v>
      </c>
      <c r="B126" s="61" t="s">
        <v>222</v>
      </c>
      <c r="C126" s="35">
        <v>4301020217</v>
      </c>
      <c r="D126" s="453">
        <v>4680115880658</v>
      </c>
      <c r="E126" s="453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5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460"/>
      <c r="B127" s="460"/>
      <c r="C127" s="460"/>
      <c r="D127" s="460"/>
      <c r="E127" s="460"/>
      <c r="F127" s="460"/>
      <c r="G127" s="460"/>
      <c r="H127" s="460"/>
      <c r="I127" s="460"/>
      <c r="J127" s="460"/>
      <c r="K127" s="460"/>
      <c r="L127" s="460"/>
      <c r="M127" s="460"/>
      <c r="N127" s="460"/>
      <c r="O127" s="461"/>
      <c r="P127" s="457" t="s">
        <v>43</v>
      </c>
      <c r="Q127" s="458"/>
      <c r="R127" s="458"/>
      <c r="S127" s="458"/>
      <c r="T127" s="458"/>
      <c r="U127" s="458"/>
      <c r="V127" s="459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460"/>
      <c r="B128" s="460"/>
      <c r="C128" s="460"/>
      <c r="D128" s="460"/>
      <c r="E128" s="460"/>
      <c r="F128" s="460"/>
      <c r="G128" s="460"/>
      <c r="H128" s="460"/>
      <c r="I128" s="460"/>
      <c r="J128" s="460"/>
      <c r="K128" s="460"/>
      <c r="L128" s="460"/>
      <c r="M128" s="460"/>
      <c r="N128" s="460"/>
      <c r="O128" s="461"/>
      <c r="P128" s="457" t="s">
        <v>43</v>
      </c>
      <c r="Q128" s="458"/>
      <c r="R128" s="458"/>
      <c r="S128" s="458"/>
      <c r="T128" s="458"/>
      <c r="U128" s="458"/>
      <c r="V128" s="459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customHeight="1" x14ac:dyDescent="0.25">
      <c r="A129" s="452" t="s">
        <v>84</v>
      </c>
      <c r="B129" s="452"/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64"/>
      <c r="AB129" s="64"/>
      <c r="AC129" s="64"/>
    </row>
    <row r="130" spans="1:68" ht="27" customHeight="1" x14ac:dyDescent="0.25">
      <c r="A130" s="61" t="s">
        <v>223</v>
      </c>
      <c r="B130" s="61" t="s">
        <v>224</v>
      </c>
      <c r="C130" s="35">
        <v>4301051360</v>
      </c>
      <c r="D130" s="453">
        <v>4607091385168</v>
      </c>
      <c r="E130" s="45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180</v>
      </c>
      <c r="Y130" s="54">
        <f t="shared" ref="Y130:Y135" si="21">IFERROR(IF(X130="",0,CEILING((X130/$H130),1)*$H130),"")</f>
        <v>186.29999999999998</v>
      </c>
      <c r="Z130" s="40">
        <f>IFERROR(IF(Y130=0,"",ROUNDUP(Y130/H130,0)*0.02175),"")</f>
        <v>0.50024999999999997</v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192.39999999999998</v>
      </c>
      <c r="BN130" s="76">
        <f t="shared" ref="BN130:BN135" si="23">IFERROR(Y130*I130/H130,"0")</f>
        <v>199.13399999999999</v>
      </c>
      <c r="BO130" s="76">
        <f t="shared" ref="BO130:BO135" si="24">IFERROR(1/J130*(X130/H130),"0")</f>
        <v>0.3968253968253968</v>
      </c>
      <c r="BP130" s="76">
        <f t="shared" ref="BP130:BP135" si="25">IFERROR(1/J130*(Y130/H130),"0")</f>
        <v>0.4107142857142857</v>
      </c>
    </row>
    <row r="131" spans="1:68" ht="27" customHeight="1" x14ac:dyDescent="0.25">
      <c r="A131" s="61" t="s">
        <v>223</v>
      </c>
      <c r="B131" s="61" t="s">
        <v>225</v>
      </c>
      <c r="C131" s="35">
        <v>4301051612</v>
      </c>
      <c r="D131" s="453">
        <v>4607091385168</v>
      </c>
      <c r="E131" s="45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5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55"/>
      <c r="R131" s="455"/>
      <c r="S131" s="455"/>
      <c r="T131" s="456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customHeight="1" x14ac:dyDescent="0.25">
      <c r="A132" s="61" t="s">
        <v>226</v>
      </c>
      <c r="B132" s="61" t="s">
        <v>227</v>
      </c>
      <c r="C132" s="35">
        <v>4301051362</v>
      </c>
      <c r="D132" s="453">
        <v>4607091383256</v>
      </c>
      <c r="E132" s="45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55"/>
      <c r="R132" s="455"/>
      <c r="S132" s="455"/>
      <c r="T132" s="456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customHeight="1" x14ac:dyDescent="0.25">
      <c r="A133" s="61" t="s">
        <v>228</v>
      </c>
      <c r="B133" s="61" t="s">
        <v>229</v>
      </c>
      <c r="C133" s="35">
        <v>4301051358</v>
      </c>
      <c r="D133" s="453">
        <v>4607091385748</v>
      </c>
      <c r="E133" s="45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55"/>
      <c r="R133" s="455"/>
      <c r="S133" s="455"/>
      <c r="T133" s="456"/>
      <c r="U133" s="38" t="s">
        <v>48</v>
      </c>
      <c r="V133" s="38" t="s">
        <v>48</v>
      </c>
      <c r="W133" s="39" t="s">
        <v>0</v>
      </c>
      <c r="X133" s="57">
        <v>61</v>
      </c>
      <c r="Y133" s="54">
        <f t="shared" si="21"/>
        <v>62.1</v>
      </c>
      <c r="Z133" s="40">
        <f>IFERROR(IF(Y133=0,"",ROUNDUP(Y133/H133,0)*0.00753),"")</f>
        <v>0.17319000000000001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67.145185185185184</v>
      </c>
      <c r="BN133" s="76">
        <f t="shared" si="23"/>
        <v>68.355999999999995</v>
      </c>
      <c r="BO133" s="76">
        <f t="shared" si="24"/>
        <v>0.14482431149097816</v>
      </c>
      <c r="BP133" s="76">
        <f t="shared" si="25"/>
        <v>0.14743589743589744</v>
      </c>
    </row>
    <row r="134" spans="1:68" ht="27" customHeight="1" x14ac:dyDescent="0.25">
      <c r="A134" s="61" t="s">
        <v>230</v>
      </c>
      <c r="B134" s="61" t="s">
        <v>231</v>
      </c>
      <c r="C134" s="35">
        <v>4301051738</v>
      </c>
      <c r="D134" s="453">
        <v>4680115884533</v>
      </c>
      <c r="E134" s="453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232</v>
      </c>
      <c r="B135" s="61" t="s">
        <v>233</v>
      </c>
      <c r="C135" s="35">
        <v>4301051480</v>
      </c>
      <c r="D135" s="453">
        <v>4680115882645</v>
      </c>
      <c r="E135" s="453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x14ac:dyDescent="0.2">
      <c r="A136" s="460"/>
      <c r="B136" s="460"/>
      <c r="C136" s="460"/>
      <c r="D136" s="460"/>
      <c r="E136" s="460"/>
      <c r="F136" s="460"/>
      <c r="G136" s="460"/>
      <c r="H136" s="460"/>
      <c r="I136" s="460"/>
      <c r="J136" s="460"/>
      <c r="K136" s="460"/>
      <c r="L136" s="460"/>
      <c r="M136" s="460"/>
      <c r="N136" s="460"/>
      <c r="O136" s="461"/>
      <c r="P136" s="457" t="s">
        <v>43</v>
      </c>
      <c r="Q136" s="458"/>
      <c r="R136" s="458"/>
      <c r="S136" s="458"/>
      <c r="T136" s="458"/>
      <c r="U136" s="458"/>
      <c r="V136" s="459"/>
      <c r="W136" s="41" t="s">
        <v>42</v>
      </c>
      <c r="X136" s="42">
        <f>IFERROR(X130/H130,"0")+IFERROR(X131/H131,"0")+IFERROR(X132/H132,"0")+IFERROR(X133/H133,"0")+IFERROR(X134/H134,"0")+IFERROR(X135/H135,"0")</f>
        <v>44.81481481481481</v>
      </c>
      <c r="Y136" s="42">
        <f>IFERROR(Y130/H130,"0")+IFERROR(Y131/H131,"0")+IFERROR(Y132/H132,"0")+IFERROR(Y133/H133,"0")+IFERROR(Y134/H134,"0")+IFERROR(Y135/H135,"0")</f>
        <v>46</v>
      </c>
      <c r="Z136" s="42">
        <f>IFERROR(IF(Z130="",0,Z130),"0")+IFERROR(IF(Z131="",0,Z131),"0")+IFERROR(IF(Z132="",0,Z132),"0")+IFERROR(IF(Z133="",0,Z133),"0")+IFERROR(IF(Z134="",0,Z134),"0")+IFERROR(IF(Z135="",0,Z135),"0")</f>
        <v>0.67344000000000004</v>
      </c>
      <c r="AA136" s="65"/>
      <c r="AB136" s="65"/>
      <c r="AC136" s="65"/>
    </row>
    <row r="137" spans="1:68" x14ac:dyDescent="0.2">
      <c r="A137" s="460"/>
      <c r="B137" s="460"/>
      <c r="C137" s="460"/>
      <c r="D137" s="460"/>
      <c r="E137" s="460"/>
      <c r="F137" s="460"/>
      <c r="G137" s="460"/>
      <c r="H137" s="460"/>
      <c r="I137" s="460"/>
      <c r="J137" s="460"/>
      <c r="K137" s="460"/>
      <c r="L137" s="460"/>
      <c r="M137" s="460"/>
      <c r="N137" s="460"/>
      <c r="O137" s="461"/>
      <c r="P137" s="457" t="s">
        <v>43</v>
      </c>
      <c r="Q137" s="458"/>
      <c r="R137" s="458"/>
      <c r="S137" s="458"/>
      <c r="T137" s="458"/>
      <c r="U137" s="458"/>
      <c r="V137" s="459"/>
      <c r="W137" s="41" t="s">
        <v>0</v>
      </c>
      <c r="X137" s="42">
        <f>IFERROR(SUM(X130:X135),"0")</f>
        <v>241</v>
      </c>
      <c r="Y137" s="42">
        <f>IFERROR(SUM(Y130:Y135),"0")</f>
        <v>248.39999999999998</v>
      </c>
      <c r="Z137" s="41"/>
      <c r="AA137" s="65"/>
      <c r="AB137" s="65"/>
      <c r="AC137" s="65"/>
    </row>
    <row r="138" spans="1:68" ht="14.25" customHeight="1" x14ac:dyDescent="0.25">
      <c r="A138" s="452" t="s">
        <v>183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52"/>
      <c r="AA138" s="64"/>
      <c r="AB138" s="64"/>
      <c r="AC138" s="64"/>
    </row>
    <row r="139" spans="1:68" ht="27" customHeight="1" x14ac:dyDescent="0.25">
      <c r="A139" s="61" t="s">
        <v>234</v>
      </c>
      <c r="B139" s="61" t="s">
        <v>235</v>
      </c>
      <c r="C139" s="35">
        <v>4301060356</v>
      </c>
      <c r="D139" s="453">
        <v>4680115882652</v>
      </c>
      <c r="E139" s="453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236</v>
      </c>
      <c r="B140" s="61" t="s">
        <v>237</v>
      </c>
      <c r="C140" s="35">
        <v>4301060309</v>
      </c>
      <c r="D140" s="453">
        <v>4680115880238</v>
      </c>
      <c r="E140" s="453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5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customHeight="1" x14ac:dyDescent="0.25">
      <c r="A143" s="451" t="s">
        <v>238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63"/>
      <c r="AB143" s="63"/>
      <c r="AC143" s="63"/>
    </row>
    <row r="144" spans="1:68" ht="14.25" customHeight="1" x14ac:dyDescent="0.25">
      <c r="A144" s="452" t="s">
        <v>117</v>
      </c>
      <c r="B144" s="452"/>
      <c r="C144" s="452"/>
      <c r="D144" s="452"/>
      <c r="E144" s="452"/>
      <c r="F144" s="452"/>
      <c r="G144" s="452"/>
      <c r="H144" s="452"/>
      <c r="I144" s="452"/>
      <c r="J144" s="452"/>
      <c r="K144" s="452"/>
      <c r="L144" s="452"/>
      <c r="M144" s="452"/>
      <c r="N144" s="452"/>
      <c r="O144" s="452"/>
      <c r="P144" s="452"/>
      <c r="Q144" s="452"/>
      <c r="R144" s="452"/>
      <c r="S144" s="452"/>
      <c r="T144" s="452"/>
      <c r="U144" s="452"/>
      <c r="V144" s="452"/>
      <c r="W144" s="452"/>
      <c r="X144" s="452"/>
      <c r="Y144" s="452"/>
      <c r="Z144" s="452"/>
      <c r="AA144" s="64"/>
      <c r="AB144" s="64"/>
      <c r="AC144" s="64"/>
    </row>
    <row r="145" spans="1:68" ht="27" customHeight="1" x14ac:dyDescent="0.25">
      <c r="A145" s="61" t="s">
        <v>239</v>
      </c>
      <c r="B145" s="61" t="s">
        <v>240</v>
      </c>
      <c r="C145" s="35">
        <v>4301011562</v>
      </c>
      <c r="D145" s="453">
        <v>4680115882577</v>
      </c>
      <c r="E145" s="453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5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customHeight="1" x14ac:dyDescent="0.25">
      <c r="A146" s="61" t="s">
        <v>239</v>
      </c>
      <c r="B146" s="61" t="s">
        <v>241</v>
      </c>
      <c r="C146" s="35">
        <v>4301011564</v>
      </c>
      <c r="D146" s="453">
        <v>4680115882577</v>
      </c>
      <c r="E146" s="453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55"/>
      <c r="R146" s="455"/>
      <c r="S146" s="455"/>
      <c r="T146" s="456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0"/>
      <c r="O148" s="461"/>
      <c r="P148" s="457" t="s">
        <v>43</v>
      </c>
      <c r="Q148" s="458"/>
      <c r="R148" s="458"/>
      <c r="S148" s="458"/>
      <c r="T148" s="458"/>
      <c r="U148" s="458"/>
      <c r="V148" s="459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customHeight="1" x14ac:dyDescent="0.25">
      <c r="A149" s="452" t="s">
        <v>79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customHeight="1" x14ac:dyDescent="0.25">
      <c r="A150" s="61" t="s">
        <v>242</v>
      </c>
      <c r="B150" s="61" t="s">
        <v>243</v>
      </c>
      <c r="C150" s="35">
        <v>4301031235</v>
      </c>
      <c r="D150" s="453">
        <v>4680115883444</v>
      </c>
      <c r="E150" s="453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242</v>
      </c>
      <c r="B151" s="61" t="s">
        <v>244</v>
      </c>
      <c r="C151" s="35">
        <v>4301031234</v>
      </c>
      <c r="D151" s="453">
        <v>4680115883444</v>
      </c>
      <c r="E151" s="453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5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52" t="s">
        <v>84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16.5" customHeight="1" x14ac:dyDescent="0.25">
      <c r="A155" s="61" t="s">
        <v>245</v>
      </c>
      <c r="B155" s="61" t="s">
        <v>246</v>
      </c>
      <c r="C155" s="35">
        <v>4301051477</v>
      </c>
      <c r="D155" s="453">
        <v>4680115882584</v>
      </c>
      <c r="E155" s="453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customHeight="1" x14ac:dyDescent="0.25">
      <c r="A156" s="61" t="s">
        <v>245</v>
      </c>
      <c r="B156" s="61" t="s">
        <v>247</v>
      </c>
      <c r="C156" s="35">
        <v>4301051476</v>
      </c>
      <c r="D156" s="453">
        <v>4680115882584</v>
      </c>
      <c r="E156" s="453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customHeight="1" x14ac:dyDescent="0.25">
      <c r="A159" s="451" t="s">
        <v>115</v>
      </c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  <c r="W159" s="451"/>
      <c r="X159" s="451"/>
      <c r="Y159" s="451"/>
      <c r="Z159" s="451"/>
      <c r="AA159" s="63"/>
      <c r="AB159" s="63"/>
      <c r="AC159" s="63"/>
    </row>
    <row r="160" spans="1:68" ht="14.25" customHeight="1" x14ac:dyDescent="0.25">
      <c r="A160" s="452" t="s">
        <v>117</v>
      </c>
      <c r="B160" s="452"/>
      <c r="C160" s="452"/>
      <c r="D160" s="452"/>
      <c r="E160" s="452"/>
      <c r="F160" s="452"/>
      <c r="G160" s="452"/>
      <c r="H160" s="452"/>
      <c r="I160" s="452"/>
      <c r="J160" s="452"/>
      <c r="K160" s="452"/>
      <c r="L160" s="452"/>
      <c r="M160" s="452"/>
      <c r="N160" s="452"/>
      <c r="O160" s="452"/>
      <c r="P160" s="452"/>
      <c r="Q160" s="452"/>
      <c r="R160" s="452"/>
      <c r="S160" s="452"/>
      <c r="T160" s="452"/>
      <c r="U160" s="452"/>
      <c r="V160" s="452"/>
      <c r="W160" s="452"/>
      <c r="X160" s="452"/>
      <c r="Y160" s="452"/>
      <c r="Z160" s="452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453">
        <v>4607091382945</v>
      </c>
      <c r="E161" s="453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10</v>
      </c>
      <c r="Y161" s="54">
        <f>IFERROR(IF(X161="",0,CEILING((X161/$H161),1)*$H161),"")</f>
        <v>11.2</v>
      </c>
      <c r="Z161" s="40">
        <f>IFERROR(IF(Y161=0,"",ROUNDUP(Y161/H161,0)*0.02175),"")</f>
        <v>2.1749999999999999E-2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10.428571428571429</v>
      </c>
      <c r="BN161" s="76">
        <f>IFERROR(Y161*I161/H161,"0")</f>
        <v>11.680000000000001</v>
      </c>
      <c r="BO161" s="76">
        <f>IFERROR(1/J161*(X161/H161),"0")</f>
        <v>1.5943877551020409E-2</v>
      </c>
      <c r="BP161" s="76">
        <f>IFERROR(1/J161*(Y161/H161),"0")</f>
        <v>1.7857142857142856E-2</v>
      </c>
    </row>
    <row r="162" spans="1:68" ht="27" customHeight="1" x14ac:dyDescent="0.25">
      <c r="A162" s="61" t="s">
        <v>250</v>
      </c>
      <c r="B162" s="61" t="s">
        <v>251</v>
      </c>
      <c r="C162" s="35">
        <v>4301011192</v>
      </c>
      <c r="D162" s="453">
        <v>4607091382952</v>
      </c>
      <c r="E162" s="453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55"/>
      <c r="R162" s="455"/>
      <c r="S162" s="455"/>
      <c r="T162" s="456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252</v>
      </c>
      <c r="B163" s="61" t="s">
        <v>253</v>
      </c>
      <c r="C163" s="35">
        <v>4301011705</v>
      </c>
      <c r="D163" s="453">
        <v>4607091384604</v>
      </c>
      <c r="E163" s="453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55"/>
      <c r="R163" s="455"/>
      <c r="S163" s="455"/>
      <c r="T163" s="456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60"/>
      <c r="B164" s="460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0"/>
      <c r="N164" s="460"/>
      <c r="O164" s="461"/>
      <c r="P164" s="457" t="s">
        <v>43</v>
      </c>
      <c r="Q164" s="458"/>
      <c r="R164" s="458"/>
      <c r="S164" s="458"/>
      <c r="T164" s="458"/>
      <c r="U164" s="458"/>
      <c r="V164" s="459"/>
      <c r="W164" s="41" t="s">
        <v>42</v>
      </c>
      <c r="X164" s="42">
        <f>IFERROR(X161/H161,"0")+IFERROR(X162/H162,"0")+IFERROR(X163/H163,"0")</f>
        <v>0.8928571428571429</v>
      </c>
      <c r="Y164" s="42">
        <f>IFERROR(Y161/H161,"0")+IFERROR(Y162/H162,"0")+IFERROR(Y163/H163,"0")</f>
        <v>1</v>
      </c>
      <c r="Z164" s="42">
        <f>IFERROR(IF(Z161="",0,Z161),"0")+IFERROR(IF(Z162="",0,Z162),"0")+IFERROR(IF(Z163="",0,Z163),"0")</f>
        <v>2.1749999999999999E-2</v>
      </c>
      <c r="AA164" s="65"/>
      <c r="AB164" s="65"/>
      <c r="AC164" s="65"/>
    </row>
    <row r="165" spans="1:68" x14ac:dyDescent="0.2">
      <c r="A165" s="460"/>
      <c r="B165" s="460"/>
      <c r="C165" s="460"/>
      <c r="D165" s="460"/>
      <c r="E165" s="460"/>
      <c r="F165" s="460"/>
      <c r="G165" s="460"/>
      <c r="H165" s="460"/>
      <c r="I165" s="460"/>
      <c r="J165" s="460"/>
      <c r="K165" s="460"/>
      <c r="L165" s="460"/>
      <c r="M165" s="460"/>
      <c r="N165" s="460"/>
      <c r="O165" s="461"/>
      <c r="P165" s="457" t="s">
        <v>43</v>
      </c>
      <c r="Q165" s="458"/>
      <c r="R165" s="458"/>
      <c r="S165" s="458"/>
      <c r="T165" s="458"/>
      <c r="U165" s="458"/>
      <c r="V165" s="459"/>
      <c r="W165" s="41" t="s">
        <v>0</v>
      </c>
      <c r="X165" s="42">
        <f>IFERROR(SUM(X161:X163),"0")</f>
        <v>10</v>
      </c>
      <c r="Y165" s="42">
        <f>IFERROR(SUM(Y161:Y163),"0")</f>
        <v>11.2</v>
      </c>
      <c r="Z165" s="41"/>
      <c r="AA165" s="65"/>
      <c r="AB165" s="65"/>
      <c r="AC165" s="65"/>
    </row>
    <row r="166" spans="1:68" ht="14.25" customHeight="1" x14ac:dyDescent="0.25">
      <c r="A166" s="452" t="s">
        <v>79</v>
      </c>
      <c r="B166" s="452"/>
      <c r="C166" s="452"/>
      <c r="D166" s="452"/>
      <c r="E166" s="452"/>
      <c r="F166" s="452"/>
      <c r="G166" s="452"/>
      <c r="H166" s="452"/>
      <c r="I166" s="452"/>
      <c r="J166" s="452"/>
      <c r="K166" s="452"/>
      <c r="L166" s="452"/>
      <c r="M166" s="452"/>
      <c r="N166" s="452"/>
      <c r="O166" s="452"/>
      <c r="P166" s="452"/>
      <c r="Q166" s="452"/>
      <c r="R166" s="452"/>
      <c r="S166" s="452"/>
      <c r="T166" s="452"/>
      <c r="U166" s="452"/>
      <c r="V166" s="452"/>
      <c r="W166" s="452"/>
      <c r="X166" s="452"/>
      <c r="Y166" s="452"/>
      <c r="Z166" s="452"/>
      <c r="AA166" s="64"/>
      <c r="AB166" s="64"/>
      <c r="AC166" s="64"/>
    </row>
    <row r="167" spans="1:68" ht="16.5" customHeight="1" x14ac:dyDescent="0.25">
      <c r="A167" s="61" t="s">
        <v>254</v>
      </c>
      <c r="B167" s="61" t="s">
        <v>255</v>
      </c>
      <c r="C167" s="35">
        <v>4301030895</v>
      </c>
      <c r="D167" s="453">
        <v>4607091387667</v>
      </c>
      <c r="E167" s="453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256</v>
      </c>
      <c r="B168" s="61" t="s">
        <v>257</v>
      </c>
      <c r="C168" s="35">
        <v>4301030961</v>
      </c>
      <c r="D168" s="453">
        <v>4607091387636</v>
      </c>
      <c r="E168" s="453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258</v>
      </c>
      <c r="B169" s="61" t="s">
        <v>259</v>
      </c>
      <c r="C169" s="35">
        <v>4301030963</v>
      </c>
      <c r="D169" s="453">
        <v>4607091382426</v>
      </c>
      <c r="E169" s="453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55"/>
      <c r="R169" s="455"/>
      <c r="S169" s="455"/>
      <c r="T169" s="456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260</v>
      </c>
      <c r="B170" s="61" t="s">
        <v>261</v>
      </c>
      <c r="C170" s="35">
        <v>4301030962</v>
      </c>
      <c r="D170" s="453">
        <v>4607091386547</v>
      </c>
      <c r="E170" s="453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55"/>
      <c r="R170" s="455"/>
      <c r="S170" s="455"/>
      <c r="T170" s="456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262</v>
      </c>
      <c r="B171" s="61" t="s">
        <v>263</v>
      </c>
      <c r="C171" s="35">
        <v>4301030964</v>
      </c>
      <c r="D171" s="453">
        <v>4607091382464</v>
      </c>
      <c r="E171" s="453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55"/>
      <c r="R171" s="455"/>
      <c r="S171" s="455"/>
      <c r="T171" s="456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0"/>
      <c r="O172" s="461"/>
      <c r="P172" s="457" t="s">
        <v>43</v>
      </c>
      <c r="Q172" s="458"/>
      <c r="R172" s="458"/>
      <c r="S172" s="458"/>
      <c r="T172" s="458"/>
      <c r="U172" s="458"/>
      <c r="V172" s="459"/>
      <c r="W172" s="41" t="s">
        <v>42</v>
      </c>
      <c r="X172" s="42">
        <f>IFERROR(X167/H167,"0")+IFERROR(X168/H168,"0")+IFERROR(X169/H169,"0")+IFERROR(X170/H170,"0")+IFERROR(X171/H171,"0")</f>
        <v>0</v>
      </c>
      <c r="Y172" s="42">
        <f>IFERROR(Y167/H167,"0")+IFERROR(Y168/H168,"0")+IFERROR(Y169/H169,"0")+IFERROR(Y170/H170,"0")+IFERROR(Y171/H171,"0")</f>
        <v>0</v>
      </c>
      <c r="Z172" s="42">
        <f>IFERROR(IF(Z167="",0,Z167),"0")+IFERROR(IF(Z168="",0,Z168),"0")+IFERROR(IF(Z169="",0,Z169),"0")+IFERROR(IF(Z170="",0,Z170),"0")+IFERROR(IF(Z171="",0,Z171),"0")</f>
        <v>0</v>
      </c>
      <c r="AA172" s="65"/>
      <c r="AB172" s="65"/>
      <c r="AC172" s="65"/>
    </row>
    <row r="173" spans="1:68" x14ac:dyDescent="0.2">
      <c r="A173" s="460"/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61"/>
      <c r="P173" s="457" t="s">
        <v>43</v>
      </c>
      <c r="Q173" s="458"/>
      <c r="R173" s="458"/>
      <c r="S173" s="458"/>
      <c r="T173" s="458"/>
      <c r="U173" s="458"/>
      <c r="V173" s="459"/>
      <c r="W173" s="41" t="s">
        <v>0</v>
      </c>
      <c r="X173" s="42">
        <f>IFERROR(SUM(X167:X171),"0")</f>
        <v>0</v>
      </c>
      <c r="Y173" s="42">
        <f>IFERROR(SUM(Y167:Y171),"0")</f>
        <v>0</v>
      </c>
      <c r="Z173" s="41"/>
      <c r="AA173" s="65"/>
      <c r="AB173" s="65"/>
      <c r="AC173" s="65"/>
    </row>
    <row r="174" spans="1:68" ht="14.25" customHeight="1" x14ac:dyDescent="0.25">
      <c r="A174" s="452" t="s">
        <v>84</v>
      </c>
      <c r="B174" s="452"/>
      <c r="C174" s="452"/>
      <c r="D174" s="452"/>
      <c r="E174" s="452"/>
      <c r="F174" s="452"/>
      <c r="G174" s="452"/>
      <c r="H174" s="452"/>
      <c r="I174" s="452"/>
      <c r="J174" s="452"/>
      <c r="K174" s="452"/>
      <c r="L174" s="452"/>
      <c r="M174" s="452"/>
      <c r="N174" s="452"/>
      <c r="O174" s="452"/>
      <c r="P174" s="452"/>
      <c r="Q174" s="452"/>
      <c r="R174" s="452"/>
      <c r="S174" s="452"/>
      <c r="T174" s="452"/>
      <c r="U174" s="452"/>
      <c r="V174" s="452"/>
      <c r="W174" s="452"/>
      <c r="X174" s="452"/>
      <c r="Y174" s="452"/>
      <c r="Z174" s="452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453">
        <v>4607091385304</v>
      </c>
      <c r="E175" s="453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50</v>
      </c>
      <c r="Y175" s="54">
        <f>IFERROR(IF(X175="",0,CEILING((X175/$H175),1)*$H175),"")</f>
        <v>50.400000000000006</v>
      </c>
      <c r="Z175" s="40">
        <f>IFERROR(IF(Y175=0,"",ROUNDUP(Y175/H175,0)*0.02175),"")</f>
        <v>0.1305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53.357142857142861</v>
      </c>
      <c r="BN175" s="76">
        <f>IFERROR(Y175*I175/H175,"0")</f>
        <v>53.784000000000006</v>
      </c>
      <c r="BO175" s="76">
        <f>IFERROR(1/J175*(X175/H175),"0")</f>
        <v>0.10629251700680271</v>
      </c>
      <c r="BP175" s="76">
        <f>IFERROR(1/J175*(Y175/H175),"0")</f>
        <v>0.10714285714285714</v>
      </c>
    </row>
    <row r="176" spans="1:68" ht="16.5" customHeight="1" x14ac:dyDescent="0.25">
      <c r="A176" s="61" t="s">
        <v>266</v>
      </c>
      <c r="B176" s="61" t="s">
        <v>267</v>
      </c>
      <c r="C176" s="35">
        <v>4301051648</v>
      </c>
      <c r="D176" s="453">
        <v>4607091386264</v>
      </c>
      <c r="E176" s="453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ht="16.5" customHeight="1" x14ac:dyDescent="0.25">
      <c r="A177" s="61" t="s">
        <v>268</v>
      </c>
      <c r="B177" s="61" t="s">
        <v>269</v>
      </c>
      <c r="C177" s="35">
        <v>4301051313</v>
      </c>
      <c r="D177" s="453">
        <v>4607091385427</v>
      </c>
      <c r="E177" s="453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55"/>
      <c r="R177" s="455"/>
      <c r="S177" s="455"/>
      <c r="T177" s="456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42</v>
      </c>
      <c r="X178" s="42">
        <f>IFERROR(X175/H175,"0")+IFERROR(X176/H176,"0")+IFERROR(X177/H177,"0")</f>
        <v>5.9523809523809526</v>
      </c>
      <c r="Y178" s="42">
        <f>IFERROR(Y175/H175,"0")+IFERROR(Y176/H176,"0")+IFERROR(Y177/H177,"0")</f>
        <v>6</v>
      </c>
      <c r="Z178" s="42">
        <f>IFERROR(IF(Z175="",0,Z175),"0")+IFERROR(IF(Z176="",0,Z176),"0")+IFERROR(IF(Z177="",0,Z177),"0")</f>
        <v>0.1305</v>
      </c>
      <c r="AA178" s="65"/>
      <c r="AB178" s="65"/>
      <c r="AC178" s="65"/>
    </row>
    <row r="179" spans="1:68" x14ac:dyDescent="0.2">
      <c r="A179" s="460"/>
      <c r="B179" s="460"/>
      <c r="C179" s="460"/>
      <c r="D179" s="460"/>
      <c r="E179" s="460"/>
      <c r="F179" s="460"/>
      <c r="G179" s="460"/>
      <c r="H179" s="460"/>
      <c r="I179" s="460"/>
      <c r="J179" s="460"/>
      <c r="K179" s="460"/>
      <c r="L179" s="460"/>
      <c r="M179" s="460"/>
      <c r="N179" s="460"/>
      <c r="O179" s="461"/>
      <c r="P179" s="457" t="s">
        <v>43</v>
      </c>
      <c r="Q179" s="458"/>
      <c r="R179" s="458"/>
      <c r="S179" s="458"/>
      <c r="T179" s="458"/>
      <c r="U179" s="458"/>
      <c r="V179" s="459"/>
      <c r="W179" s="41" t="s">
        <v>0</v>
      </c>
      <c r="X179" s="42">
        <f>IFERROR(SUM(X175:X177),"0")</f>
        <v>50</v>
      </c>
      <c r="Y179" s="42">
        <f>IFERROR(SUM(Y175:Y177),"0")</f>
        <v>50.400000000000006</v>
      </c>
      <c r="Z179" s="41"/>
      <c r="AA179" s="65"/>
      <c r="AB179" s="65"/>
      <c r="AC179" s="65"/>
    </row>
    <row r="180" spans="1:68" ht="27.75" customHeight="1" x14ac:dyDescent="0.2">
      <c r="A180" s="450" t="s">
        <v>270</v>
      </c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0"/>
      <c r="P180" s="450"/>
      <c r="Q180" s="450"/>
      <c r="R180" s="450"/>
      <c r="S180" s="450"/>
      <c r="T180" s="450"/>
      <c r="U180" s="450"/>
      <c r="V180" s="450"/>
      <c r="W180" s="450"/>
      <c r="X180" s="450"/>
      <c r="Y180" s="450"/>
      <c r="Z180" s="450"/>
      <c r="AA180" s="53"/>
      <c r="AB180" s="53"/>
      <c r="AC180" s="53"/>
    </row>
    <row r="181" spans="1:68" ht="16.5" customHeight="1" x14ac:dyDescent="0.25">
      <c r="A181" s="451" t="s">
        <v>271</v>
      </c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  <c r="W181" s="451"/>
      <c r="X181" s="451"/>
      <c r="Y181" s="451"/>
      <c r="Z181" s="451"/>
      <c r="AA181" s="63"/>
      <c r="AB181" s="63"/>
      <c r="AC181" s="63"/>
    </row>
    <row r="182" spans="1:68" ht="14.25" customHeight="1" x14ac:dyDescent="0.25">
      <c r="A182" s="452" t="s">
        <v>79</v>
      </c>
      <c r="B182" s="452"/>
      <c r="C182" s="452"/>
      <c r="D182" s="452"/>
      <c r="E182" s="452"/>
      <c r="F182" s="452"/>
      <c r="G182" s="452"/>
      <c r="H182" s="452"/>
      <c r="I182" s="452"/>
      <c r="J182" s="452"/>
      <c r="K182" s="452"/>
      <c r="L182" s="452"/>
      <c r="M182" s="452"/>
      <c r="N182" s="452"/>
      <c r="O182" s="452"/>
      <c r="P182" s="452"/>
      <c r="Q182" s="452"/>
      <c r="R182" s="452"/>
      <c r="S182" s="452"/>
      <c r="T182" s="452"/>
      <c r="U182" s="452"/>
      <c r="V182" s="452"/>
      <c r="W182" s="452"/>
      <c r="X182" s="452"/>
      <c r="Y182" s="452"/>
      <c r="Z182" s="452"/>
      <c r="AA182" s="64"/>
      <c r="AB182" s="64"/>
      <c r="AC182" s="64"/>
    </row>
    <row r="183" spans="1:68" ht="27" customHeight="1" x14ac:dyDescent="0.25">
      <c r="A183" s="61" t="s">
        <v>272</v>
      </c>
      <c r="B183" s="61" t="s">
        <v>273</v>
      </c>
      <c r="C183" s="35">
        <v>4301031191</v>
      </c>
      <c r="D183" s="453">
        <v>4680115880993</v>
      </c>
      <c r="E183" s="453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55"/>
      <c r="R183" s="455"/>
      <c r="S183" s="455"/>
      <c r="T183" s="456"/>
      <c r="U183" s="38" t="s">
        <v>48</v>
      </c>
      <c r="V183" s="38" t="s">
        <v>48</v>
      </c>
      <c r="W183" s="39" t="s">
        <v>0</v>
      </c>
      <c r="X183" s="57">
        <v>92</v>
      </c>
      <c r="Y183" s="54">
        <f t="shared" ref="Y183:Y190" si="26">IFERROR(IF(X183="",0,CEILING((X183/$H183),1)*$H183),"")</f>
        <v>92.4</v>
      </c>
      <c r="Z183" s="40">
        <f>IFERROR(IF(Y183=0,"",ROUNDUP(Y183/H183,0)*0.00753),"")</f>
        <v>0.16566</v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97.695238095238096</v>
      </c>
      <c r="BN183" s="76">
        <f t="shared" ref="BN183:BN190" si="28">IFERROR(Y183*I183/H183,"0")</f>
        <v>98.12</v>
      </c>
      <c r="BO183" s="76">
        <f t="shared" ref="BO183:BO190" si="29">IFERROR(1/J183*(X183/H183),"0")</f>
        <v>0.14041514041514042</v>
      </c>
      <c r="BP183" s="76">
        <f t="shared" ref="BP183:BP190" si="30">IFERROR(1/J183*(Y183/H183),"0")</f>
        <v>0.14102564102564102</v>
      </c>
    </row>
    <row r="184" spans="1:68" ht="27" customHeight="1" x14ac:dyDescent="0.25">
      <c r="A184" s="61" t="s">
        <v>274</v>
      </c>
      <c r="B184" s="61" t="s">
        <v>275</v>
      </c>
      <c r="C184" s="35">
        <v>4301031204</v>
      </c>
      <c r="D184" s="453">
        <v>4680115881761</v>
      </c>
      <c r="E184" s="453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55"/>
      <c r="R184" s="455"/>
      <c r="S184" s="455"/>
      <c r="T184" s="456"/>
      <c r="U184" s="38" t="s">
        <v>48</v>
      </c>
      <c r="V184" s="38" t="s">
        <v>48</v>
      </c>
      <c r="W184" s="39" t="s">
        <v>0</v>
      </c>
      <c r="X184" s="57">
        <v>30</v>
      </c>
      <c r="Y184" s="54">
        <f t="shared" si="26"/>
        <v>33.6</v>
      </c>
      <c r="Z184" s="40">
        <f>IFERROR(IF(Y184=0,"",ROUNDUP(Y184/H184,0)*0.00753),"")</f>
        <v>6.0240000000000002E-2</v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31.857142857142858</v>
      </c>
      <c r="BN184" s="76">
        <f t="shared" si="28"/>
        <v>35.68</v>
      </c>
      <c r="BO184" s="76">
        <f t="shared" si="29"/>
        <v>4.5787545787545784E-2</v>
      </c>
      <c r="BP184" s="76">
        <f t="shared" si="30"/>
        <v>5.128205128205128E-2</v>
      </c>
    </row>
    <row r="185" spans="1:68" ht="27" customHeight="1" x14ac:dyDescent="0.25">
      <c r="A185" s="61" t="s">
        <v>276</v>
      </c>
      <c r="B185" s="61" t="s">
        <v>277</v>
      </c>
      <c r="C185" s="35">
        <v>4301031201</v>
      </c>
      <c r="D185" s="453">
        <v>4680115881563</v>
      </c>
      <c r="E185" s="453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55"/>
      <c r="R185" s="455"/>
      <c r="S185" s="455"/>
      <c r="T185" s="456"/>
      <c r="U185" s="38" t="s">
        <v>48</v>
      </c>
      <c r="V185" s="38" t="s">
        <v>48</v>
      </c>
      <c r="W185" s="39" t="s">
        <v>0</v>
      </c>
      <c r="X185" s="57">
        <v>204</v>
      </c>
      <c r="Y185" s="54">
        <f t="shared" si="26"/>
        <v>205.8</v>
      </c>
      <c r="Z185" s="40">
        <f>IFERROR(IF(Y185=0,"",ROUNDUP(Y185/H185,0)*0.00753),"")</f>
        <v>0.36897000000000002</v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213.71428571428572</v>
      </c>
      <c r="BN185" s="76">
        <f t="shared" si="28"/>
        <v>215.60000000000002</v>
      </c>
      <c r="BO185" s="76">
        <f t="shared" si="29"/>
        <v>0.3113553113553113</v>
      </c>
      <c r="BP185" s="76">
        <f t="shared" si="30"/>
        <v>0.3141025641025641</v>
      </c>
    </row>
    <row r="186" spans="1:68" ht="27" customHeight="1" x14ac:dyDescent="0.25">
      <c r="A186" s="61" t="s">
        <v>278</v>
      </c>
      <c r="B186" s="61" t="s">
        <v>279</v>
      </c>
      <c r="C186" s="35">
        <v>4301031199</v>
      </c>
      <c r="D186" s="453">
        <v>4680115880986</v>
      </c>
      <c r="E186" s="453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55"/>
      <c r="R186" s="455"/>
      <c r="S186" s="455"/>
      <c r="T186" s="456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280</v>
      </c>
      <c r="B187" s="61" t="s">
        <v>281</v>
      </c>
      <c r="C187" s="35">
        <v>4301031205</v>
      </c>
      <c r="D187" s="453">
        <v>4680115881785</v>
      </c>
      <c r="E187" s="453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55"/>
      <c r="R187" s="455"/>
      <c r="S187" s="455"/>
      <c r="T187" s="456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282</v>
      </c>
      <c r="B188" s="61" t="s">
        <v>283</v>
      </c>
      <c r="C188" s="35">
        <v>4301031202</v>
      </c>
      <c r="D188" s="453">
        <v>4680115881679</v>
      </c>
      <c r="E188" s="453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284</v>
      </c>
      <c r="B189" s="61" t="s">
        <v>285</v>
      </c>
      <c r="C189" s="35">
        <v>4301031158</v>
      </c>
      <c r="D189" s="453">
        <v>4680115880191</v>
      </c>
      <c r="E189" s="453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55"/>
      <c r="R189" s="455"/>
      <c r="S189" s="455"/>
      <c r="T189" s="456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286</v>
      </c>
      <c r="B190" s="61" t="s">
        <v>287</v>
      </c>
      <c r="C190" s="35">
        <v>4301031245</v>
      </c>
      <c r="D190" s="453">
        <v>4680115883963</v>
      </c>
      <c r="E190" s="453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55"/>
      <c r="R190" s="455"/>
      <c r="S190" s="455"/>
      <c r="T190" s="456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x14ac:dyDescent="0.2">
      <c r="A191" s="460"/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1"/>
      <c r="P191" s="457" t="s">
        <v>43</v>
      </c>
      <c r="Q191" s="458"/>
      <c r="R191" s="458"/>
      <c r="S191" s="458"/>
      <c r="T191" s="458"/>
      <c r="U191" s="458"/>
      <c r="V191" s="459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77.61904761904762</v>
      </c>
      <c r="Y191" s="42">
        <f>IFERROR(Y183/H183,"0")+IFERROR(Y184/H184,"0")+IFERROR(Y185/H185,"0")+IFERROR(Y186/H186,"0")+IFERROR(Y187/H187,"0")+IFERROR(Y188/H188,"0")+IFERROR(Y189/H189,"0")+IFERROR(Y190/H190,"0")</f>
        <v>79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0.59487000000000001</v>
      </c>
      <c r="AA191" s="65"/>
      <c r="AB191" s="65"/>
      <c r="AC191" s="65"/>
    </row>
    <row r="192" spans="1:68" x14ac:dyDescent="0.2">
      <c r="A192" s="460"/>
      <c r="B192" s="460"/>
      <c r="C192" s="460"/>
      <c r="D192" s="460"/>
      <c r="E192" s="460"/>
      <c r="F192" s="460"/>
      <c r="G192" s="460"/>
      <c r="H192" s="460"/>
      <c r="I192" s="460"/>
      <c r="J192" s="460"/>
      <c r="K192" s="460"/>
      <c r="L192" s="460"/>
      <c r="M192" s="460"/>
      <c r="N192" s="460"/>
      <c r="O192" s="461"/>
      <c r="P192" s="457" t="s">
        <v>43</v>
      </c>
      <c r="Q192" s="458"/>
      <c r="R192" s="458"/>
      <c r="S192" s="458"/>
      <c r="T192" s="458"/>
      <c r="U192" s="458"/>
      <c r="V192" s="459"/>
      <c r="W192" s="41" t="s">
        <v>0</v>
      </c>
      <c r="X192" s="42">
        <f>IFERROR(SUM(X183:X190),"0")</f>
        <v>326</v>
      </c>
      <c r="Y192" s="42">
        <f>IFERROR(SUM(Y183:Y190),"0")</f>
        <v>331.8</v>
      </c>
      <c r="Z192" s="41"/>
      <c r="AA192" s="65"/>
      <c r="AB192" s="65"/>
      <c r="AC192" s="65"/>
    </row>
    <row r="193" spans="1:68" ht="16.5" customHeight="1" x14ac:dyDescent="0.25">
      <c r="A193" s="451" t="s">
        <v>288</v>
      </c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  <c r="W193" s="451"/>
      <c r="X193" s="451"/>
      <c r="Y193" s="451"/>
      <c r="Z193" s="451"/>
      <c r="AA193" s="63"/>
      <c r="AB193" s="63"/>
      <c r="AC193" s="63"/>
    </row>
    <row r="194" spans="1:68" ht="14.25" customHeight="1" x14ac:dyDescent="0.25">
      <c r="A194" s="452" t="s">
        <v>117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/>
      <c r="N194" s="452"/>
      <c r="O194" s="452"/>
      <c r="P194" s="452"/>
      <c r="Q194" s="452"/>
      <c r="R194" s="452"/>
      <c r="S194" s="452"/>
      <c r="T194" s="452"/>
      <c r="U194" s="452"/>
      <c r="V194" s="452"/>
      <c r="W194" s="452"/>
      <c r="X194" s="452"/>
      <c r="Y194" s="452"/>
      <c r="Z194" s="452"/>
      <c r="AA194" s="64"/>
      <c r="AB194" s="64"/>
      <c r="AC194" s="64"/>
    </row>
    <row r="195" spans="1:68" ht="16.5" customHeight="1" x14ac:dyDescent="0.25">
      <c r="A195" s="61" t="s">
        <v>289</v>
      </c>
      <c r="B195" s="61" t="s">
        <v>290</v>
      </c>
      <c r="C195" s="35">
        <v>4301011450</v>
      </c>
      <c r="D195" s="453">
        <v>4680115881402</v>
      </c>
      <c r="E195" s="453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customHeight="1" x14ac:dyDescent="0.25">
      <c r="A196" s="61" t="s">
        <v>291</v>
      </c>
      <c r="B196" s="61" t="s">
        <v>292</v>
      </c>
      <c r="C196" s="35">
        <v>4301011454</v>
      </c>
      <c r="D196" s="453">
        <v>4680115881396</v>
      </c>
      <c r="E196" s="453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x14ac:dyDescent="0.2">
      <c r="A197" s="460"/>
      <c r="B197" s="460"/>
      <c r="C197" s="460"/>
      <c r="D197" s="460"/>
      <c r="E197" s="460"/>
      <c r="F197" s="460"/>
      <c r="G197" s="460"/>
      <c r="H197" s="460"/>
      <c r="I197" s="460"/>
      <c r="J197" s="460"/>
      <c r="K197" s="460"/>
      <c r="L197" s="460"/>
      <c r="M197" s="460"/>
      <c r="N197" s="460"/>
      <c r="O197" s="461"/>
      <c r="P197" s="457" t="s">
        <v>43</v>
      </c>
      <c r="Q197" s="458"/>
      <c r="R197" s="458"/>
      <c r="S197" s="458"/>
      <c r="T197" s="458"/>
      <c r="U197" s="458"/>
      <c r="V197" s="459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x14ac:dyDescent="0.2">
      <c r="A198" s="460"/>
      <c r="B198" s="460"/>
      <c r="C198" s="460"/>
      <c r="D198" s="460"/>
      <c r="E198" s="460"/>
      <c r="F198" s="460"/>
      <c r="G198" s="460"/>
      <c r="H198" s="460"/>
      <c r="I198" s="460"/>
      <c r="J198" s="460"/>
      <c r="K198" s="460"/>
      <c r="L198" s="460"/>
      <c r="M198" s="460"/>
      <c r="N198" s="460"/>
      <c r="O198" s="461"/>
      <c r="P198" s="457" t="s">
        <v>43</v>
      </c>
      <c r="Q198" s="458"/>
      <c r="R198" s="458"/>
      <c r="S198" s="458"/>
      <c r="T198" s="458"/>
      <c r="U198" s="458"/>
      <c r="V198" s="459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customHeight="1" x14ac:dyDescent="0.25">
      <c r="A199" s="452" t="s">
        <v>153</v>
      </c>
      <c r="B199" s="452"/>
      <c r="C199" s="452"/>
      <c r="D199" s="452"/>
      <c r="E199" s="452"/>
      <c r="F199" s="452"/>
      <c r="G199" s="452"/>
      <c r="H199" s="452"/>
      <c r="I199" s="452"/>
      <c r="J199" s="452"/>
      <c r="K199" s="452"/>
      <c r="L199" s="452"/>
      <c r="M199" s="452"/>
      <c r="N199" s="452"/>
      <c r="O199" s="452"/>
      <c r="P199" s="452"/>
      <c r="Q199" s="452"/>
      <c r="R199" s="452"/>
      <c r="S199" s="452"/>
      <c r="T199" s="452"/>
      <c r="U199" s="452"/>
      <c r="V199" s="452"/>
      <c r="W199" s="452"/>
      <c r="X199" s="452"/>
      <c r="Y199" s="452"/>
      <c r="Z199" s="452"/>
      <c r="AA199" s="64"/>
      <c r="AB199" s="64"/>
      <c r="AC199" s="64"/>
    </row>
    <row r="200" spans="1:68" ht="16.5" customHeight="1" x14ac:dyDescent="0.25">
      <c r="A200" s="61" t="s">
        <v>293</v>
      </c>
      <c r="B200" s="61" t="s">
        <v>294</v>
      </c>
      <c r="C200" s="35">
        <v>4301020262</v>
      </c>
      <c r="D200" s="453">
        <v>4680115882935</v>
      </c>
      <c r="E200" s="453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55"/>
      <c r="R200" s="455"/>
      <c r="S200" s="455"/>
      <c r="T200" s="456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customHeight="1" x14ac:dyDescent="0.25">
      <c r="A201" s="61" t="s">
        <v>295</v>
      </c>
      <c r="B201" s="61" t="s">
        <v>296</v>
      </c>
      <c r="C201" s="35">
        <v>4301020220</v>
      </c>
      <c r="D201" s="453">
        <v>4680115880764</v>
      </c>
      <c r="E201" s="453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55"/>
      <c r="R201" s="455"/>
      <c r="S201" s="455"/>
      <c r="T201" s="456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0"/>
      <c r="O202" s="461"/>
      <c r="P202" s="457" t="s">
        <v>43</v>
      </c>
      <c r="Q202" s="458"/>
      <c r="R202" s="458"/>
      <c r="S202" s="458"/>
      <c r="T202" s="458"/>
      <c r="U202" s="458"/>
      <c r="V202" s="459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1"/>
      <c r="P203" s="457" t="s">
        <v>43</v>
      </c>
      <c r="Q203" s="458"/>
      <c r="R203" s="458"/>
      <c r="S203" s="458"/>
      <c r="T203" s="458"/>
      <c r="U203" s="458"/>
      <c r="V203" s="459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452" t="s">
        <v>79</v>
      </c>
      <c r="B204" s="452"/>
      <c r="C204" s="452"/>
      <c r="D204" s="452"/>
      <c r="E204" s="452"/>
      <c r="F204" s="452"/>
      <c r="G204" s="452"/>
      <c r="H204" s="452"/>
      <c r="I204" s="452"/>
      <c r="J204" s="452"/>
      <c r="K204" s="452"/>
      <c r="L204" s="452"/>
      <c r="M204" s="452"/>
      <c r="N204" s="452"/>
      <c r="O204" s="452"/>
      <c r="P204" s="452"/>
      <c r="Q204" s="452"/>
      <c r="R204" s="452"/>
      <c r="S204" s="452"/>
      <c r="T204" s="452"/>
      <c r="U204" s="452"/>
      <c r="V204" s="452"/>
      <c r="W204" s="452"/>
      <c r="X204" s="452"/>
      <c r="Y204" s="452"/>
      <c r="Z204" s="452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453">
        <v>4680115882683</v>
      </c>
      <c r="E205" s="453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730</v>
      </c>
      <c r="Y205" s="54">
        <f t="shared" ref="Y205:Y212" si="31">IFERROR(IF(X205="",0,CEILING((X205/$H205),1)*$H205),"")</f>
        <v>734.40000000000009</v>
      </c>
      <c r="Z205" s="40">
        <f>IFERROR(IF(Y205=0,"",ROUNDUP(Y205/H205,0)*0.00937),"")</f>
        <v>1.2743199999999999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758.38888888888891</v>
      </c>
      <c r="BN205" s="76">
        <f t="shared" ref="BN205:BN212" si="33">IFERROR(Y205*I205/H205,"0")</f>
        <v>762.96</v>
      </c>
      <c r="BO205" s="76">
        <f t="shared" ref="BO205:BO212" si="34">IFERROR(1/J205*(X205/H205),"0")</f>
        <v>1.1265432098765433</v>
      </c>
      <c r="BP205" s="76">
        <f t="shared" ref="BP205:BP212" si="35">IFERROR(1/J205*(Y205/H205),"0")</f>
        <v>1.1333333333333333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453">
        <v>4680115882690</v>
      </c>
      <c r="E206" s="453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55"/>
      <c r="R206" s="455"/>
      <c r="S206" s="455"/>
      <c r="T206" s="456"/>
      <c r="U206" s="38" t="s">
        <v>48</v>
      </c>
      <c r="V206" s="38" t="s">
        <v>48</v>
      </c>
      <c r="W206" s="39" t="s">
        <v>0</v>
      </c>
      <c r="X206" s="57">
        <v>360</v>
      </c>
      <c r="Y206" s="54">
        <f t="shared" si="31"/>
        <v>361.8</v>
      </c>
      <c r="Z206" s="40">
        <f>IFERROR(IF(Y206=0,"",ROUNDUP(Y206/H206,0)*0.00937),"")</f>
        <v>0.62778999999999996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374</v>
      </c>
      <c r="BN206" s="76">
        <f t="shared" si="33"/>
        <v>375.87</v>
      </c>
      <c r="BO206" s="76">
        <f t="shared" si="34"/>
        <v>0.55555555555555547</v>
      </c>
      <c r="BP206" s="76">
        <f t="shared" si="35"/>
        <v>0.55833333333333335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453">
        <v>4680115882669</v>
      </c>
      <c r="E207" s="453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55"/>
      <c r="R207" s="455"/>
      <c r="S207" s="455"/>
      <c r="T207" s="456"/>
      <c r="U207" s="38" t="s">
        <v>48</v>
      </c>
      <c r="V207" s="38" t="s">
        <v>48</v>
      </c>
      <c r="W207" s="39" t="s">
        <v>0</v>
      </c>
      <c r="X207" s="57">
        <v>470</v>
      </c>
      <c r="Y207" s="54">
        <f t="shared" si="31"/>
        <v>475.20000000000005</v>
      </c>
      <c r="Z207" s="40">
        <f>IFERROR(IF(Y207=0,"",ROUNDUP(Y207/H207,0)*0.00937),"")</f>
        <v>0.82455999999999996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488.27777777777777</v>
      </c>
      <c r="BN207" s="76">
        <f t="shared" si="33"/>
        <v>493.68</v>
      </c>
      <c r="BO207" s="76">
        <f t="shared" si="34"/>
        <v>0.72530864197530864</v>
      </c>
      <c r="BP207" s="76">
        <f t="shared" si="35"/>
        <v>0.73333333333333328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453">
        <v>4680115882676</v>
      </c>
      <c r="E208" s="453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55"/>
      <c r="R208" s="455"/>
      <c r="S208" s="455"/>
      <c r="T208" s="456"/>
      <c r="U208" s="38" t="s">
        <v>48</v>
      </c>
      <c r="V208" s="38" t="s">
        <v>48</v>
      </c>
      <c r="W208" s="39" t="s">
        <v>0</v>
      </c>
      <c r="X208" s="57">
        <v>540</v>
      </c>
      <c r="Y208" s="54">
        <f t="shared" si="31"/>
        <v>540</v>
      </c>
      <c r="Z208" s="40">
        <f>IFERROR(IF(Y208=0,"",ROUNDUP(Y208/H208,0)*0.00937),"")</f>
        <v>0.93699999999999994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561</v>
      </c>
      <c r="BN208" s="76">
        <f t="shared" si="33"/>
        <v>561</v>
      </c>
      <c r="BO208" s="76">
        <f t="shared" si="34"/>
        <v>0.83333333333333337</v>
      </c>
      <c r="BP208" s="76">
        <f t="shared" si="35"/>
        <v>0.83333333333333337</v>
      </c>
    </row>
    <row r="209" spans="1:68" ht="27" customHeight="1" x14ac:dyDescent="0.25">
      <c r="A209" s="61" t="s">
        <v>305</v>
      </c>
      <c r="B209" s="61" t="s">
        <v>306</v>
      </c>
      <c r="C209" s="35">
        <v>4301031223</v>
      </c>
      <c r="D209" s="453">
        <v>4680115884014</v>
      </c>
      <c r="E209" s="453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307</v>
      </c>
      <c r="B210" s="61" t="s">
        <v>308</v>
      </c>
      <c r="C210" s="35">
        <v>4301031222</v>
      </c>
      <c r="D210" s="453">
        <v>4680115884007</v>
      </c>
      <c r="E210" s="453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309</v>
      </c>
      <c r="B211" s="61" t="s">
        <v>310</v>
      </c>
      <c r="C211" s="35">
        <v>4301031229</v>
      </c>
      <c r="D211" s="453">
        <v>4680115884038</v>
      </c>
      <c r="E211" s="453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55"/>
      <c r="R211" s="455"/>
      <c r="S211" s="455"/>
      <c r="T211" s="456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311</v>
      </c>
      <c r="B212" s="61" t="s">
        <v>312</v>
      </c>
      <c r="C212" s="35">
        <v>4301031225</v>
      </c>
      <c r="D212" s="453">
        <v>4680115884021</v>
      </c>
      <c r="E212" s="453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55"/>
      <c r="R212" s="455"/>
      <c r="S212" s="455"/>
      <c r="T212" s="456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460"/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1"/>
      <c r="P213" s="457" t="s">
        <v>43</v>
      </c>
      <c r="Q213" s="458"/>
      <c r="R213" s="458"/>
      <c r="S213" s="458"/>
      <c r="T213" s="458"/>
      <c r="U213" s="458"/>
      <c r="V213" s="459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388.88888888888891</v>
      </c>
      <c r="Y213" s="42">
        <f>IFERROR(Y205/H205,"0")+IFERROR(Y206/H206,"0")+IFERROR(Y207/H207,"0")+IFERROR(Y208/H208,"0")+IFERROR(Y209/H209,"0")+IFERROR(Y210/H210,"0")+IFERROR(Y211/H211,"0")+IFERROR(Y212/H212,"0")</f>
        <v>391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3.6636699999999998</v>
      </c>
      <c r="AA213" s="65"/>
      <c r="AB213" s="65"/>
      <c r="AC213" s="65"/>
    </row>
    <row r="214" spans="1:68" x14ac:dyDescent="0.2">
      <c r="A214" s="460"/>
      <c r="B214" s="460"/>
      <c r="C214" s="460"/>
      <c r="D214" s="460"/>
      <c r="E214" s="460"/>
      <c r="F214" s="460"/>
      <c r="G214" s="460"/>
      <c r="H214" s="460"/>
      <c r="I214" s="460"/>
      <c r="J214" s="460"/>
      <c r="K214" s="460"/>
      <c r="L214" s="460"/>
      <c r="M214" s="460"/>
      <c r="N214" s="460"/>
      <c r="O214" s="461"/>
      <c r="P214" s="457" t="s">
        <v>43</v>
      </c>
      <c r="Q214" s="458"/>
      <c r="R214" s="458"/>
      <c r="S214" s="458"/>
      <c r="T214" s="458"/>
      <c r="U214" s="458"/>
      <c r="V214" s="459"/>
      <c r="W214" s="41" t="s">
        <v>0</v>
      </c>
      <c r="X214" s="42">
        <f>IFERROR(SUM(X205:X212),"0")</f>
        <v>2100</v>
      </c>
      <c r="Y214" s="42">
        <f>IFERROR(SUM(Y205:Y212),"0")</f>
        <v>2111.4</v>
      </c>
      <c r="Z214" s="41"/>
      <c r="AA214" s="65"/>
      <c r="AB214" s="65"/>
      <c r="AC214" s="65"/>
    </row>
    <row r="215" spans="1:68" ht="14.25" customHeight="1" x14ac:dyDescent="0.25">
      <c r="A215" s="452" t="s">
        <v>84</v>
      </c>
      <c r="B215" s="452"/>
      <c r="C215" s="452"/>
      <c r="D215" s="452"/>
      <c r="E215" s="452"/>
      <c r="F215" s="452"/>
      <c r="G215" s="452"/>
      <c r="H215" s="452"/>
      <c r="I215" s="452"/>
      <c r="J215" s="452"/>
      <c r="K215" s="452"/>
      <c r="L215" s="452"/>
      <c r="M215" s="452"/>
      <c r="N215" s="452"/>
      <c r="O215" s="452"/>
      <c r="P215" s="452"/>
      <c r="Q215" s="452"/>
      <c r="R215" s="452"/>
      <c r="S215" s="452"/>
      <c r="T215" s="452"/>
      <c r="U215" s="452"/>
      <c r="V215" s="452"/>
      <c r="W215" s="452"/>
      <c r="X215" s="452"/>
      <c r="Y215" s="452"/>
      <c r="Z215" s="452"/>
      <c r="AA215" s="64"/>
      <c r="AB215" s="64"/>
      <c r="AC215" s="64"/>
    </row>
    <row r="216" spans="1:68" ht="27" customHeight="1" x14ac:dyDescent="0.25">
      <c r="A216" s="61" t="s">
        <v>313</v>
      </c>
      <c r="B216" s="61" t="s">
        <v>314</v>
      </c>
      <c r="C216" s="35">
        <v>4301051408</v>
      </c>
      <c r="D216" s="453">
        <v>4680115881594</v>
      </c>
      <c r="E216" s="453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160</v>
      </c>
      <c r="Y216" s="54">
        <f t="shared" ref="Y216:Y226" si="36">IFERROR(IF(X216="",0,CEILING((X216/$H216),1)*$H216),"")</f>
        <v>162</v>
      </c>
      <c r="Z216" s="40">
        <f>IFERROR(IF(Y216=0,"",ROUNDUP(Y216/H216,0)*0.02175),"")</f>
        <v>0.43499999999999994</v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171.14074074074074</v>
      </c>
      <c r="BN216" s="76">
        <f t="shared" ref="BN216:BN226" si="38">IFERROR(Y216*I216/H216,"0")</f>
        <v>173.28</v>
      </c>
      <c r="BO216" s="76">
        <f t="shared" ref="BO216:BO226" si="39">IFERROR(1/J216*(X216/H216),"0")</f>
        <v>0.35273368606701944</v>
      </c>
      <c r="BP216" s="76">
        <f t="shared" ref="BP216:BP226" si="40">IFERROR(1/J216*(Y216/H216),"0")</f>
        <v>0.3571428571428571</v>
      </c>
    </row>
    <row r="217" spans="1:68" ht="16.5" customHeight="1" x14ac:dyDescent="0.25">
      <c r="A217" s="61" t="s">
        <v>315</v>
      </c>
      <c r="B217" s="61" t="s">
        <v>316</v>
      </c>
      <c r="C217" s="35">
        <v>4301051754</v>
      </c>
      <c r="D217" s="453">
        <v>4680115880962</v>
      </c>
      <c r="E217" s="453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562" t="s">
        <v>317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420</v>
      </c>
      <c r="Y217" s="54">
        <f t="shared" si="36"/>
        <v>421.2</v>
      </c>
      <c r="Z217" s="40">
        <f>IFERROR(IF(Y217=0,"",ROUNDUP(Y217/H217,0)*0.02175),"")</f>
        <v>1.1744999999999999</v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450.3692307692308</v>
      </c>
      <c r="BN217" s="76">
        <f t="shared" si="38"/>
        <v>451.65600000000006</v>
      </c>
      <c r="BO217" s="76">
        <f t="shared" si="39"/>
        <v>0.96153846153846145</v>
      </c>
      <c r="BP217" s="76">
        <f t="shared" si="40"/>
        <v>0.96428571428571419</v>
      </c>
    </row>
    <row r="218" spans="1:68" ht="27" customHeight="1" x14ac:dyDescent="0.25">
      <c r="A218" s="61" t="s">
        <v>318</v>
      </c>
      <c r="B218" s="61" t="s">
        <v>319</v>
      </c>
      <c r="C218" s="35">
        <v>4301051411</v>
      </c>
      <c r="D218" s="453">
        <v>4680115881617</v>
      </c>
      <c r="E218" s="453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71</v>
      </c>
      <c r="Y218" s="54">
        <f t="shared" si="36"/>
        <v>72.899999999999991</v>
      </c>
      <c r="Z218" s="40">
        <f>IFERROR(IF(Y218=0,"",ROUNDUP(Y218/H218,0)*0.02175),"")</f>
        <v>0.19574999999999998</v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75.785925925925937</v>
      </c>
      <c r="BN218" s="76">
        <f t="shared" si="38"/>
        <v>77.814000000000007</v>
      </c>
      <c r="BO218" s="76">
        <f t="shared" si="39"/>
        <v>0.15652557319223984</v>
      </c>
      <c r="BP218" s="76">
        <f t="shared" si="40"/>
        <v>0.1607142857142857</v>
      </c>
    </row>
    <row r="219" spans="1:68" ht="16.5" customHeight="1" x14ac:dyDescent="0.25">
      <c r="A219" s="61" t="s">
        <v>320</v>
      </c>
      <c r="B219" s="61" t="s">
        <v>321</v>
      </c>
      <c r="C219" s="35">
        <v>4301051632</v>
      </c>
      <c r="D219" s="453">
        <v>4680115880573</v>
      </c>
      <c r="E219" s="453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564" t="s">
        <v>322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390</v>
      </c>
      <c r="Y219" s="54">
        <f t="shared" si="36"/>
        <v>391.49999999999994</v>
      </c>
      <c r="Z219" s="40">
        <f>IFERROR(IF(Y219=0,"",ROUNDUP(Y219/H219,0)*0.02175),"")</f>
        <v>0.9787499999999999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415.28275862068966</v>
      </c>
      <c r="BN219" s="76">
        <f t="shared" si="38"/>
        <v>416.87999999999994</v>
      </c>
      <c r="BO219" s="76">
        <f t="shared" si="39"/>
        <v>0.80049261083743839</v>
      </c>
      <c r="BP219" s="76">
        <f t="shared" si="40"/>
        <v>0.80357142857142849</v>
      </c>
    </row>
    <row r="220" spans="1:68" ht="27" customHeight="1" x14ac:dyDescent="0.25">
      <c r="A220" s="61" t="s">
        <v>323</v>
      </c>
      <c r="B220" s="61" t="s">
        <v>324</v>
      </c>
      <c r="C220" s="35">
        <v>4301051407</v>
      </c>
      <c r="D220" s="453">
        <v>4680115882195</v>
      </c>
      <c r="E220" s="453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16</v>
      </c>
      <c r="Y220" s="54">
        <f t="shared" si="36"/>
        <v>16.8</v>
      </c>
      <c r="Z220" s="40">
        <f t="shared" ref="Z220:Z226" si="41">IFERROR(IF(Y220=0,"",ROUNDUP(Y220/H220,0)*0.00753),"")</f>
        <v>5.271E-2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17.933333333333334</v>
      </c>
      <c r="BN220" s="76">
        <f t="shared" si="38"/>
        <v>18.830000000000002</v>
      </c>
      <c r="BO220" s="76">
        <f t="shared" si="39"/>
        <v>4.2735042735042736E-2</v>
      </c>
      <c r="BP220" s="76">
        <f t="shared" si="40"/>
        <v>4.4871794871794879E-2</v>
      </c>
    </row>
    <row r="221" spans="1:68" ht="27" customHeight="1" x14ac:dyDescent="0.25">
      <c r="A221" s="61" t="s">
        <v>325</v>
      </c>
      <c r="B221" s="61" t="s">
        <v>326</v>
      </c>
      <c r="C221" s="35">
        <v>4301051752</v>
      </c>
      <c r="D221" s="453">
        <v>4680115882607</v>
      </c>
      <c r="E221" s="453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566" t="s">
        <v>327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4301051630</v>
      </c>
      <c r="D222" s="453">
        <v>4680115880092</v>
      </c>
      <c r="E222" s="453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567" t="s">
        <v>330</v>
      </c>
      <c r="Q222" s="455"/>
      <c r="R222" s="455"/>
      <c r="S222" s="455"/>
      <c r="T222" s="456"/>
      <c r="U222" s="38" t="s">
        <v>48</v>
      </c>
      <c r="V222" s="38" t="s">
        <v>48</v>
      </c>
      <c r="W222" s="39" t="s">
        <v>0</v>
      </c>
      <c r="X222" s="57">
        <v>21</v>
      </c>
      <c r="Y222" s="54">
        <f t="shared" si="36"/>
        <v>21.599999999999998</v>
      </c>
      <c r="Z222" s="40">
        <f t="shared" si="41"/>
        <v>6.7769999999999997E-2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23.380000000000003</v>
      </c>
      <c r="BN222" s="76">
        <f t="shared" si="38"/>
        <v>24.047999999999998</v>
      </c>
      <c r="BO222" s="76">
        <f t="shared" si="39"/>
        <v>5.6089743589743585E-2</v>
      </c>
      <c r="BP222" s="76">
        <f t="shared" si="40"/>
        <v>5.7692307692307689E-2</v>
      </c>
    </row>
    <row r="223" spans="1:68" ht="27" customHeight="1" x14ac:dyDescent="0.25">
      <c r="A223" s="61" t="s">
        <v>331</v>
      </c>
      <c r="B223" s="61" t="s">
        <v>332</v>
      </c>
      <c r="C223" s="35">
        <v>4301051631</v>
      </c>
      <c r="D223" s="453">
        <v>4680115880221</v>
      </c>
      <c r="E223" s="453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568" t="s">
        <v>333</v>
      </c>
      <c r="Q223" s="455"/>
      <c r="R223" s="455"/>
      <c r="S223" s="455"/>
      <c r="T223" s="456"/>
      <c r="U223" s="38" t="s">
        <v>48</v>
      </c>
      <c r="V223" s="38" t="s">
        <v>48</v>
      </c>
      <c r="W223" s="39" t="s">
        <v>0</v>
      </c>
      <c r="X223" s="57">
        <v>46</v>
      </c>
      <c r="Y223" s="54">
        <f t="shared" si="36"/>
        <v>48</v>
      </c>
      <c r="Z223" s="40">
        <f t="shared" si="41"/>
        <v>0.15060000000000001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51.213333333333338</v>
      </c>
      <c r="BN223" s="76">
        <f t="shared" si="38"/>
        <v>53.440000000000005</v>
      </c>
      <c r="BO223" s="76">
        <f t="shared" si="39"/>
        <v>0.12286324786324787</v>
      </c>
      <c r="BP223" s="76">
        <f t="shared" si="40"/>
        <v>0.12820512820512819</v>
      </c>
    </row>
    <row r="224" spans="1:68" ht="27" customHeight="1" x14ac:dyDescent="0.25">
      <c r="A224" s="61" t="s">
        <v>334</v>
      </c>
      <c r="B224" s="61" t="s">
        <v>335</v>
      </c>
      <c r="C224" s="35">
        <v>4301051749</v>
      </c>
      <c r="D224" s="453">
        <v>4680115882942</v>
      </c>
      <c r="E224" s="453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569" t="s">
        <v>336</v>
      </c>
      <c r="Q224" s="455"/>
      <c r="R224" s="455"/>
      <c r="S224" s="455"/>
      <c r="T224" s="456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337</v>
      </c>
      <c r="B225" s="61" t="s">
        <v>338</v>
      </c>
      <c r="C225" s="35">
        <v>4301051753</v>
      </c>
      <c r="D225" s="453">
        <v>4680115880504</v>
      </c>
      <c r="E225" s="453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570" t="s">
        <v>339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49</v>
      </c>
      <c r="Y225" s="54">
        <f t="shared" si="36"/>
        <v>50.4</v>
      </c>
      <c r="Z225" s="40">
        <f t="shared" si="41"/>
        <v>0.15812999999999999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54.553333333333335</v>
      </c>
      <c r="BN225" s="76">
        <f t="shared" si="38"/>
        <v>56.112000000000002</v>
      </c>
      <c r="BO225" s="76">
        <f t="shared" si="39"/>
        <v>0.13087606837606838</v>
      </c>
      <c r="BP225" s="76">
        <f t="shared" si="40"/>
        <v>0.13461538461538461</v>
      </c>
    </row>
    <row r="226" spans="1:68" ht="27" customHeight="1" x14ac:dyDescent="0.25">
      <c r="A226" s="61" t="s">
        <v>340</v>
      </c>
      <c r="B226" s="61" t="s">
        <v>341</v>
      </c>
      <c r="C226" s="35">
        <v>4301051410</v>
      </c>
      <c r="D226" s="453">
        <v>4680115882164</v>
      </c>
      <c r="E226" s="453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145</v>
      </c>
      <c r="Y226" s="54">
        <f t="shared" si="36"/>
        <v>146.4</v>
      </c>
      <c r="Z226" s="40">
        <f t="shared" si="41"/>
        <v>0.45933000000000002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161.79583333333335</v>
      </c>
      <c r="BN226" s="76">
        <f t="shared" si="38"/>
        <v>163.35800000000003</v>
      </c>
      <c r="BO226" s="76">
        <f t="shared" si="39"/>
        <v>0.3872863247863248</v>
      </c>
      <c r="BP226" s="76">
        <f t="shared" si="40"/>
        <v>0.39102564102564108</v>
      </c>
    </row>
    <row r="227" spans="1:68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0"/>
      <c r="O227" s="461"/>
      <c r="P227" s="457" t="s">
        <v>43</v>
      </c>
      <c r="Q227" s="458"/>
      <c r="R227" s="458"/>
      <c r="S227" s="458"/>
      <c r="T227" s="458"/>
      <c r="U227" s="458"/>
      <c r="V227" s="459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242.60892523823554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246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3.6725399999999988</v>
      </c>
      <c r="AA227" s="65"/>
      <c r="AB227" s="65"/>
      <c r="AC227" s="65"/>
    </row>
    <row r="228" spans="1:68" x14ac:dyDescent="0.2">
      <c r="A228" s="460"/>
      <c r="B228" s="460"/>
      <c r="C228" s="460"/>
      <c r="D228" s="460"/>
      <c r="E228" s="460"/>
      <c r="F228" s="460"/>
      <c r="G228" s="460"/>
      <c r="H228" s="460"/>
      <c r="I228" s="460"/>
      <c r="J228" s="460"/>
      <c r="K228" s="460"/>
      <c r="L228" s="460"/>
      <c r="M228" s="460"/>
      <c r="N228" s="460"/>
      <c r="O228" s="461"/>
      <c r="P228" s="457" t="s">
        <v>43</v>
      </c>
      <c r="Q228" s="458"/>
      <c r="R228" s="458"/>
      <c r="S228" s="458"/>
      <c r="T228" s="458"/>
      <c r="U228" s="458"/>
      <c r="V228" s="459"/>
      <c r="W228" s="41" t="s">
        <v>0</v>
      </c>
      <c r="X228" s="42">
        <f>IFERROR(SUM(X216:X226),"0")</f>
        <v>1318</v>
      </c>
      <c r="Y228" s="42">
        <f>IFERROR(SUM(Y216:Y226),"0")</f>
        <v>1330.8</v>
      </c>
      <c r="Z228" s="41"/>
      <c r="AA228" s="65"/>
      <c r="AB228" s="65"/>
      <c r="AC228" s="65"/>
    </row>
    <row r="229" spans="1:68" ht="14.25" customHeight="1" x14ac:dyDescent="0.25">
      <c r="A229" s="452" t="s">
        <v>183</v>
      </c>
      <c r="B229" s="452"/>
      <c r="C229" s="452"/>
      <c r="D229" s="452"/>
      <c r="E229" s="452"/>
      <c r="F229" s="452"/>
      <c r="G229" s="452"/>
      <c r="H229" s="452"/>
      <c r="I229" s="452"/>
      <c r="J229" s="452"/>
      <c r="K229" s="452"/>
      <c r="L229" s="452"/>
      <c r="M229" s="452"/>
      <c r="N229" s="452"/>
      <c r="O229" s="452"/>
      <c r="P229" s="452"/>
      <c r="Q229" s="452"/>
      <c r="R229" s="452"/>
      <c r="S229" s="452"/>
      <c r="T229" s="452"/>
      <c r="U229" s="452"/>
      <c r="V229" s="452"/>
      <c r="W229" s="452"/>
      <c r="X229" s="452"/>
      <c r="Y229" s="452"/>
      <c r="Z229" s="452"/>
      <c r="AA229" s="64"/>
      <c r="AB229" s="64"/>
      <c r="AC229" s="64"/>
    </row>
    <row r="230" spans="1:68" ht="16.5" customHeight="1" x14ac:dyDescent="0.25">
      <c r="A230" s="61" t="s">
        <v>342</v>
      </c>
      <c r="B230" s="61" t="s">
        <v>343</v>
      </c>
      <c r="C230" s="35">
        <v>4301060360</v>
      </c>
      <c r="D230" s="453">
        <v>4680115882874</v>
      </c>
      <c r="E230" s="453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30</v>
      </c>
      <c r="Y230" s="54">
        <f>IFERROR(IF(X230="",0,CEILING((X230/$H230),1)*$H230),"")</f>
        <v>32</v>
      </c>
      <c r="Z230" s="40">
        <f>IFERROR(IF(Y230=0,"",ROUNDUP(Y230/H230,0)*0.00937),"")</f>
        <v>9.3700000000000006E-2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32.493749999999999</v>
      </c>
      <c r="BN230" s="76">
        <f>IFERROR(Y230*I230/H230,"0")</f>
        <v>34.659999999999997</v>
      </c>
      <c r="BO230" s="76">
        <f>IFERROR(1/J230*(X230/H230),"0")</f>
        <v>7.8125E-2</v>
      </c>
      <c r="BP230" s="76">
        <f>IFERROR(1/J230*(Y230/H230),"0")</f>
        <v>8.3333333333333329E-2</v>
      </c>
    </row>
    <row r="231" spans="1:68" ht="16.5" customHeight="1" x14ac:dyDescent="0.25">
      <c r="A231" s="61" t="s">
        <v>342</v>
      </c>
      <c r="B231" s="61" t="s">
        <v>344</v>
      </c>
      <c r="C231" s="35">
        <v>4301060404</v>
      </c>
      <c r="D231" s="453">
        <v>4680115882874</v>
      </c>
      <c r="E231" s="453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573" t="s">
        <v>345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customHeight="1" x14ac:dyDescent="0.25">
      <c r="A232" s="61" t="s">
        <v>346</v>
      </c>
      <c r="B232" s="61" t="s">
        <v>347</v>
      </c>
      <c r="C232" s="35">
        <v>4301060359</v>
      </c>
      <c r="D232" s="453">
        <v>4680115884434</v>
      </c>
      <c r="E232" s="453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30</v>
      </c>
      <c r="Y232" s="54">
        <f>IFERROR(IF(X232="",0,CEILING((X232/$H232),1)*$H232),"")</f>
        <v>32</v>
      </c>
      <c r="Z232" s="40">
        <f>IFERROR(IF(Y232=0,"",ROUNDUP(Y232/H232,0)*0.00937),"")</f>
        <v>9.3700000000000006E-2</v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32.493749999999999</v>
      </c>
      <c r="BN232" s="76">
        <f>IFERROR(Y232*I232/H232,"0")</f>
        <v>34.659999999999997</v>
      </c>
      <c r="BO232" s="76">
        <f>IFERROR(1/J232*(X232/H232),"0")</f>
        <v>7.8125E-2</v>
      </c>
      <c r="BP232" s="76">
        <f>IFERROR(1/J232*(Y232/H232),"0")</f>
        <v>8.3333333333333329E-2</v>
      </c>
    </row>
    <row r="233" spans="1:68" ht="27" customHeight="1" x14ac:dyDescent="0.25">
      <c r="A233" s="61" t="s">
        <v>348</v>
      </c>
      <c r="B233" s="61" t="s">
        <v>349</v>
      </c>
      <c r="C233" s="35">
        <v>4301060375</v>
      </c>
      <c r="D233" s="453">
        <v>4680115880818</v>
      </c>
      <c r="E233" s="453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575" t="s">
        <v>350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168</v>
      </c>
      <c r="Y233" s="54">
        <f>IFERROR(IF(X233="",0,CEILING((X233/$H233),1)*$H233),"")</f>
        <v>168</v>
      </c>
      <c r="Z233" s="40">
        <f>IFERROR(IF(Y233=0,"",ROUNDUP(Y233/H233,0)*0.00753),"")</f>
        <v>0.52710000000000001</v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187.04000000000002</v>
      </c>
      <c r="BN233" s="76">
        <f>IFERROR(Y233*I233/H233,"0")</f>
        <v>187.04000000000002</v>
      </c>
      <c r="BO233" s="76">
        <f>IFERROR(1/J233*(X233/H233),"0")</f>
        <v>0.44871794871794868</v>
      </c>
      <c r="BP233" s="76">
        <f>IFERROR(1/J233*(Y233/H233),"0")</f>
        <v>0.44871794871794868</v>
      </c>
    </row>
    <row r="234" spans="1:68" ht="16.5" customHeight="1" x14ac:dyDescent="0.25">
      <c r="A234" s="61" t="s">
        <v>351</v>
      </c>
      <c r="B234" s="61" t="s">
        <v>352</v>
      </c>
      <c r="C234" s="35">
        <v>4301060389</v>
      </c>
      <c r="D234" s="453">
        <v>4680115880801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76" t="s">
        <v>353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x14ac:dyDescent="0.2">
      <c r="A235" s="460"/>
      <c r="B235" s="460"/>
      <c r="C235" s="460"/>
      <c r="D235" s="460"/>
      <c r="E235" s="460"/>
      <c r="F235" s="460"/>
      <c r="G235" s="460"/>
      <c r="H235" s="460"/>
      <c r="I235" s="460"/>
      <c r="J235" s="460"/>
      <c r="K235" s="460"/>
      <c r="L235" s="460"/>
      <c r="M235" s="460"/>
      <c r="N235" s="460"/>
      <c r="O235" s="461"/>
      <c r="P235" s="457" t="s">
        <v>43</v>
      </c>
      <c r="Q235" s="458"/>
      <c r="R235" s="458"/>
      <c r="S235" s="458"/>
      <c r="T235" s="458"/>
      <c r="U235" s="458"/>
      <c r="V235" s="459"/>
      <c r="W235" s="41" t="s">
        <v>42</v>
      </c>
      <c r="X235" s="42">
        <f>IFERROR(X230/H230,"0")+IFERROR(X231/H231,"0")+IFERROR(X232/H232,"0")+IFERROR(X233/H233,"0")+IFERROR(X234/H234,"0")</f>
        <v>88.75</v>
      </c>
      <c r="Y235" s="42">
        <f>IFERROR(Y230/H230,"0")+IFERROR(Y231/H231,"0")+IFERROR(Y232/H232,"0")+IFERROR(Y233/H233,"0")+IFERROR(Y234/H234,"0")</f>
        <v>90</v>
      </c>
      <c r="Z235" s="42">
        <f>IFERROR(IF(Z230="",0,Z230),"0")+IFERROR(IF(Z231="",0,Z231),"0")+IFERROR(IF(Z232="",0,Z232),"0")+IFERROR(IF(Z233="",0,Z233),"0")+IFERROR(IF(Z234="",0,Z234),"0")</f>
        <v>0.71450000000000002</v>
      </c>
      <c r="AA235" s="65"/>
      <c r="AB235" s="65"/>
      <c r="AC235" s="65"/>
    </row>
    <row r="236" spans="1:68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0</v>
      </c>
      <c r="X236" s="42">
        <f>IFERROR(SUM(X230:X234),"0")</f>
        <v>228</v>
      </c>
      <c r="Y236" s="42">
        <f>IFERROR(SUM(Y230:Y234),"0")</f>
        <v>232</v>
      </c>
      <c r="Z236" s="41"/>
      <c r="AA236" s="65"/>
      <c r="AB236" s="65"/>
      <c r="AC236" s="65"/>
    </row>
    <row r="237" spans="1:68" ht="16.5" customHeight="1" x14ac:dyDescent="0.25">
      <c r="A237" s="451" t="s">
        <v>354</v>
      </c>
      <c r="B237" s="451"/>
      <c r="C237" s="451"/>
      <c r="D237" s="451"/>
      <c r="E237" s="451"/>
      <c r="F237" s="451"/>
      <c r="G237" s="451"/>
      <c r="H237" s="451"/>
      <c r="I237" s="451"/>
      <c r="J237" s="451"/>
      <c r="K237" s="451"/>
      <c r="L237" s="451"/>
      <c r="M237" s="451"/>
      <c r="N237" s="451"/>
      <c r="O237" s="451"/>
      <c r="P237" s="451"/>
      <c r="Q237" s="451"/>
      <c r="R237" s="451"/>
      <c r="S237" s="451"/>
      <c r="T237" s="451"/>
      <c r="U237" s="451"/>
      <c r="V237" s="451"/>
      <c r="W237" s="451"/>
      <c r="X237" s="451"/>
      <c r="Y237" s="451"/>
      <c r="Z237" s="451"/>
      <c r="AA237" s="63"/>
      <c r="AB237" s="63"/>
      <c r="AC237" s="63"/>
    </row>
    <row r="238" spans="1:68" ht="14.25" customHeight="1" x14ac:dyDescent="0.25">
      <c r="A238" s="452" t="s">
        <v>117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27" customHeight="1" x14ac:dyDescent="0.25">
      <c r="A239" s="61" t="s">
        <v>355</v>
      </c>
      <c r="B239" s="61" t="s">
        <v>356</v>
      </c>
      <c r="C239" s="35">
        <v>4301011717</v>
      </c>
      <c r="D239" s="453">
        <v>4680115884274</v>
      </c>
      <c r="E239" s="453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customHeight="1" x14ac:dyDescent="0.25">
      <c r="A240" s="61" t="s">
        <v>355</v>
      </c>
      <c r="B240" s="61" t="s">
        <v>357</v>
      </c>
      <c r="C240" s="35">
        <v>4301011945</v>
      </c>
      <c r="D240" s="453">
        <v>4680115884274</v>
      </c>
      <c r="E240" s="453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78" t="s">
        <v>358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customHeight="1" x14ac:dyDescent="0.25">
      <c r="A241" s="61" t="s">
        <v>359</v>
      </c>
      <c r="B241" s="61" t="s">
        <v>360</v>
      </c>
      <c r="C241" s="35">
        <v>4301011719</v>
      </c>
      <c r="D241" s="453">
        <v>4680115884298</v>
      </c>
      <c r="E241" s="453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customHeight="1" x14ac:dyDescent="0.25">
      <c r="A242" s="61" t="s">
        <v>361</v>
      </c>
      <c r="B242" s="61" t="s">
        <v>362</v>
      </c>
      <c r="C242" s="35">
        <v>4301011733</v>
      </c>
      <c r="D242" s="453">
        <v>4680115884250</v>
      </c>
      <c r="E242" s="453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361</v>
      </c>
      <c r="B243" s="61" t="s">
        <v>363</v>
      </c>
      <c r="C243" s="35">
        <v>4301011944</v>
      </c>
      <c r="D243" s="453">
        <v>4680115884250</v>
      </c>
      <c r="E243" s="453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81" t="s">
        <v>364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365</v>
      </c>
      <c r="B244" s="61" t="s">
        <v>366</v>
      </c>
      <c r="C244" s="35">
        <v>4301011718</v>
      </c>
      <c r="D244" s="453">
        <v>4680115884281</v>
      </c>
      <c r="E244" s="45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55"/>
      <c r="R244" s="455"/>
      <c r="S244" s="455"/>
      <c r="T244" s="456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367</v>
      </c>
      <c r="B245" s="61" t="s">
        <v>368</v>
      </c>
      <c r="C245" s="35">
        <v>4301011720</v>
      </c>
      <c r="D245" s="453">
        <v>4680115884199</v>
      </c>
      <c r="E245" s="453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55"/>
      <c r="R245" s="455"/>
      <c r="S245" s="455"/>
      <c r="T245" s="456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369</v>
      </c>
      <c r="B246" s="61" t="s">
        <v>370</v>
      </c>
      <c r="C246" s="35">
        <v>4301011716</v>
      </c>
      <c r="D246" s="453">
        <v>4680115884267</v>
      </c>
      <c r="E246" s="453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55"/>
      <c r="R246" s="455"/>
      <c r="S246" s="455"/>
      <c r="T246" s="456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x14ac:dyDescent="0.2">
      <c r="A247" s="460"/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1"/>
      <c r="P247" s="457" t="s">
        <v>43</v>
      </c>
      <c r="Q247" s="458"/>
      <c r="R247" s="458"/>
      <c r="S247" s="458"/>
      <c r="T247" s="458"/>
      <c r="U247" s="458"/>
      <c r="V247" s="459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x14ac:dyDescent="0.2">
      <c r="A248" s="460"/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0"/>
      <c r="N248" s="460"/>
      <c r="O248" s="461"/>
      <c r="P248" s="457" t="s">
        <v>43</v>
      </c>
      <c r="Q248" s="458"/>
      <c r="R248" s="458"/>
      <c r="S248" s="458"/>
      <c r="T248" s="458"/>
      <c r="U248" s="458"/>
      <c r="V248" s="459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customHeight="1" x14ac:dyDescent="0.25">
      <c r="A249" s="451" t="s">
        <v>371</v>
      </c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1"/>
      <c r="O249" s="451"/>
      <c r="P249" s="451"/>
      <c r="Q249" s="451"/>
      <c r="R249" s="451"/>
      <c r="S249" s="451"/>
      <c r="T249" s="451"/>
      <c r="U249" s="451"/>
      <c r="V249" s="451"/>
      <c r="W249" s="451"/>
      <c r="X249" s="451"/>
      <c r="Y249" s="451"/>
      <c r="Z249" s="451"/>
      <c r="AA249" s="63"/>
      <c r="AB249" s="63"/>
      <c r="AC249" s="63"/>
    </row>
    <row r="250" spans="1:68" ht="14.25" customHeight="1" x14ac:dyDescent="0.25">
      <c r="A250" s="452" t="s">
        <v>117</v>
      </c>
      <c r="B250" s="452"/>
      <c r="C250" s="452"/>
      <c r="D250" s="452"/>
      <c r="E250" s="452"/>
      <c r="F250" s="452"/>
      <c r="G250" s="452"/>
      <c r="H250" s="452"/>
      <c r="I250" s="452"/>
      <c r="J250" s="452"/>
      <c r="K250" s="452"/>
      <c r="L250" s="452"/>
      <c r="M250" s="452"/>
      <c r="N250" s="452"/>
      <c r="O250" s="452"/>
      <c r="P250" s="452"/>
      <c r="Q250" s="452"/>
      <c r="R250" s="452"/>
      <c r="S250" s="452"/>
      <c r="T250" s="452"/>
      <c r="U250" s="452"/>
      <c r="V250" s="452"/>
      <c r="W250" s="452"/>
      <c r="X250" s="452"/>
      <c r="Y250" s="452"/>
      <c r="Z250" s="452"/>
      <c r="AA250" s="64"/>
      <c r="AB250" s="64"/>
      <c r="AC250" s="64"/>
    </row>
    <row r="251" spans="1:68" ht="27" customHeight="1" x14ac:dyDescent="0.25">
      <c r="A251" s="61" t="s">
        <v>372</v>
      </c>
      <c r="B251" s="61" t="s">
        <v>373</v>
      </c>
      <c r="C251" s="35">
        <v>4301011826</v>
      </c>
      <c r="D251" s="453">
        <v>4680115884137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customHeight="1" x14ac:dyDescent="0.25">
      <c r="A252" s="61" t="s">
        <v>372</v>
      </c>
      <c r="B252" s="61" t="s">
        <v>374</v>
      </c>
      <c r="C252" s="35">
        <v>4301011942</v>
      </c>
      <c r="D252" s="453">
        <v>4680115884137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86" t="s">
        <v>375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customHeight="1" x14ac:dyDescent="0.25">
      <c r="A253" s="61" t="s">
        <v>376</v>
      </c>
      <c r="B253" s="61" t="s">
        <v>377</v>
      </c>
      <c r="C253" s="35">
        <v>4301011724</v>
      </c>
      <c r="D253" s="453">
        <v>4680115884236</v>
      </c>
      <c r="E253" s="453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customHeight="1" x14ac:dyDescent="0.25">
      <c r="A254" s="61" t="s">
        <v>378</v>
      </c>
      <c r="B254" s="61" t="s">
        <v>379</v>
      </c>
      <c r="C254" s="35">
        <v>4301011721</v>
      </c>
      <c r="D254" s="453">
        <v>4680115884175</v>
      </c>
      <c r="E254" s="453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380</v>
      </c>
      <c r="B255" s="61" t="s">
        <v>381</v>
      </c>
      <c r="C255" s="35">
        <v>4301011824</v>
      </c>
      <c r="D255" s="453">
        <v>4680115884144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382</v>
      </c>
      <c r="B256" s="61" t="s">
        <v>383</v>
      </c>
      <c r="C256" s="35">
        <v>4301011963</v>
      </c>
      <c r="D256" s="453">
        <v>4680115885288</v>
      </c>
      <c r="E256" s="453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90" t="s">
        <v>384</v>
      </c>
      <c r="Q256" s="455"/>
      <c r="R256" s="455"/>
      <c r="S256" s="455"/>
      <c r="T256" s="456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385</v>
      </c>
      <c r="B257" s="61" t="s">
        <v>386</v>
      </c>
      <c r="C257" s="35">
        <v>4301011726</v>
      </c>
      <c r="D257" s="453">
        <v>4680115884182</v>
      </c>
      <c r="E257" s="453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55"/>
      <c r="R257" s="455"/>
      <c r="S257" s="455"/>
      <c r="T257" s="456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387</v>
      </c>
      <c r="B258" s="61" t="s">
        <v>388</v>
      </c>
      <c r="C258" s="35">
        <v>4301011722</v>
      </c>
      <c r="D258" s="453">
        <v>4680115884205</v>
      </c>
      <c r="E258" s="453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55"/>
      <c r="R258" s="455"/>
      <c r="S258" s="455"/>
      <c r="T258" s="456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x14ac:dyDescent="0.2">
      <c r="A259" s="460"/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1"/>
      <c r="P259" s="457" t="s">
        <v>43</v>
      </c>
      <c r="Q259" s="458"/>
      <c r="R259" s="458"/>
      <c r="S259" s="458"/>
      <c r="T259" s="458"/>
      <c r="U259" s="458"/>
      <c r="V259" s="459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x14ac:dyDescent="0.2">
      <c r="A260" s="460"/>
      <c r="B260" s="460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61"/>
      <c r="P260" s="457" t="s">
        <v>43</v>
      </c>
      <c r="Q260" s="458"/>
      <c r="R260" s="458"/>
      <c r="S260" s="458"/>
      <c r="T260" s="458"/>
      <c r="U260" s="458"/>
      <c r="V260" s="459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customHeight="1" x14ac:dyDescent="0.25">
      <c r="A261" s="451" t="s">
        <v>389</v>
      </c>
      <c r="B261" s="451"/>
      <c r="C261" s="451"/>
      <c r="D261" s="451"/>
      <c r="E261" s="451"/>
      <c r="F261" s="451"/>
      <c r="G261" s="451"/>
      <c r="H261" s="451"/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63"/>
      <c r="AB261" s="63"/>
      <c r="AC261" s="63"/>
    </row>
    <row r="262" spans="1:68" ht="14.25" customHeight="1" x14ac:dyDescent="0.25">
      <c r="A262" s="452" t="s">
        <v>117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2"/>
      <c r="N262" s="452"/>
      <c r="O262" s="452"/>
      <c r="P262" s="452"/>
      <c r="Q262" s="452"/>
      <c r="R262" s="452"/>
      <c r="S262" s="452"/>
      <c r="T262" s="452"/>
      <c r="U262" s="452"/>
      <c r="V262" s="452"/>
      <c r="W262" s="452"/>
      <c r="X262" s="452"/>
      <c r="Y262" s="452"/>
      <c r="Z262" s="452"/>
      <c r="AA262" s="64"/>
      <c r="AB262" s="64"/>
      <c r="AC262" s="64"/>
    </row>
    <row r="263" spans="1:68" ht="27" customHeight="1" x14ac:dyDescent="0.25">
      <c r="A263" s="61" t="s">
        <v>390</v>
      </c>
      <c r="B263" s="61" t="s">
        <v>391</v>
      </c>
      <c r="C263" s="35">
        <v>4301011850</v>
      </c>
      <c r="D263" s="453">
        <v>4680115885806</v>
      </c>
      <c r="E263" s="453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93" t="s">
        <v>392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60</v>
      </c>
      <c r="Y263" s="54">
        <f>IFERROR(IF(X263="",0,CEILING((X263/$H263),1)*$H263),"")</f>
        <v>64.800000000000011</v>
      </c>
      <c r="Z263" s="40">
        <f>IFERROR(IF(Y263=0,"",ROUNDUP(Y263/H263,0)*0.02175),"")</f>
        <v>0.1305</v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62.666666666666657</v>
      </c>
      <c r="BN263" s="76">
        <f>IFERROR(Y263*I263/H263,"0")</f>
        <v>67.680000000000007</v>
      </c>
      <c r="BO263" s="76">
        <f>IFERROR(1/J263*(X263/H263),"0")</f>
        <v>9.9206349206349201E-2</v>
      </c>
      <c r="BP263" s="76">
        <f>IFERROR(1/J263*(Y263/H263),"0")</f>
        <v>0.10714285714285715</v>
      </c>
    </row>
    <row r="264" spans="1:68" ht="27" customHeight="1" x14ac:dyDescent="0.25">
      <c r="A264" s="61" t="s">
        <v>393</v>
      </c>
      <c r="B264" s="61" t="s">
        <v>394</v>
      </c>
      <c r="C264" s="35">
        <v>4301011855</v>
      </c>
      <c r="D264" s="453">
        <v>4680115885837</v>
      </c>
      <c r="E264" s="453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94" t="s">
        <v>395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40</v>
      </c>
      <c r="Y264" s="54">
        <f>IFERROR(IF(X264="",0,CEILING((X264/$H264),1)*$H264),"")</f>
        <v>43.2</v>
      </c>
      <c r="Z264" s="40">
        <f>IFERROR(IF(Y264=0,"",ROUNDUP(Y264/H264,0)*0.02175),"")</f>
        <v>8.6999999999999994E-2</v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41.777777777777771</v>
      </c>
      <c r="BN264" s="76">
        <f>IFERROR(Y264*I264/H264,"0")</f>
        <v>45.12</v>
      </c>
      <c r="BO264" s="76">
        <f>IFERROR(1/J264*(X264/H264),"0")</f>
        <v>6.613756613756612E-2</v>
      </c>
      <c r="BP264" s="76">
        <f>IFERROR(1/J264*(Y264/H264),"0")</f>
        <v>7.1428571428571425E-2</v>
      </c>
    </row>
    <row r="265" spans="1:68" ht="27" customHeight="1" x14ac:dyDescent="0.25">
      <c r="A265" s="61" t="s">
        <v>396</v>
      </c>
      <c r="B265" s="61" t="s">
        <v>397</v>
      </c>
      <c r="C265" s="35">
        <v>4301011853</v>
      </c>
      <c r="D265" s="453">
        <v>4680115885851</v>
      </c>
      <c r="E265" s="453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95" t="s">
        <v>398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20</v>
      </c>
      <c r="Y265" s="54">
        <f>IFERROR(IF(X265="",0,CEILING((X265/$H265),1)*$H265),"")</f>
        <v>21.6</v>
      </c>
      <c r="Z265" s="40">
        <f>IFERROR(IF(Y265=0,"",ROUNDUP(Y265/H265,0)*0.02175),"")</f>
        <v>4.3499999999999997E-2</v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20.888888888888886</v>
      </c>
      <c r="BN265" s="76">
        <f>IFERROR(Y265*I265/H265,"0")</f>
        <v>22.56</v>
      </c>
      <c r="BO265" s="76">
        <f>IFERROR(1/J265*(X265/H265),"0")</f>
        <v>3.306878306878306E-2</v>
      </c>
      <c r="BP265" s="76">
        <f>IFERROR(1/J265*(Y265/H265),"0")</f>
        <v>3.5714285714285712E-2</v>
      </c>
    </row>
    <row r="266" spans="1:68" ht="27" customHeight="1" x14ac:dyDescent="0.25">
      <c r="A266" s="61" t="s">
        <v>399</v>
      </c>
      <c r="B266" s="61" t="s">
        <v>400</v>
      </c>
      <c r="C266" s="35">
        <v>4301011851</v>
      </c>
      <c r="D266" s="453">
        <v>4680115885820</v>
      </c>
      <c r="E266" s="453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96" t="s">
        <v>401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402</v>
      </c>
      <c r="B267" s="61" t="s">
        <v>403</v>
      </c>
      <c r="C267" s="35">
        <v>4301011852</v>
      </c>
      <c r="D267" s="453">
        <v>4680115885844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97" t="s">
        <v>404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IFERROR(X263/H263,"0")+IFERROR(X264/H264,"0")+IFERROR(X265/H265,"0")+IFERROR(X266/H266,"0")+IFERROR(X267/H267,"0")</f>
        <v>11.111111111111111</v>
      </c>
      <c r="Y268" s="42">
        <f>IFERROR(Y263/H263,"0")+IFERROR(Y264/H264,"0")+IFERROR(Y265/H265,"0")+IFERROR(Y266/H266,"0")+IFERROR(Y267/H267,"0")</f>
        <v>12</v>
      </c>
      <c r="Z268" s="42">
        <f>IFERROR(IF(Z263="",0,Z263),"0")+IFERROR(IF(Z264="",0,Z264),"0")+IFERROR(IF(Z265="",0,Z265),"0")+IFERROR(IF(Z266="",0,Z266),"0")+IFERROR(IF(Z267="",0,Z267),"0")</f>
        <v>0.26100000000000001</v>
      </c>
      <c r="AA268" s="65"/>
      <c r="AB268" s="65"/>
      <c r="AC268" s="65"/>
    </row>
    <row r="269" spans="1:68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IFERROR(SUM(X263:X267),"0")</f>
        <v>120</v>
      </c>
      <c r="Y269" s="42">
        <f>IFERROR(SUM(Y263:Y267),"0")</f>
        <v>129.60000000000002</v>
      </c>
      <c r="Z269" s="41"/>
      <c r="AA269" s="65"/>
      <c r="AB269" s="65"/>
      <c r="AC269" s="65"/>
    </row>
    <row r="270" spans="1:68" ht="16.5" customHeight="1" x14ac:dyDescent="0.25">
      <c r="A270" s="451" t="s">
        <v>405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customHeight="1" x14ac:dyDescent="0.25">
      <c r="A271" s="452" t="s">
        <v>117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customHeight="1" x14ac:dyDescent="0.25">
      <c r="A272" s="61" t="s">
        <v>406</v>
      </c>
      <c r="B272" s="61" t="s">
        <v>407</v>
      </c>
      <c r="C272" s="35">
        <v>4301011876</v>
      </c>
      <c r="D272" s="453">
        <v>4680115885707</v>
      </c>
      <c r="E272" s="453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98" t="s">
        <v>408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0"/>
      <c r="O273" s="461"/>
      <c r="P273" s="457" t="s">
        <v>43</v>
      </c>
      <c r="Q273" s="458"/>
      <c r="R273" s="458"/>
      <c r="S273" s="458"/>
      <c r="T273" s="458"/>
      <c r="U273" s="458"/>
      <c r="V273" s="459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x14ac:dyDescent="0.2">
      <c r="A274" s="460"/>
      <c r="B274" s="460"/>
      <c r="C274" s="460"/>
      <c r="D274" s="460"/>
      <c r="E274" s="460"/>
      <c r="F274" s="460"/>
      <c r="G274" s="460"/>
      <c r="H274" s="460"/>
      <c r="I274" s="460"/>
      <c r="J274" s="460"/>
      <c r="K274" s="460"/>
      <c r="L274" s="460"/>
      <c r="M274" s="460"/>
      <c r="N274" s="460"/>
      <c r="O274" s="461"/>
      <c r="P274" s="457" t="s">
        <v>43</v>
      </c>
      <c r="Q274" s="458"/>
      <c r="R274" s="458"/>
      <c r="S274" s="458"/>
      <c r="T274" s="458"/>
      <c r="U274" s="458"/>
      <c r="V274" s="459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customHeight="1" x14ac:dyDescent="0.25">
      <c r="A275" s="451" t="s">
        <v>409</v>
      </c>
      <c r="B275" s="451"/>
      <c r="C275" s="451"/>
      <c r="D275" s="451"/>
      <c r="E275" s="451"/>
      <c r="F275" s="451"/>
      <c r="G275" s="451"/>
      <c r="H275" s="451"/>
      <c r="I275" s="451"/>
      <c r="J275" s="451"/>
      <c r="K275" s="451"/>
      <c r="L275" s="451"/>
      <c r="M275" s="451"/>
      <c r="N275" s="451"/>
      <c r="O275" s="451"/>
      <c r="P275" s="451"/>
      <c r="Q275" s="451"/>
      <c r="R275" s="451"/>
      <c r="S275" s="451"/>
      <c r="T275" s="451"/>
      <c r="U275" s="451"/>
      <c r="V275" s="451"/>
      <c r="W275" s="451"/>
      <c r="X275" s="451"/>
      <c r="Y275" s="451"/>
      <c r="Z275" s="451"/>
      <c r="AA275" s="63"/>
      <c r="AB275" s="63"/>
      <c r="AC275" s="63"/>
    </row>
    <row r="276" spans="1:68" ht="14.25" customHeight="1" x14ac:dyDescent="0.25">
      <c r="A276" s="452" t="s">
        <v>117</v>
      </c>
      <c r="B276" s="452"/>
      <c r="C276" s="452"/>
      <c r="D276" s="452"/>
      <c r="E276" s="452"/>
      <c r="F276" s="452"/>
      <c r="G276" s="452"/>
      <c r="H276" s="452"/>
      <c r="I276" s="452"/>
      <c r="J276" s="452"/>
      <c r="K276" s="452"/>
      <c r="L276" s="452"/>
      <c r="M276" s="452"/>
      <c r="N276" s="452"/>
      <c r="O276" s="452"/>
      <c r="P276" s="452"/>
      <c r="Q276" s="452"/>
      <c r="R276" s="452"/>
      <c r="S276" s="452"/>
      <c r="T276" s="452"/>
      <c r="U276" s="452"/>
      <c r="V276" s="452"/>
      <c r="W276" s="452"/>
      <c r="X276" s="452"/>
      <c r="Y276" s="452"/>
      <c r="Z276" s="452"/>
      <c r="AA276" s="64"/>
      <c r="AB276" s="64"/>
      <c r="AC276" s="64"/>
    </row>
    <row r="277" spans="1:68" ht="27" customHeight="1" x14ac:dyDescent="0.25">
      <c r="A277" s="61" t="s">
        <v>410</v>
      </c>
      <c r="B277" s="61" t="s">
        <v>411</v>
      </c>
      <c r="C277" s="35">
        <v>4301011223</v>
      </c>
      <c r="D277" s="453">
        <v>4607091383423</v>
      </c>
      <c r="E277" s="453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customHeight="1" x14ac:dyDescent="0.25">
      <c r="A278" s="61" t="s">
        <v>412</v>
      </c>
      <c r="B278" s="61" t="s">
        <v>413</v>
      </c>
      <c r="C278" s="35">
        <v>4301011878</v>
      </c>
      <c r="D278" s="453">
        <v>4680115885660</v>
      </c>
      <c r="E278" s="453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600" t="s">
        <v>414</v>
      </c>
      <c r="Q278" s="455"/>
      <c r="R278" s="455"/>
      <c r="S278" s="455"/>
      <c r="T278" s="456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415</v>
      </c>
      <c r="B279" s="61" t="s">
        <v>416</v>
      </c>
      <c r="C279" s="35">
        <v>4301011879</v>
      </c>
      <c r="D279" s="453">
        <v>4680115885691</v>
      </c>
      <c r="E279" s="453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601" t="s">
        <v>417</v>
      </c>
      <c r="Q279" s="455"/>
      <c r="R279" s="455"/>
      <c r="S279" s="455"/>
      <c r="T279" s="456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x14ac:dyDescent="0.2">
      <c r="A280" s="460"/>
      <c r="B280" s="460"/>
      <c r="C280" s="460"/>
      <c r="D280" s="460"/>
      <c r="E280" s="460"/>
      <c r="F280" s="460"/>
      <c r="G280" s="460"/>
      <c r="H280" s="460"/>
      <c r="I280" s="460"/>
      <c r="J280" s="460"/>
      <c r="K280" s="460"/>
      <c r="L280" s="460"/>
      <c r="M280" s="460"/>
      <c r="N280" s="460"/>
      <c r="O280" s="461"/>
      <c r="P280" s="457" t="s">
        <v>43</v>
      </c>
      <c r="Q280" s="458"/>
      <c r="R280" s="458"/>
      <c r="S280" s="458"/>
      <c r="T280" s="458"/>
      <c r="U280" s="458"/>
      <c r="V280" s="459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x14ac:dyDescent="0.2">
      <c r="A281" s="460"/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1"/>
      <c r="P281" s="457" t="s">
        <v>43</v>
      </c>
      <c r="Q281" s="458"/>
      <c r="R281" s="458"/>
      <c r="S281" s="458"/>
      <c r="T281" s="458"/>
      <c r="U281" s="458"/>
      <c r="V281" s="459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customHeight="1" x14ac:dyDescent="0.25">
      <c r="A282" s="451" t="s">
        <v>418</v>
      </c>
      <c r="B282" s="451"/>
      <c r="C282" s="451"/>
      <c r="D282" s="451"/>
      <c r="E282" s="451"/>
      <c r="F282" s="451"/>
      <c r="G282" s="451"/>
      <c r="H282" s="451"/>
      <c r="I282" s="451"/>
      <c r="J282" s="451"/>
      <c r="K282" s="451"/>
      <c r="L282" s="451"/>
      <c r="M282" s="451"/>
      <c r="N282" s="451"/>
      <c r="O282" s="451"/>
      <c r="P282" s="451"/>
      <c r="Q282" s="451"/>
      <c r="R282" s="451"/>
      <c r="S282" s="451"/>
      <c r="T282" s="451"/>
      <c r="U282" s="451"/>
      <c r="V282" s="451"/>
      <c r="W282" s="451"/>
      <c r="X282" s="451"/>
      <c r="Y282" s="451"/>
      <c r="Z282" s="451"/>
      <c r="AA282" s="63"/>
      <c r="AB282" s="63"/>
      <c r="AC282" s="63"/>
    </row>
    <row r="283" spans="1:68" ht="14.25" customHeight="1" x14ac:dyDescent="0.25">
      <c r="A283" s="452" t="s">
        <v>84</v>
      </c>
      <c r="B283" s="452"/>
      <c r="C283" s="452"/>
      <c r="D283" s="452"/>
      <c r="E283" s="452"/>
      <c r="F283" s="452"/>
      <c r="G283" s="452"/>
      <c r="H283" s="452"/>
      <c r="I283" s="452"/>
      <c r="J283" s="452"/>
      <c r="K283" s="452"/>
      <c r="L283" s="452"/>
      <c r="M283" s="452"/>
      <c r="N283" s="452"/>
      <c r="O283" s="452"/>
      <c r="P283" s="452"/>
      <c r="Q283" s="452"/>
      <c r="R283" s="452"/>
      <c r="S283" s="452"/>
      <c r="T283" s="452"/>
      <c r="U283" s="452"/>
      <c r="V283" s="452"/>
      <c r="W283" s="452"/>
      <c r="X283" s="452"/>
      <c r="Y283" s="452"/>
      <c r="Z283" s="452"/>
      <c r="AA283" s="64"/>
      <c r="AB283" s="64"/>
      <c r="AC283" s="64"/>
    </row>
    <row r="284" spans="1:68" ht="27" customHeight="1" x14ac:dyDescent="0.25">
      <c r="A284" s="61" t="s">
        <v>419</v>
      </c>
      <c r="B284" s="61" t="s">
        <v>420</v>
      </c>
      <c r="C284" s="35">
        <v>4301051409</v>
      </c>
      <c r="D284" s="453">
        <v>4680115881556</v>
      </c>
      <c r="E284" s="453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6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55"/>
      <c r="R284" s="455"/>
      <c r="S284" s="455"/>
      <c r="T284" s="456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421</v>
      </c>
      <c r="B285" s="61" t="s">
        <v>422</v>
      </c>
      <c r="C285" s="35">
        <v>4301051487</v>
      </c>
      <c r="D285" s="453">
        <v>4680115881228</v>
      </c>
      <c r="E285" s="453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55"/>
      <c r="R285" s="455"/>
      <c r="S285" s="455"/>
      <c r="T285" s="456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customHeight="1" x14ac:dyDescent="0.25">
      <c r="A286" s="61" t="s">
        <v>423</v>
      </c>
      <c r="B286" s="61" t="s">
        <v>424</v>
      </c>
      <c r="C286" s="35">
        <v>4301051506</v>
      </c>
      <c r="D286" s="453">
        <v>4680115881037</v>
      </c>
      <c r="E286" s="453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55"/>
      <c r="R286" s="455"/>
      <c r="S286" s="455"/>
      <c r="T286" s="456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customHeight="1" x14ac:dyDescent="0.25">
      <c r="A287" s="61" t="s">
        <v>425</v>
      </c>
      <c r="B287" s="61" t="s">
        <v>426</v>
      </c>
      <c r="C287" s="35">
        <v>4301051384</v>
      </c>
      <c r="D287" s="453">
        <v>4680115881211</v>
      </c>
      <c r="E287" s="453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customHeight="1" x14ac:dyDescent="0.25">
      <c r="A288" s="61" t="s">
        <v>427</v>
      </c>
      <c r="B288" s="61" t="s">
        <v>428</v>
      </c>
      <c r="C288" s="35">
        <v>4301051378</v>
      </c>
      <c r="D288" s="453">
        <v>4680115881020</v>
      </c>
      <c r="E288" s="453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x14ac:dyDescent="0.2">
      <c r="A289" s="460"/>
      <c r="B289" s="460"/>
      <c r="C289" s="460"/>
      <c r="D289" s="460"/>
      <c r="E289" s="460"/>
      <c r="F289" s="460"/>
      <c r="G289" s="460"/>
      <c r="H289" s="460"/>
      <c r="I289" s="460"/>
      <c r="J289" s="460"/>
      <c r="K289" s="460"/>
      <c r="L289" s="460"/>
      <c r="M289" s="460"/>
      <c r="N289" s="460"/>
      <c r="O289" s="461"/>
      <c r="P289" s="457" t="s">
        <v>43</v>
      </c>
      <c r="Q289" s="458"/>
      <c r="R289" s="458"/>
      <c r="S289" s="458"/>
      <c r="T289" s="458"/>
      <c r="U289" s="458"/>
      <c r="V289" s="459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customHeight="1" x14ac:dyDescent="0.25">
      <c r="A291" s="451" t="s">
        <v>429</v>
      </c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1"/>
      <c r="P291" s="451"/>
      <c r="Q291" s="451"/>
      <c r="R291" s="451"/>
      <c r="S291" s="451"/>
      <c r="T291" s="451"/>
      <c r="U291" s="451"/>
      <c r="V291" s="451"/>
      <c r="W291" s="451"/>
      <c r="X291" s="451"/>
      <c r="Y291" s="451"/>
      <c r="Z291" s="451"/>
      <c r="AA291" s="63"/>
      <c r="AB291" s="63"/>
      <c r="AC291" s="63"/>
    </row>
    <row r="292" spans="1:68" ht="14.25" customHeight="1" x14ac:dyDescent="0.25">
      <c r="A292" s="452" t="s">
        <v>84</v>
      </c>
      <c r="B292" s="452"/>
      <c r="C292" s="452"/>
      <c r="D292" s="452"/>
      <c r="E292" s="452"/>
      <c r="F292" s="452"/>
      <c r="G292" s="452"/>
      <c r="H292" s="452"/>
      <c r="I292" s="452"/>
      <c r="J292" s="452"/>
      <c r="K292" s="452"/>
      <c r="L292" s="452"/>
      <c r="M292" s="452"/>
      <c r="N292" s="452"/>
      <c r="O292" s="452"/>
      <c r="P292" s="452"/>
      <c r="Q292" s="452"/>
      <c r="R292" s="452"/>
      <c r="S292" s="452"/>
      <c r="T292" s="452"/>
      <c r="U292" s="452"/>
      <c r="V292" s="452"/>
      <c r="W292" s="452"/>
      <c r="X292" s="452"/>
      <c r="Y292" s="452"/>
      <c r="Z292" s="452"/>
      <c r="AA292" s="64"/>
      <c r="AB292" s="64"/>
      <c r="AC292" s="64"/>
    </row>
    <row r="293" spans="1:68" ht="16.5" customHeight="1" x14ac:dyDescent="0.25">
      <c r="A293" s="61" t="s">
        <v>430</v>
      </c>
      <c r="B293" s="61" t="s">
        <v>431</v>
      </c>
      <c r="C293" s="35">
        <v>4301051731</v>
      </c>
      <c r="D293" s="453">
        <v>4680115884618</v>
      </c>
      <c r="E293" s="453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55"/>
      <c r="R293" s="455"/>
      <c r="S293" s="455"/>
      <c r="T293" s="456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x14ac:dyDescent="0.2">
      <c r="A294" s="460"/>
      <c r="B294" s="460"/>
      <c r="C294" s="460"/>
      <c r="D294" s="460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461"/>
      <c r="P294" s="457" t="s">
        <v>43</v>
      </c>
      <c r="Q294" s="458"/>
      <c r="R294" s="458"/>
      <c r="S294" s="458"/>
      <c r="T294" s="458"/>
      <c r="U294" s="458"/>
      <c r="V294" s="459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0"/>
      <c r="O295" s="461"/>
      <c r="P295" s="457" t="s">
        <v>43</v>
      </c>
      <c r="Q295" s="458"/>
      <c r="R295" s="458"/>
      <c r="S295" s="458"/>
      <c r="T295" s="458"/>
      <c r="U295" s="458"/>
      <c r="V295" s="459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customHeight="1" x14ac:dyDescent="0.25">
      <c r="A296" s="451" t="s">
        <v>432</v>
      </c>
      <c r="B296" s="451"/>
      <c r="C296" s="451"/>
      <c r="D296" s="451"/>
      <c r="E296" s="451"/>
      <c r="F296" s="451"/>
      <c r="G296" s="451"/>
      <c r="H296" s="451"/>
      <c r="I296" s="451"/>
      <c r="J296" s="451"/>
      <c r="K296" s="451"/>
      <c r="L296" s="451"/>
      <c r="M296" s="451"/>
      <c r="N296" s="451"/>
      <c r="O296" s="451"/>
      <c r="P296" s="451"/>
      <c r="Q296" s="451"/>
      <c r="R296" s="451"/>
      <c r="S296" s="451"/>
      <c r="T296" s="451"/>
      <c r="U296" s="451"/>
      <c r="V296" s="451"/>
      <c r="W296" s="451"/>
      <c r="X296" s="451"/>
      <c r="Y296" s="451"/>
      <c r="Z296" s="451"/>
      <c r="AA296" s="63"/>
      <c r="AB296" s="63"/>
      <c r="AC296" s="63"/>
    </row>
    <row r="297" spans="1:68" ht="14.25" customHeight="1" x14ac:dyDescent="0.25">
      <c r="A297" s="452" t="s">
        <v>117</v>
      </c>
      <c r="B297" s="452"/>
      <c r="C297" s="452"/>
      <c r="D297" s="452"/>
      <c r="E297" s="452"/>
      <c r="F297" s="452"/>
      <c r="G297" s="452"/>
      <c r="H297" s="452"/>
      <c r="I297" s="452"/>
      <c r="J297" s="452"/>
      <c r="K297" s="452"/>
      <c r="L297" s="452"/>
      <c r="M297" s="452"/>
      <c r="N297" s="452"/>
      <c r="O297" s="452"/>
      <c r="P297" s="452"/>
      <c r="Q297" s="452"/>
      <c r="R297" s="452"/>
      <c r="S297" s="452"/>
      <c r="T297" s="452"/>
      <c r="U297" s="452"/>
      <c r="V297" s="452"/>
      <c r="W297" s="452"/>
      <c r="X297" s="452"/>
      <c r="Y297" s="452"/>
      <c r="Z297" s="452"/>
      <c r="AA297" s="64"/>
      <c r="AB297" s="64"/>
      <c r="AC297" s="64"/>
    </row>
    <row r="298" spans="1:68" ht="27" customHeight="1" x14ac:dyDescent="0.25">
      <c r="A298" s="61" t="s">
        <v>433</v>
      </c>
      <c r="B298" s="61" t="s">
        <v>434</v>
      </c>
      <c r="C298" s="35">
        <v>4301011593</v>
      </c>
      <c r="D298" s="453">
        <v>4680115882973</v>
      </c>
      <c r="E298" s="453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customHeight="1" x14ac:dyDescent="0.25">
      <c r="A301" s="452" t="s">
        <v>79</v>
      </c>
      <c r="B301" s="452"/>
      <c r="C301" s="452"/>
      <c r="D301" s="452"/>
      <c r="E301" s="452"/>
      <c r="F301" s="452"/>
      <c r="G301" s="452"/>
      <c r="H301" s="452"/>
      <c r="I301" s="452"/>
      <c r="J301" s="452"/>
      <c r="K301" s="452"/>
      <c r="L301" s="452"/>
      <c r="M301" s="452"/>
      <c r="N301" s="452"/>
      <c r="O301" s="452"/>
      <c r="P301" s="452"/>
      <c r="Q301" s="452"/>
      <c r="R301" s="452"/>
      <c r="S301" s="452"/>
      <c r="T301" s="452"/>
      <c r="U301" s="452"/>
      <c r="V301" s="452"/>
      <c r="W301" s="452"/>
      <c r="X301" s="452"/>
      <c r="Y301" s="452"/>
      <c r="Z301" s="452"/>
      <c r="AA301" s="64"/>
      <c r="AB301" s="64"/>
      <c r="AC301" s="64"/>
    </row>
    <row r="302" spans="1:68" ht="27" customHeight="1" x14ac:dyDescent="0.25">
      <c r="A302" s="61" t="s">
        <v>435</v>
      </c>
      <c r="B302" s="61" t="s">
        <v>436</v>
      </c>
      <c r="C302" s="35">
        <v>4301031305</v>
      </c>
      <c r="D302" s="453">
        <v>4607091389845</v>
      </c>
      <c r="E302" s="453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6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55"/>
      <c r="R302" s="455"/>
      <c r="S302" s="455"/>
      <c r="T302" s="456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customHeight="1" x14ac:dyDescent="0.25">
      <c r="A303" s="61" t="s">
        <v>437</v>
      </c>
      <c r="B303" s="61" t="s">
        <v>438</v>
      </c>
      <c r="C303" s="35">
        <v>4301031306</v>
      </c>
      <c r="D303" s="453">
        <v>4680115882881</v>
      </c>
      <c r="E303" s="453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6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customHeight="1" x14ac:dyDescent="0.25">
      <c r="A306" s="451" t="s">
        <v>439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customHeight="1" x14ac:dyDescent="0.25">
      <c r="A307" s="452" t="s">
        <v>117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customHeight="1" x14ac:dyDescent="0.25">
      <c r="A308" s="61" t="s">
        <v>440</v>
      </c>
      <c r="B308" s="61" t="s">
        <v>441</v>
      </c>
      <c r="C308" s="35">
        <v>4301012016</v>
      </c>
      <c r="D308" s="453">
        <v>4680115885554</v>
      </c>
      <c r="E308" s="453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611" t="s">
        <v>442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customHeight="1" x14ac:dyDescent="0.25">
      <c r="A309" s="61" t="s">
        <v>443</v>
      </c>
      <c r="B309" s="61" t="s">
        <v>444</v>
      </c>
      <c r="C309" s="35">
        <v>4301012024</v>
      </c>
      <c r="D309" s="453">
        <v>4680115885615</v>
      </c>
      <c r="E309" s="453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612" t="s">
        <v>445</v>
      </c>
      <c r="Q309" s="455"/>
      <c r="R309" s="455"/>
      <c r="S309" s="455"/>
      <c r="T309" s="456"/>
      <c r="U309" s="38" t="s">
        <v>48</v>
      </c>
      <c r="V309" s="38" t="s">
        <v>48</v>
      </c>
      <c r="W309" s="39" t="s">
        <v>0</v>
      </c>
      <c r="X309" s="57">
        <v>0</v>
      </c>
      <c r="Y309" s="54">
        <f t="shared" si="52"/>
        <v>0</v>
      </c>
      <c r="Z309" s="40" t="str">
        <f>IFERROR(IF(Y309=0,"",ROUNDUP(Y309/H309,0)*0.02175),"")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0</v>
      </c>
      <c r="BN309" s="76">
        <f t="shared" si="54"/>
        <v>0</v>
      </c>
      <c r="BO309" s="76">
        <f t="shared" si="55"/>
        <v>0</v>
      </c>
      <c r="BP309" s="76">
        <f t="shared" si="56"/>
        <v>0</v>
      </c>
    </row>
    <row r="310" spans="1:68" ht="27" customHeight="1" x14ac:dyDescent="0.25">
      <c r="A310" s="61" t="s">
        <v>446</v>
      </c>
      <c r="B310" s="61" t="s">
        <v>447</v>
      </c>
      <c r="C310" s="35">
        <v>4301011858</v>
      </c>
      <c r="D310" s="453">
        <v>4680115885646</v>
      </c>
      <c r="E310" s="453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613" t="s">
        <v>448</v>
      </c>
      <c r="Q310" s="455"/>
      <c r="R310" s="455"/>
      <c r="S310" s="455"/>
      <c r="T310" s="456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si="52"/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0</v>
      </c>
      <c r="BN310" s="76">
        <f t="shared" si="54"/>
        <v>0</v>
      </c>
      <c r="BO310" s="76">
        <f t="shared" si="55"/>
        <v>0</v>
      </c>
      <c r="BP310" s="76">
        <f t="shared" si="56"/>
        <v>0</v>
      </c>
    </row>
    <row r="311" spans="1:68" ht="27" customHeight="1" x14ac:dyDescent="0.25">
      <c r="A311" s="61" t="s">
        <v>449</v>
      </c>
      <c r="B311" s="61" t="s">
        <v>450</v>
      </c>
      <c r="C311" s="35">
        <v>4301011859</v>
      </c>
      <c r="D311" s="453">
        <v>4680115885608</v>
      </c>
      <c r="E311" s="453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614" t="s">
        <v>451</v>
      </c>
      <c r="Q311" s="455"/>
      <c r="R311" s="455"/>
      <c r="S311" s="455"/>
      <c r="T311" s="456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IFERROR(IF(Y311=0,"",ROUNDUP(Y311/H311,0)*0.00937),"")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452</v>
      </c>
      <c r="B312" s="61" t="s">
        <v>453</v>
      </c>
      <c r="C312" s="35">
        <v>4301011857</v>
      </c>
      <c r="D312" s="453">
        <v>4680115885622</v>
      </c>
      <c r="E312" s="453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615" t="s">
        <v>454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IFERROR(IF(Y312=0,"",ROUNDUP(Y312/H312,0)*0.00937),"")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455</v>
      </c>
      <c r="B313" s="61" t="s">
        <v>456</v>
      </c>
      <c r="C313" s="35">
        <v>4301011573</v>
      </c>
      <c r="D313" s="453">
        <v>4680115881938</v>
      </c>
      <c r="E313" s="453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457</v>
      </c>
      <c r="B314" s="61" t="s">
        <v>458</v>
      </c>
      <c r="C314" s="35">
        <v>4301010944</v>
      </c>
      <c r="D314" s="453">
        <v>4607091387346</v>
      </c>
      <c r="E314" s="453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55"/>
      <c r="R314" s="455"/>
      <c r="S314" s="455"/>
      <c r="T314" s="456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42</v>
      </c>
      <c r="X315" s="42">
        <f>IFERROR(X308/H308,"0")+IFERROR(X309/H309,"0")+IFERROR(X310/H310,"0")+IFERROR(X311/H311,"0")+IFERROR(X312/H312,"0")+IFERROR(X313/H313,"0")+IFERROR(X314/H314,"0")</f>
        <v>0</v>
      </c>
      <c r="Y315" s="42">
        <f>IFERROR(Y308/H308,"0")+IFERROR(Y309/H309,"0")+IFERROR(Y310/H310,"0")+IFERROR(Y311/H311,"0")+IFERROR(Y312/H312,"0")+IFERROR(Y313/H313,"0")+IFERROR(Y314/H314,"0")</f>
        <v>0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5"/>
      <c r="AB315" s="65"/>
      <c r="AC315" s="65"/>
    </row>
    <row r="316" spans="1:68" x14ac:dyDescent="0.2">
      <c r="A316" s="460"/>
      <c r="B316" s="460"/>
      <c r="C316" s="460"/>
      <c r="D316" s="460"/>
      <c r="E316" s="460"/>
      <c r="F316" s="460"/>
      <c r="G316" s="460"/>
      <c r="H316" s="460"/>
      <c r="I316" s="460"/>
      <c r="J316" s="460"/>
      <c r="K316" s="460"/>
      <c r="L316" s="460"/>
      <c r="M316" s="460"/>
      <c r="N316" s="460"/>
      <c r="O316" s="461"/>
      <c r="P316" s="457" t="s">
        <v>43</v>
      </c>
      <c r="Q316" s="458"/>
      <c r="R316" s="458"/>
      <c r="S316" s="458"/>
      <c r="T316" s="458"/>
      <c r="U316" s="458"/>
      <c r="V316" s="459"/>
      <c r="W316" s="41" t="s">
        <v>0</v>
      </c>
      <c r="X316" s="42">
        <f>IFERROR(SUM(X308:X314),"0")</f>
        <v>0</v>
      </c>
      <c r="Y316" s="42">
        <f>IFERROR(SUM(Y308:Y314),"0")</f>
        <v>0</v>
      </c>
      <c r="Z316" s="41"/>
      <c r="AA316" s="65"/>
      <c r="AB316" s="65"/>
      <c r="AC316" s="65"/>
    </row>
    <row r="317" spans="1:68" ht="14.25" customHeight="1" x14ac:dyDescent="0.25">
      <c r="A317" s="452" t="s">
        <v>79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453">
        <v>4607091387193</v>
      </c>
      <c r="E318" s="453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230</v>
      </c>
      <c r="Y318" s="54">
        <f>IFERROR(IF(X318="",0,CEILING((X318/$H318),1)*$H318),"")</f>
        <v>231</v>
      </c>
      <c r="Z318" s="40">
        <f>IFERROR(IF(Y318=0,"",ROUNDUP(Y318/H318,0)*0.00753),"")</f>
        <v>0.41415000000000002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244.23809523809521</v>
      </c>
      <c r="BN318" s="76">
        <f>IFERROR(Y318*I318/H318,"0")</f>
        <v>245.29999999999998</v>
      </c>
      <c r="BO318" s="76">
        <f>IFERROR(1/J318*(X318/H318),"0")</f>
        <v>0.35103785103785101</v>
      </c>
      <c r="BP318" s="76">
        <f>IFERROR(1/J318*(Y318/H318),"0")</f>
        <v>0.35256410256410253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453">
        <v>4607091387230</v>
      </c>
      <c r="E319" s="453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82</v>
      </c>
      <c r="Y319" s="54">
        <f>IFERROR(IF(X319="",0,CEILING((X319/$H319),1)*$H319),"")</f>
        <v>84</v>
      </c>
      <c r="Z319" s="40">
        <f>IFERROR(IF(Y319=0,"",ROUNDUP(Y319/H319,0)*0.00753),"")</f>
        <v>0.15060000000000001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87.076190476190462</v>
      </c>
      <c r="BN319" s="76">
        <f>IFERROR(Y319*I319/H319,"0")</f>
        <v>89.199999999999989</v>
      </c>
      <c r="BO319" s="76">
        <f>IFERROR(1/J319*(X319/H319),"0")</f>
        <v>0.12515262515262512</v>
      </c>
      <c r="BP319" s="76">
        <f>IFERROR(1/J319*(Y319/H319),"0")</f>
        <v>0.12820512820512819</v>
      </c>
    </row>
    <row r="320" spans="1:68" ht="27" customHeight="1" x14ac:dyDescent="0.25">
      <c r="A320" s="61" t="s">
        <v>463</v>
      </c>
      <c r="B320" s="61" t="s">
        <v>464</v>
      </c>
      <c r="C320" s="35">
        <v>4301031154</v>
      </c>
      <c r="D320" s="453">
        <v>4607091387292</v>
      </c>
      <c r="E320" s="453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465</v>
      </c>
      <c r="B321" s="61" t="s">
        <v>466</v>
      </c>
      <c r="C321" s="35">
        <v>4301031152</v>
      </c>
      <c r="D321" s="453">
        <v>4607091387285</v>
      </c>
      <c r="E321" s="453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IFERROR(IF(Y321=0,"",ROUNDUP(Y321/H321,0)*0.00502),"")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x14ac:dyDescent="0.2">
      <c r="A322" s="460"/>
      <c r="B322" s="460"/>
      <c r="C322" s="460"/>
      <c r="D322" s="460"/>
      <c r="E322" s="460"/>
      <c r="F322" s="460"/>
      <c r="G322" s="460"/>
      <c r="H322" s="460"/>
      <c r="I322" s="460"/>
      <c r="J322" s="460"/>
      <c r="K322" s="460"/>
      <c r="L322" s="460"/>
      <c r="M322" s="460"/>
      <c r="N322" s="460"/>
      <c r="O322" s="461"/>
      <c r="P322" s="457" t="s">
        <v>43</v>
      </c>
      <c r="Q322" s="458"/>
      <c r="R322" s="458"/>
      <c r="S322" s="458"/>
      <c r="T322" s="458"/>
      <c r="U322" s="458"/>
      <c r="V322" s="459"/>
      <c r="W322" s="41" t="s">
        <v>42</v>
      </c>
      <c r="X322" s="42">
        <f>IFERROR(X318/H318,"0")+IFERROR(X319/H319,"0")+IFERROR(X320/H320,"0")+IFERROR(X321/H321,"0")</f>
        <v>74.285714285714278</v>
      </c>
      <c r="Y322" s="42">
        <f>IFERROR(Y318/H318,"0")+IFERROR(Y319/H319,"0")+IFERROR(Y320/H320,"0")+IFERROR(Y321/H321,"0")</f>
        <v>75</v>
      </c>
      <c r="Z322" s="42">
        <f>IFERROR(IF(Z318="",0,Z318),"0")+IFERROR(IF(Z319="",0,Z319),"0")+IFERROR(IF(Z320="",0,Z320),"0")+IFERROR(IF(Z321="",0,Z321),"0")</f>
        <v>0.56475000000000009</v>
      </c>
      <c r="AA322" s="65"/>
      <c r="AB322" s="65"/>
      <c r="AC322" s="65"/>
    </row>
    <row r="323" spans="1:68" x14ac:dyDescent="0.2">
      <c r="A323" s="460"/>
      <c r="B323" s="460"/>
      <c r="C323" s="460"/>
      <c r="D323" s="460"/>
      <c r="E323" s="460"/>
      <c r="F323" s="460"/>
      <c r="G323" s="460"/>
      <c r="H323" s="460"/>
      <c r="I323" s="460"/>
      <c r="J323" s="460"/>
      <c r="K323" s="460"/>
      <c r="L323" s="460"/>
      <c r="M323" s="460"/>
      <c r="N323" s="460"/>
      <c r="O323" s="461"/>
      <c r="P323" s="457" t="s">
        <v>43</v>
      </c>
      <c r="Q323" s="458"/>
      <c r="R323" s="458"/>
      <c r="S323" s="458"/>
      <c r="T323" s="458"/>
      <c r="U323" s="458"/>
      <c r="V323" s="459"/>
      <c r="W323" s="41" t="s">
        <v>0</v>
      </c>
      <c r="X323" s="42">
        <f>IFERROR(SUM(X318:X321),"0")</f>
        <v>312</v>
      </c>
      <c r="Y323" s="42">
        <f>IFERROR(SUM(Y318:Y321),"0")</f>
        <v>315</v>
      </c>
      <c r="Z323" s="41"/>
      <c r="AA323" s="65"/>
      <c r="AB323" s="65"/>
      <c r="AC323" s="65"/>
    </row>
    <row r="324" spans="1:68" ht="14.25" customHeight="1" x14ac:dyDescent="0.25">
      <c r="A324" s="452" t="s">
        <v>84</v>
      </c>
      <c r="B324" s="452"/>
      <c r="C324" s="452"/>
      <c r="D324" s="452"/>
      <c r="E324" s="452"/>
      <c r="F324" s="452"/>
      <c r="G324" s="452"/>
      <c r="H324" s="452"/>
      <c r="I324" s="452"/>
      <c r="J324" s="452"/>
      <c r="K324" s="452"/>
      <c r="L324" s="452"/>
      <c r="M324" s="452"/>
      <c r="N324" s="452"/>
      <c r="O324" s="452"/>
      <c r="P324" s="452"/>
      <c r="Q324" s="452"/>
      <c r="R324" s="452"/>
      <c r="S324" s="452"/>
      <c r="T324" s="452"/>
      <c r="U324" s="452"/>
      <c r="V324" s="452"/>
      <c r="W324" s="452"/>
      <c r="X324" s="452"/>
      <c r="Y324" s="452"/>
      <c r="Z324" s="452"/>
      <c r="AA324" s="64"/>
      <c r="AB324" s="64"/>
      <c r="AC324" s="64"/>
    </row>
    <row r="325" spans="1:68" ht="16.5" customHeight="1" x14ac:dyDescent="0.25">
      <c r="A325" s="61" t="s">
        <v>467</v>
      </c>
      <c r="B325" s="61" t="s">
        <v>468</v>
      </c>
      <c r="C325" s="35">
        <v>4301051100</v>
      </c>
      <c r="D325" s="453">
        <v>4607091387766</v>
      </c>
      <c r="E325" s="453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customHeight="1" x14ac:dyDescent="0.25">
      <c r="A326" s="61" t="s">
        <v>469</v>
      </c>
      <c r="B326" s="61" t="s">
        <v>470</v>
      </c>
      <c r="C326" s="35">
        <v>4301051116</v>
      </c>
      <c r="D326" s="453">
        <v>4607091387957</v>
      </c>
      <c r="E326" s="453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55"/>
      <c r="R326" s="455"/>
      <c r="S326" s="455"/>
      <c r="T326" s="456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customHeight="1" x14ac:dyDescent="0.25">
      <c r="A327" s="61" t="s">
        <v>471</v>
      </c>
      <c r="B327" s="61" t="s">
        <v>472</v>
      </c>
      <c r="C327" s="35">
        <v>4301051115</v>
      </c>
      <c r="D327" s="453">
        <v>4607091387964</v>
      </c>
      <c r="E327" s="453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55"/>
      <c r="R327" s="455"/>
      <c r="S327" s="455"/>
      <c r="T327" s="456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customHeight="1" x14ac:dyDescent="0.25">
      <c r="A328" s="61" t="s">
        <v>473</v>
      </c>
      <c r="B328" s="61" t="s">
        <v>474</v>
      </c>
      <c r="C328" s="35">
        <v>4301051705</v>
      </c>
      <c r="D328" s="453">
        <v>4680115884588</v>
      </c>
      <c r="E328" s="453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55"/>
      <c r="R328" s="455"/>
      <c r="S328" s="455"/>
      <c r="T328" s="456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IFERROR(IF(Y328=0,"",ROUNDUP(Y328/H328,0)*0.00753),"")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475</v>
      </c>
      <c r="B329" s="61" t="s">
        <v>476</v>
      </c>
      <c r="C329" s="35">
        <v>4301051130</v>
      </c>
      <c r="D329" s="453">
        <v>4607091387537</v>
      </c>
      <c r="E329" s="453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477</v>
      </c>
      <c r="B330" s="61" t="s">
        <v>478</v>
      </c>
      <c r="C330" s="35">
        <v>4301051132</v>
      </c>
      <c r="D330" s="453">
        <v>4607091387513</v>
      </c>
      <c r="E330" s="453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0"/>
      <c r="O331" s="461"/>
      <c r="P331" s="457" t="s">
        <v>43</v>
      </c>
      <c r="Q331" s="458"/>
      <c r="R331" s="458"/>
      <c r="S331" s="458"/>
      <c r="T331" s="458"/>
      <c r="U331" s="458"/>
      <c r="V331" s="459"/>
      <c r="W331" s="41" t="s">
        <v>42</v>
      </c>
      <c r="X331" s="42">
        <f>IFERROR(X325/H325,"0")+IFERROR(X326/H326,"0")+IFERROR(X327/H327,"0")+IFERROR(X328/H328,"0")+IFERROR(X329/H329,"0")+IFERROR(X330/H330,"0")</f>
        <v>0</v>
      </c>
      <c r="Y331" s="42">
        <f>IFERROR(Y325/H325,"0")+IFERROR(Y326/H326,"0")+IFERROR(Y327/H327,"0")+IFERROR(Y328/H328,"0")+IFERROR(Y329/H329,"0")+IFERROR(Y330/H330,"0")</f>
        <v>0</v>
      </c>
      <c r="Z331" s="42">
        <f>IFERROR(IF(Z325="",0,Z325),"0")+IFERROR(IF(Z326="",0,Z326),"0")+IFERROR(IF(Z327="",0,Z327),"0")+IFERROR(IF(Z328="",0,Z328),"0")+IFERROR(IF(Z329="",0,Z329),"0")+IFERROR(IF(Z330="",0,Z330),"0")</f>
        <v>0</v>
      </c>
      <c r="AA331" s="65"/>
      <c r="AB331" s="65"/>
      <c r="AC331" s="65"/>
    </row>
    <row r="332" spans="1:68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0"/>
      <c r="O332" s="461"/>
      <c r="P332" s="457" t="s">
        <v>43</v>
      </c>
      <c r="Q332" s="458"/>
      <c r="R332" s="458"/>
      <c r="S332" s="458"/>
      <c r="T332" s="458"/>
      <c r="U332" s="458"/>
      <c r="V332" s="459"/>
      <c r="W332" s="41" t="s">
        <v>0</v>
      </c>
      <c r="X332" s="42">
        <f>IFERROR(SUM(X325:X330),"0")</f>
        <v>0</v>
      </c>
      <c r="Y332" s="42">
        <f>IFERROR(SUM(Y325:Y330),"0")</f>
        <v>0</v>
      </c>
      <c r="Z332" s="41"/>
      <c r="AA332" s="65"/>
      <c r="AB332" s="65"/>
      <c r="AC332" s="65"/>
    </row>
    <row r="333" spans="1:68" ht="14.25" customHeight="1" x14ac:dyDescent="0.25">
      <c r="A333" s="452" t="s">
        <v>183</v>
      </c>
      <c r="B333" s="452"/>
      <c r="C333" s="452"/>
      <c r="D333" s="452"/>
      <c r="E333" s="452"/>
      <c r="F333" s="452"/>
      <c r="G333" s="452"/>
      <c r="H333" s="452"/>
      <c r="I333" s="452"/>
      <c r="J333" s="452"/>
      <c r="K333" s="452"/>
      <c r="L333" s="452"/>
      <c r="M333" s="452"/>
      <c r="N333" s="452"/>
      <c r="O333" s="452"/>
      <c r="P333" s="452"/>
      <c r="Q333" s="452"/>
      <c r="R333" s="452"/>
      <c r="S333" s="452"/>
      <c r="T333" s="452"/>
      <c r="U333" s="452"/>
      <c r="V333" s="452"/>
      <c r="W333" s="452"/>
      <c r="X333" s="452"/>
      <c r="Y333" s="452"/>
      <c r="Z333" s="452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453">
        <v>4607091380880</v>
      </c>
      <c r="E334" s="453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628" t="s">
        <v>481</v>
      </c>
      <c r="Q334" s="455"/>
      <c r="R334" s="455"/>
      <c r="S334" s="455"/>
      <c r="T334" s="456"/>
      <c r="U334" s="38" t="s">
        <v>48</v>
      </c>
      <c r="V334" s="38" t="s">
        <v>48</v>
      </c>
      <c r="W334" s="39" t="s">
        <v>0</v>
      </c>
      <c r="X334" s="57">
        <v>100</v>
      </c>
      <c r="Y334" s="54">
        <f>IFERROR(IF(X334="",0,CEILING((X334/$H334),1)*$H334),"")</f>
        <v>100.80000000000001</v>
      </c>
      <c r="Z334" s="40">
        <f>IFERROR(IF(Y334=0,"",ROUNDUP(Y334/H334,0)*0.02175),"")</f>
        <v>0.26100000000000001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106.71428571428572</v>
      </c>
      <c r="BN334" s="76">
        <f>IFERROR(Y334*I334/H334,"0")</f>
        <v>107.56800000000001</v>
      </c>
      <c r="BO334" s="76">
        <f>IFERROR(1/J334*(X334/H334),"0")</f>
        <v>0.21258503401360543</v>
      </c>
      <c r="BP334" s="76">
        <f>IFERROR(1/J334*(Y334/H334),"0")</f>
        <v>0.21428571428571427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453">
        <v>4607091384482</v>
      </c>
      <c r="E335" s="453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55"/>
      <c r="R335" s="455"/>
      <c r="S335" s="455"/>
      <c r="T335" s="456"/>
      <c r="U335" s="38" t="s">
        <v>48</v>
      </c>
      <c r="V335" s="38" t="s">
        <v>48</v>
      </c>
      <c r="W335" s="39" t="s">
        <v>0</v>
      </c>
      <c r="X335" s="57">
        <v>610</v>
      </c>
      <c r="Y335" s="54">
        <f>IFERROR(IF(X335="",0,CEILING((X335/$H335),1)*$H335),"")</f>
        <v>616.19999999999993</v>
      </c>
      <c r="Z335" s="40">
        <f>IFERROR(IF(Y335=0,"",ROUNDUP(Y335/H335,0)*0.02175),"")</f>
        <v>1.7182499999999998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654.10769230769245</v>
      </c>
      <c r="BN335" s="76">
        <f>IFERROR(Y335*I335/H335,"0")</f>
        <v>660.75599999999997</v>
      </c>
      <c r="BO335" s="76">
        <f>IFERROR(1/J335*(X335/H335),"0")</f>
        <v>1.3965201465201464</v>
      </c>
      <c r="BP335" s="76">
        <f>IFERROR(1/J335*(Y335/H335),"0")</f>
        <v>1.4107142857142856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453">
        <v>4607091380897</v>
      </c>
      <c r="E336" s="453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0"/>
      <c r="O337" s="461"/>
      <c r="P337" s="457" t="s">
        <v>43</v>
      </c>
      <c r="Q337" s="458"/>
      <c r="R337" s="458"/>
      <c r="S337" s="458"/>
      <c r="T337" s="458"/>
      <c r="U337" s="458"/>
      <c r="V337" s="459"/>
      <c r="W337" s="41" t="s">
        <v>42</v>
      </c>
      <c r="X337" s="42">
        <f>IFERROR(X334/H334,"0")+IFERROR(X335/H335,"0")+IFERROR(X336/H336,"0")</f>
        <v>109.15750915750915</v>
      </c>
      <c r="Y337" s="42">
        <f>IFERROR(Y334/H334,"0")+IFERROR(Y335/H335,"0")+IFERROR(Y336/H336,"0")</f>
        <v>111</v>
      </c>
      <c r="Z337" s="42">
        <f>IFERROR(IF(Z334="",0,Z334),"0")+IFERROR(IF(Z335="",0,Z335),"0")+IFERROR(IF(Z336="",0,Z336),"0")</f>
        <v>2.41425</v>
      </c>
      <c r="AA337" s="65"/>
      <c r="AB337" s="65"/>
      <c r="AC337" s="65"/>
    </row>
    <row r="338" spans="1:68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1"/>
      <c r="P338" s="457" t="s">
        <v>43</v>
      </c>
      <c r="Q338" s="458"/>
      <c r="R338" s="458"/>
      <c r="S338" s="458"/>
      <c r="T338" s="458"/>
      <c r="U338" s="458"/>
      <c r="V338" s="459"/>
      <c r="W338" s="41" t="s">
        <v>0</v>
      </c>
      <c r="X338" s="42">
        <f>IFERROR(SUM(X334:X336),"0")</f>
        <v>870</v>
      </c>
      <c r="Y338" s="42">
        <f>IFERROR(SUM(Y334:Y336),"0")</f>
        <v>885</v>
      </c>
      <c r="Z338" s="41"/>
      <c r="AA338" s="65"/>
      <c r="AB338" s="65"/>
      <c r="AC338" s="65"/>
    </row>
    <row r="339" spans="1:68" ht="14.25" customHeight="1" x14ac:dyDescent="0.25">
      <c r="A339" s="452" t="s">
        <v>103</v>
      </c>
      <c r="B339" s="452"/>
      <c r="C339" s="452"/>
      <c r="D339" s="452"/>
      <c r="E339" s="452"/>
      <c r="F339" s="452"/>
      <c r="G339" s="452"/>
      <c r="H339" s="452"/>
      <c r="I339" s="452"/>
      <c r="J339" s="452"/>
      <c r="K339" s="452"/>
      <c r="L339" s="452"/>
      <c r="M339" s="452"/>
      <c r="N339" s="452"/>
      <c r="O339" s="452"/>
      <c r="P339" s="452"/>
      <c r="Q339" s="452"/>
      <c r="R339" s="452"/>
      <c r="S339" s="452"/>
      <c r="T339" s="452"/>
      <c r="U339" s="452"/>
      <c r="V339" s="452"/>
      <c r="W339" s="452"/>
      <c r="X339" s="452"/>
      <c r="Y339" s="452"/>
      <c r="Z339" s="452"/>
      <c r="AA339" s="64"/>
      <c r="AB339" s="64"/>
      <c r="AC339" s="64"/>
    </row>
    <row r="340" spans="1:68" ht="16.5" customHeight="1" x14ac:dyDescent="0.25">
      <c r="A340" s="61" t="s">
        <v>486</v>
      </c>
      <c r="B340" s="61" t="s">
        <v>487</v>
      </c>
      <c r="C340" s="35">
        <v>4301030232</v>
      </c>
      <c r="D340" s="453">
        <v>4607091388374</v>
      </c>
      <c r="E340" s="453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631" t="s">
        <v>488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customHeight="1" x14ac:dyDescent="0.25">
      <c r="A341" s="61" t="s">
        <v>489</v>
      </c>
      <c r="B341" s="61" t="s">
        <v>490</v>
      </c>
      <c r="C341" s="35">
        <v>4301030235</v>
      </c>
      <c r="D341" s="453">
        <v>4607091388381</v>
      </c>
      <c r="E341" s="453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632" t="s">
        <v>491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492</v>
      </c>
      <c r="B342" s="61" t="s">
        <v>493</v>
      </c>
      <c r="C342" s="35">
        <v>4301032015</v>
      </c>
      <c r="D342" s="453">
        <v>4607091383102</v>
      </c>
      <c r="E342" s="453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55"/>
      <c r="R342" s="455"/>
      <c r="S342" s="455"/>
      <c r="T342" s="456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494</v>
      </c>
      <c r="B343" s="61" t="s">
        <v>495</v>
      </c>
      <c r="C343" s="35">
        <v>4301030233</v>
      </c>
      <c r="D343" s="453">
        <v>4607091388404</v>
      </c>
      <c r="E343" s="453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55"/>
      <c r="R343" s="455"/>
      <c r="S343" s="455"/>
      <c r="T343" s="456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0"/>
      <c r="O344" s="461"/>
      <c r="P344" s="457" t="s">
        <v>43</v>
      </c>
      <c r="Q344" s="458"/>
      <c r="R344" s="458"/>
      <c r="S344" s="458"/>
      <c r="T344" s="458"/>
      <c r="U344" s="458"/>
      <c r="V344" s="459"/>
      <c r="W344" s="41" t="s">
        <v>42</v>
      </c>
      <c r="X344" s="42">
        <f>IFERROR(X340/H340,"0")+IFERROR(X341/H341,"0")+IFERROR(X342/H342,"0")+IFERROR(X343/H343,"0")</f>
        <v>0</v>
      </c>
      <c r="Y344" s="42">
        <f>IFERROR(Y340/H340,"0")+IFERROR(Y341/H341,"0")+IFERROR(Y342/H342,"0")+IFERROR(Y343/H343,"0")</f>
        <v>0</v>
      </c>
      <c r="Z344" s="42">
        <f>IFERROR(IF(Z340="",0,Z340),"0")+IFERROR(IF(Z341="",0,Z341),"0")+IFERROR(IF(Z342="",0,Z342),"0")+IFERROR(IF(Z343="",0,Z343),"0")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460"/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0"/>
      <c r="M345" s="460"/>
      <c r="N345" s="460"/>
      <c r="O345" s="461"/>
      <c r="P345" s="457" t="s">
        <v>43</v>
      </c>
      <c r="Q345" s="458"/>
      <c r="R345" s="458"/>
      <c r="S345" s="458"/>
      <c r="T345" s="458"/>
      <c r="U345" s="458"/>
      <c r="V345" s="459"/>
      <c r="W345" s="41" t="s">
        <v>0</v>
      </c>
      <c r="X345" s="42">
        <f>IFERROR(SUM(X340:X343),"0")</f>
        <v>0</v>
      </c>
      <c r="Y345" s="42">
        <f>IFERROR(SUM(Y340:Y343),"0")</f>
        <v>0</v>
      </c>
      <c r="Z345" s="41"/>
      <c r="AA345" s="65"/>
      <c r="AB345" s="65"/>
      <c r="AC345" s="65"/>
    </row>
    <row r="346" spans="1:68" ht="14.25" customHeight="1" x14ac:dyDescent="0.25">
      <c r="A346" s="452" t="s">
        <v>496</v>
      </c>
      <c r="B346" s="452"/>
      <c r="C346" s="452"/>
      <c r="D346" s="452"/>
      <c r="E346" s="452"/>
      <c r="F346" s="452"/>
      <c r="G346" s="452"/>
      <c r="H346" s="452"/>
      <c r="I346" s="452"/>
      <c r="J346" s="452"/>
      <c r="K346" s="452"/>
      <c r="L346" s="452"/>
      <c r="M346" s="452"/>
      <c r="N346" s="452"/>
      <c r="O346" s="452"/>
      <c r="P346" s="452"/>
      <c r="Q346" s="452"/>
      <c r="R346" s="452"/>
      <c r="S346" s="452"/>
      <c r="T346" s="452"/>
      <c r="U346" s="452"/>
      <c r="V346" s="452"/>
      <c r="W346" s="452"/>
      <c r="X346" s="452"/>
      <c r="Y346" s="452"/>
      <c r="Z346" s="452"/>
      <c r="AA346" s="64"/>
      <c r="AB346" s="64"/>
      <c r="AC346" s="64"/>
    </row>
    <row r="347" spans="1:68" ht="16.5" customHeight="1" x14ac:dyDescent="0.25">
      <c r="A347" s="61" t="s">
        <v>497</v>
      </c>
      <c r="B347" s="61" t="s">
        <v>498</v>
      </c>
      <c r="C347" s="35">
        <v>4301180007</v>
      </c>
      <c r="D347" s="453">
        <v>4680115881808</v>
      </c>
      <c r="E347" s="453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501</v>
      </c>
      <c r="B348" s="61" t="s">
        <v>502</v>
      </c>
      <c r="C348" s="35">
        <v>4301180006</v>
      </c>
      <c r="D348" s="453">
        <v>4680115881822</v>
      </c>
      <c r="E348" s="453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55"/>
      <c r="R348" s="455"/>
      <c r="S348" s="455"/>
      <c r="T348" s="456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503</v>
      </c>
      <c r="B349" s="61" t="s">
        <v>504</v>
      </c>
      <c r="C349" s="35">
        <v>4301180001</v>
      </c>
      <c r="D349" s="453">
        <v>4680115880016</v>
      </c>
      <c r="E349" s="453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55"/>
      <c r="R349" s="455"/>
      <c r="S349" s="455"/>
      <c r="T349" s="456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60"/>
      <c r="B350" s="460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0"/>
      <c r="O350" s="461"/>
      <c r="P350" s="457" t="s">
        <v>43</v>
      </c>
      <c r="Q350" s="458"/>
      <c r="R350" s="458"/>
      <c r="S350" s="458"/>
      <c r="T350" s="458"/>
      <c r="U350" s="458"/>
      <c r="V350" s="459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x14ac:dyDescent="0.2">
      <c r="A351" s="460"/>
      <c r="B351" s="460"/>
      <c r="C351" s="460"/>
      <c r="D351" s="460"/>
      <c r="E351" s="460"/>
      <c r="F351" s="460"/>
      <c r="G351" s="460"/>
      <c r="H351" s="460"/>
      <c r="I351" s="460"/>
      <c r="J351" s="460"/>
      <c r="K351" s="460"/>
      <c r="L351" s="460"/>
      <c r="M351" s="460"/>
      <c r="N351" s="460"/>
      <c r="O351" s="461"/>
      <c r="P351" s="457" t="s">
        <v>43</v>
      </c>
      <c r="Q351" s="458"/>
      <c r="R351" s="458"/>
      <c r="S351" s="458"/>
      <c r="T351" s="458"/>
      <c r="U351" s="458"/>
      <c r="V351" s="459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customHeight="1" x14ac:dyDescent="0.25">
      <c r="A352" s="451" t="s">
        <v>505</v>
      </c>
      <c r="B352" s="451"/>
      <c r="C352" s="451"/>
      <c r="D352" s="451"/>
      <c r="E352" s="451"/>
      <c r="F352" s="451"/>
      <c r="G352" s="451"/>
      <c r="H352" s="451"/>
      <c r="I352" s="451"/>
      <c r="J352" s="451"/>
      <c r="K352" s="451"/>
      <c r="L352" s="451"/>
      <c r="M352" s="451"/>
      <c r="N352" s="451"/>
      <c r="O352" s="451"/>
      <c r="P352" s="451"/>
      <c r="Q352" s="451"/>
      <c r="R352" s="451"/>
      <c r="S352" s="451"/>
      <c r="T352" s="451"/>
      <c r="U352" s="451"/>
      <c r="V352" s="451"/>
      <c r="W352" s="451"/>
      <c r="X352" s="451"/>
      <c r="Y352" s="451"/>
      <c r="Z352" s="451"/>
      <c r="AA352" s="63"/>
      <c r="AB352" s="63"/>
      <c r="AC352" s="63"/>
    </row>
    <row r="353" spans="1:68" ht="14.25" customHeight="1" x14ac:dyDescent="0.25">
      <c r="A353" s="452" t="s">
        <v>79</v>
      </c>
      <c r="B353" s="452"/>
      <c r="C353" s="452"/>
      <c r="D353" s="452"/>
      <c r="E353" s="452"/>
      <c r="F353" s="452"/>
      <c r="G353" s="452"/>
      <c r="H353" s="452"/>
      <c r="I353" s="452"/>
      <c r="J353" s="452"/>
      <c r="K353" s="452"/>
      <c r="L353" s="452"/>
      <c r="M353" s="452"/>
      <c r="N353" s="452"/>
      <c r="O353" s="452"/>
      <c r="P353" s="452"/>
      <c r="Q353" s="452"/>
      <c r="R353" s="452"/>
      <c r="S353" s="452"/>
      <c r="T353" s="452"/>
      <c r="U353" s="452"/>
      <c r="V353" s="452"/>
      <c r="W353" s="452"/>
      <c r="X353" s="452"/>
      <c r="Y353" s="452"/>
      <c r="Z353" s="452"/>
      <c r="AA353" s="64"/>
      <c r="AB353" s="64"/>
      <c r="AC353" s="64"/>
    </row>
    <row r="354" spans="1:68" ht="27" customHeight="1" x14ac:dyDescent="0.25">
      <c r="A354" s="61" t="s">
        <v>506</v>
      </c>
      <c r="B354" s="61" t="s">
        <v>507</v>
      </c>
      <c r="C354" s="35">
        <v>4301031066</v>
      </c>
      <c r="D354" s="453">
        <v>4607091383836</v>
      </c>
      <c r="E354" s="453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452" t="s">
        <v>84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453">
        <v>4607091387919</v>
      </c>
      <c r="E358" s="453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65</v>
      </c>
      <c r="Y358" s="54">
        <f>IFERROR(IF(X358="",0,CEILING((X358/$H358),1)*$H358),"")</f>
        <v>72.899999999999991</v>
      </c>
      <c r="Z358" s="40">
        <f>IFERROR(IF(Y358=0,"",ROUNDUP(Y358/H358,0)*0.02175),"")</f>
        <v>0.19574999999999998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69.525925925925918</v>
      </c>
      <c r="BN358" s="76">
        <f>IFERROR(Y358*I358/H358,"0")</f>
        <v>77.975999999999985</v>
      </c>
      <c r="BO358" s="76">
        <f>IFERROR(1/J358*(X358/H358),"0")</f>
        <v>0.14329805996472664</v>
      </c>
      <c r="BP358" s="76">
        <f>IFERROR(1/J358*(Y358/H358),"0")</f>
        <v>0.1607142857142857</v>
      </c>
    </row>
    <row r="359" spans="1:68" ht="27" customHeight="1" x14ac:dyDescent="0.25">
      <c r="A359" s="61" t="s">
        <v>510</v>
      </c>
      <c r="B359" s="61" t="s">
        <v>511</v>
      </c>
      <c r="C359" s="35">
        <v>4301051461</v>
      </c>
      <c r="D359" s="453">
        <v>4680115883604</v>
      </c>
      <c r="E359" s="453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73</v>
      </c>
      <c r="Y359" s="54">
        <f>IFERROR(IF(X359="",0,CEILING((X359/$H359),1)*$H359),"")</f>
        <v>73.5</v>
      </c>
      <c r="Z359" s="40">
        <f>IFERROR(IF(Y359=0,"",ROUNDUP(Y359/H359,0)*0.00753),"")</f>
        <v>0.26355000000000001</v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82.455238095238101</v>
      </c>
      <c r="BN359" s="76">
        <f>IFERROR(Y359*I359/H359,"0")</f>
        <v>83.02</v>
      </c>
      <c r="BO359" s="76">
        <f>IFERROR(1/J359*(X359/H359),"0")</f>
        <v>0.22283272283272282</v>
      </c>
      <c r="BP359" s="76">
        <f>IFERROR(1/J359*(Y359/H359),"0")</f>
        <v>0.22435897435897434</v>
      </c>
    </row>
    <row r="360" spans="1:68" ht="27" customHeight="1" x14ac:dyDescent="0.25">
      <c r="A360" s="61" t="s">
        <v>512</v>
      </c>
      <c r="B360" s="61" t="s">
        <v>513</v>
      </c>
      <c r="C360" s="35">
        <v>4301051485</v>
      </c>
      <c r="D360" s="453">
        <v>4680115883567</v>
      </c>
      <c r="E360" s="453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58</v>
      </c>
      <c r="Y360" s="54">
        <f>IFERROR(IF(X360="",0,CEILING((X360/$H360),1)*$H360),"")</f>
        <v>58.800000000000004</v>
      </c>
      <c r="Z360" s="40">
        <f>IFERROR(IF(Y360=0,"",ROUNDUP(Y360/H360,0)*0.00753),"")</f>
        <v>0.21084</v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65.180952380952377</v>
      </c>
      <c r="BN360" s="76">
        <f>IFERROR(Y360*I360/H360,"0")</f>
        <v>66.08</v>
      </c>
      <c r="BO360" s="76">
        <f>IFERROR(1/J360*(X360/H360),"0")</f>
        <v>0.17704517704517703</v>
      </c>
      <c r="BP360" s="76">
        <f>IFERROR(1/J360*(Y360/H360),"0")</f>
        <v>0.17948717948717949</v>
      </c>
    </row>
    <row r="361" spans="1:68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70.405643738977062</v>
      </c>
      <c r="Y361" s="42">
        <f>IFERROR(Y358/H358,"0")+IFERROR(Y359/H359,"0")+IFERROR(Y360/H360,"0")</f>
        <v>72</v>
      </c>
      <c r="Z361" s="42">
        <f>IFERROR(IF(Z358="",0,Z358),"0")+IFERROR(IF(Z359="",0,Z359),"0")+IFERROR(IF(Z360="",0,Z360),"0")</f>
        <v>0.67013999999999996</v>
      </c>
      <c r="AA361" s="65"/>
      <c r="AB361" s="65"/>
      <c r="AC361" s="65"/>
    </row>
    <row r="362" spans="1:68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196</v>
      </c>
      <c r="Y362" s="42">
        <f>IFERROR(SUM(Y358:Y360),"0")</f>
        <v>205.2</v>
      </c>
      <c r="Z362" s="41"/>
      <c r="AA362" s="65"/>
      <c r="AB362" s="65"/>
      <c r="AC362" s="65"/>
    </row>
    <row r="363" spans="1:68" ht="27.75" customHeight="1" x14ac:dyDescent="0.2">
      <c r="A363" s="450" t="s">
        <v>514</v>
      </c>
      <c r="B363" s="450"/>
      <c r="C363" s="450"/>
      <c r="D363" s="450"/>
      <c r="E363" s="450"/>
      <c r="F363" s="450"/>
      <c r="G363" s="450"/>
      <c r="H363" s="450"/>
      <c r="I363" s="450"/>
      <c r="J363" s="450"/>
      <c r="K363" s="450"/>
      <c r="L363" s="450"/>
      <c r="M363" s="450"/>
      <c r="N363" s="450"/>
      <c r="O363" s="450"/>
      <c r="P363" s="450"/>
      <c r="Q363" s="450"/>
      <c r="R363" s="450"/>
      <c r="S363" s="450"/>
      <c r="T363" s="450"/>
      <c r="U363" s="450"/>
      <c r="V363" s="450"/>
      <c r="W363" s="450"/>
      <c r="X363" s="450"/>
      <c r="Y363" s="450"/>
      <c r="Z363" s="450"/>
      <c r="AA363" s="53"/>
      <c r="AB363" s="53"/>
      <c r="AC363" s="53"/>
    </row>
    <row r="364" spans="1:68" ht="16.5" customHeight="1" x14ac:dyDescent="0.25">
      <c r="A364" s="451" t="s">
        <v>515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451"/>
      <c r="AA364" s="63"/>
      <c r="AB364" s="63"/>
      <c r="AC364" s="63"/>
    </row>
    <row r="365" spans="1:68" ht="14.25" customHeight="1" x14ac:dyDescent="0.25">
      <c r="A365" s="452" t="s">
        <v>117</v>
      </c>
      <c r="B365" s="452"/>
      <c r="C365" s="452"/>
      <c r="D365" s="452"/>
      <c r="E365" s="452"/>
      <c r="F365" s="452"/>
      <c r="G365" s="452"/>
      <c r="H365" s="452"/>
      <c r="I365" s="452"/>
      <c r="J365" s="452"/>
      <c r="K365" s="452"/>
      <c r="L365" s="452"/>
      <c r="M365" s="452"/>
      <c r="N365" s="452"/>
      <c r="O365" s="452"/>
      <c r="P365" s="452"/>
      <c r="Q365" s="452"/>
      <c r="R365" s="452"/>
      <c r="S365" s="452"/>
      <c r="T365" s="452"/>
      <c r="U365" s="452"/>
      <c r="V365" s="452"/>
      <c r="W365" s="452"/>
      <c r="X365" s="452"/>
      <c r="Y365" s="452"/>
      <c r="Z365" s="452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453">
        <v>4680115884830</v>
      </c>
      <c r="E366" s="453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55"/>
      <c r="R366" s="455"/>
      <c r="S366" s="455"/>
      <c r="T366" s="456"/>
      <c r="U366" s="38" t="s">
        <v>48</v>
      </c>
      <c r="V366" s="38" t="s">
        <v>48</v>
      </c>
      <c r="W366" s="39" t="s">
        <v>0</v>
      </c>
      <c r="X366" s="57">
        <v>1720</v>
      </c>
      <c r="Y366" s="54">
        <f t="shared" ref="Y366:Y374" si="62">IFERROR(IF(X366="",0,CEILING((X366/$H366),1)*$H366),"")</f>
        <v>1725</v>
      </c>
      <c r="Z366" s="40">
        <f>IFERROR(IF(Y366=0,"",ROUNDUP(Y366/H366,0)*0.02039),"")</f>
        <v>2.3448499999999997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1775.0400000000002</v>
      </c>
      <c r="BN366" s="76">
        <f t="shared" ref="BN366:BN374" si="64">IFERROR(Y366*I366/H366,"0")</f>
        <v>1780.2</v>
      </c>
      <c r="BO366" s="76">
        <f t="shared" ref="BO366:BO374" si="65">IFERROR(1/J366*(X366/H366),"0")</f>
        <v>2.3888888888888888</v>
      </c>
      <c r="BP366" s="76">
        <f t="shared" ref="BP366:BP374" si="66">IFERROR(1/J366*(Y366/H366),"0")</f>
        <v>2.395833333333333</v>
      </c>
    </row>
    <row r="367" spans="1:68" ht="27" customHeight="1" x14ac:dyDescent="0.25">
      <c r="A367" s="61" t="s">
        <v>516</v>
      </c>
      <c r="B367" s="61" t="s">
        <v>518</v>
      </c>
      <c r="C367" s="35">
        <v>4301011867</v>
      </c>
      <c r="D367" s="453">
        <v>4680115884830</v>
      </c>
      <c r="E367" s="453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55"/>
      <c r="R367" s="455"/>
      <c r="S367" s="455"/>
      <c r="T367" s="456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customHeight="1" x14ac:dyDescent="0.25">
      <c r="A368" s="61" t="s">
        <v>519</v>
      </c>
      <c r="B368" s="61" t="s">
        <v>520</v>
      </c>
      <c r="C368" s="35">
        <v>4301011946</v>
      </c>
      <c r="D368" s="453">
        <v>4680115884847</v>
      </c>
      <c r="E368" s="453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5"/>
      <c r="R368" s="455"/>
      <c r="S368" s="455"/>
      <c r="T368" s="456"/>
      <c r="U368" s="38" t="s">
        <v>48</v>
      </c>
      <c r="V368" s="38" t="s">
        <v>48</v>
      </c>
      <c r="W368" s="39" t="s">
        <v>0</v>
      </c>
      <c r="X368" s="57">
        <v>1020</v>
      </c>
      <c r="Y368" s="54">
        <f t="shared" si="62"/>
        <v>1020</v>
      </c>
      <c r="Z368" s="40">
        <f>IFERROR(IF(Y368=0,"",ROUNDUP(Y368/H368,0)*0.02039),"")</f>
        <v>1.38652</v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1052.6400000000001</v>
      </c>
      <c r="BN368" s="76">
        <f t="shared" si="64"/>
        <v>1052.6400000000001</v>
      </c>
      <c r="BO368" s="76">
        <f t="shared" si="65"/>
        <v>1.4166666666666665</v>
      </c>
      <c r="BP368" s="76">
        <f t="shared" si="66"/>
        <v>1.4166666666666665</v>
      </c>
    </row>
    <row r="369" spans="1:68" ht="27" customHeight="1" x14ac:dyDescent="0.25">
      <c r="A369" s="61" t="s">
        <v>519</v>
      </c>
      <c r="B369" s="61" t="s">
        <v>521</v>
      </c>
      <c r="C369" s="35">
        <v>4301011869</v>
      </c>
      <c r="D369" s="453">
        <v>4680115884847</v>
      </c>
      <c r="E369" s="453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522</v>
      </c>
      <c r="B370" s="61" t="s">
        <v>523</v>
      </c>
      <c r="C370" s="35">
        <v>4301011947</v>
      </c>
      <c r="D370" s="453">
        <v>4680115884854</v>
      </c>
      <c r="E370" s="453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980</v>
      </c>
      <c r="Y370" s="54">
        <f t="shared" si="62"/>
        <v>990</v>
      </c>
      <c r="Z370" s="40">
        <f>IFERROR(IF(Y370=0,"",ROUNDUP(Y370/H370,0)*0.02039),"")</f>
        <v>1.3457399999999999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1011.36</v>
      </c>
      <c r="BN370" s="76">
        <f t="shared" si="64"/>
        <v>1021.6800000000001</v>
      </c>
      <c r="BO370" s="76">
        <f t="shared" si="65"/>
        <v>1.3611111111111109</v>
      </c>
      <c r="BP370" s="76">
        <f t="shared" si="66"/>
        <v>1.375</v>
      </c>
    </row>
    <row r="371" spans="1:68" ht="27" customHeight="1" x14ac:dyDescent="0.25">
      <c r="A371" s="61" t="s">
        <v>522</v>
      </c>
      <c r="B371" s="61" t="s">
        <v>524</v>
      </c>
      <c r="C371" s="35">
        <v>4301011870</v>
      </c>
      <c r="D371" s="453">
        <v>4680115884854</v>
      </c>
      <c r="E371" s="453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525</v>
      </c>
      <c r="B372" s="61" t="s">
        <v>526</v>
      </c>
      <c r="C372" s="35">
        <v>4301011868</v>
      </c>
      <c r="D372" s="453">
        <v>4680115884861</v>
      </c>
      <c r="E372" s="453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55"/>
      <c r="R372" s="455"/>
      <c r="S372" s="455"/>
      <c r="T372" s="456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527</v>
      </c>
      <c r="B373" s="61" t="s">
        <v>528</v>
      </c>
      <c r="C373" s="35">
        <v>4301011952</v>
      </c>
      <c r="D373" s="453">
        <v>4680115884922</v>
      </c>
      <c r="E373" s="453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55"/>
      <c r="R373" s="455"/>
      <c r="S373" s="455"/>
      <c r="T373" s="456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529</v>
      </c>
      <c r="B374" s="61" t="s">
        <v>530</v>
      </c>
      <c r="C374" s="35">
        <v>4301011433</v>
      </c>
      <c r="D374" s="453">
        <v>4680115882638</v>
      </c>
      <c r="E374" s="453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5"/>
      <c r="R374" s="455"/>
      <c r="S374" s="455"/>
      <c r="T374" s="456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0"/>
      <c r="O375" s="461"/>
      <c r="P375" s="457" t="s">
        <v>43</v>
      </c>
      <c r="Q375" s="458"/>
      <c r="R375" s="458"/>
      <c r="S375" s="458"/>
      <c r="T375" s="458"/>
      <c r="U375" s="458"/>
      <c r="V375" s="459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248</v>
      </c>
      <c r="Y375" s="42">
        <f>IFERROR(Y366/H366,"0")+IFERROR(Y367/H367,"0")+IFERROR(Y368/H368,"0")+IFERROR(Y369/H369,"0")+IFERROR(Y370/H370,"0")+IFERROR(Y371/H371,"0")+IFERROR(Y372/H372,"0")+IFERROR(Y373/H373,"0")+IFERROR(Y374/H374,"0")</f>
        <v>249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5.0771099999999993</v>
      </c>
      <c r="AA375" s="65"/>
      <c r="AB375" s="65"/>
      <c r="AC375" s="65"/>
    </row>
    <row r="376" spans="1:68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1"/>
      <c r="P376" s="457" t="s">
        <v>43</v>
      </c>
      <c r="Q376" s="458"/>
      <c r="R376" s="458"/>
      <c r="S376" s="458"/>
      <c r="T376" s="458"/>
      <c r="U376" s="458"/>
      <c r="V376" s="459"/>
      <c r="W376" s="41" t="s">
        <v>0</v>
      </c>
      <c r="X376" s="42">
        <f>IFERROR(SUM(X366:X374),"0")</f>
        <v>3720</v>
      </c>
      <c r="Y376" s="42">
        <f>IFERROR(SUM(Y366:Y374),"0")</f>
        <v>3735</v>
      </c>
      <c r="Z376" s="41"/>
      <c r="AA376" s="65"/>
      <c r="AB376" s="65"/>
      <c r="AC376" s="65"/>
    </row>
    <row r="377" spans="1:68" ht="14.25" customHeight="1" x14ac:dyDescent="0.25">
      <c r="A377" s="452" t="s">
        <v>153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452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453">
        <v>4607091383980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2460</v>
      </c>
      <c r="Y378" s="54">
        <f>IFERROR(IF(X378="",0,CEILING((X378/$H378),1)*$H378),"")</f>
        <v>2460</v>
      </c>
      <c r="Z378" s="40">
        <f>IFERROR(IF(Y378=0,"",ROUNDUP(Y378/H378,0)*0.02175),"")</f>
        <v>3.5669999999999997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2538.7200000000003</v>
      </c>
      <c r="BN378" s="76">
        <f>IFERROR(Y378*I378/H378,"0")</f>
        <v>2538.7200000000003</v>
      </c>
      <c r="BO378" s="76">
        <f>IFERROR(1/J378*(X378/H378),"0")</f>
        <v>3.4166666666666665</v>
      </c>
      <c r="BP378" s="76">
        <f>IFERROR(1/J378*(Y378/H378),"0")</f>
        <v>3.4166666666666665</v>
      </c>
    </row>
    <row r="379" spans="1:68" ht="27" customHeight="1" x14ac:dyDescent="0.25">
      <c r="A379" s="61" t="s">
        <v>533</v>
      </c>
      <c r="B379" s="61" t="s">
        <v>534</v>
      </c>
      <c r="C379" s="35">
        <v>4301020179</v>
      </c>
      <c r="D379" s="453">
        <v>4607091384178</v>
      </c>
      <c r="E379" s="453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60"/>
      <c r="B380" s="460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0"/>
      <c r="O380" s="461"/>
      <c r="P380" s="457" t="s">
        <v>43</v>
      </c>
      <c r="Q380" s="458"/>
      <c r="R380" s="458"/>
      <c r="S380" s="458"/>
      <c r="T380" s="458"/>
      <c r="U380" s="458"/>
      <c r="V380" s="459"/>
      <c r="W380" s="41" t="s">
        <v>42</v>
      </c>
      <c r="X380" s="42">
        <f>IFERROR(X378/H378,"0")+IFERROR(X379/H379,"0")</f>
        <v>164</v>
      </c>
      <c r="Y380" s="42">
        <f>IFERROR(Y378/H378,"0")+IFERROR(Y379/H379,"0")</f>
        <v>164</v>
      </c>
      <c r="Z380" s="42">
        <f>IFERROR(IF(Z378="",0,Z378),"0")+IFERROR(IF(Z379="",0,Z379),"0")</f>
        <v>3.5669999999999997</v>
      </c>
      <c r="AA380" s="65"/>
      <c r="AB380" s="65"/>
      <c r="AC380" s="65"/>
    </row>
    <row r="381" spans="1:68" x14ac:dyDescent="0.2">
      <c r="A381" s="460"/>
      <c r="B381" s="460"/>
      <c r="C381" s="460"/>
      <c r="D381" s="460"/>
      <c r="E381" s="460"/>
      <c r="F381" s="460"/>
      <c r="G381" s="460"/>
      <c r="H381" s="460"/>
      <c r="I381" s="460"/>
      <c r="J381" s="460"/>
      <c r="K381" s="460"/>
      <c r="L381" s="460"/>
      <c r="M381" s="460"/>
      <c r="N381" s="460"/>
      <c r="O381" s="461"/>
      <c r="P381" s="457" t="s">
        <v>43</v>
      </c>
      <c r="Q381" s="458"/>
      <c r="R381" s="458"/>
      <c r="S381" s="458"/>
      <c r="T381" s="458"/>
      <c r="U381" s="458"/>
      <c r="V381" s="459"/>
      <c r="W381" s="41" t="s">
        <v>0</v>
      </c>
      <c r="X381" s="42">
        <f>IFERROR(SUM(X378:X379),"0")</f>
        <v>2460</v>
      </c>
      <c r="Y381" s="42">
        <f>IFERROR(SUM(Y378:Y379),"0")</f>
        <v>2460</v>
      </c>
      <c r="Z381" s="41"/>
      <c r="AA381" s="65"/>
      <c r="AB381" s="65"/>
      <c r="AC381" s="65"/>
    </row>
    <row r="382" spans="1:68" ht="14.25" customHeight="1" x14ac:dyDescent="0.25">
      <c r="A382" s="452" t="s">
        <v>84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452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453">
        <v>4607091383928</v>
      </c>
      <c r="E383" s="453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1670</v>
      </c>
      <c r="Y383" s="54">
        <f>IFERROR(IF(X383="",0,CEILING((X383/$H383),1)*$H383),"")</f>
        <v>1677</v>
      </c>
      <c r="Z383" s="40">
        <f>IFERROR(IF(Y383=0,"",ROUNDUP(Y383/H383,0)*0.02175),"")</f>
        <v>4.6762499999999996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1792.0384615384612</v>
      </c>
      <c r="BN383" s="76">
        <f>IFERROR(Y383*I383/H383,"0")</f>
        <v>1799.5499999999997</v>
      </c>
      <c r="BO383" s="76">
        <f>IFERROR(1/J383*(X383/H383),"0")</f>
        <v>3.8232600732600734</v>
      </c>
      <c r="BP383" s="76">
        <f>IFERROR(1/J383*(Y383/H383),"0")</f>
        <v>3.839285714285714</v>
      </c>
    </row>
    <row r="384" spans="1:68" ht="27" customHeight="1" x14ac:dyDescent="0.25">
      <c r="A384" s="61" t="s">
        <v>535</v>
      </c>
      <c r="B384" s="61" t="s">
        <v>537</v>
      </c>
      <c r="C384" s="35">
        <v>4301051639</v>
      </c>
      <c r="D384" s="453">
        <v>4607091383928</v>
      </c>
      <c r="E384" s="453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6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customHeight="1" x14ac:dyDescent="0.25">
      <c r="A385" s="61" t="s">
        <v>538</v>
      </c>
      <c r="B385" s="61" t="s">
        <v>539</v>
      </c>
      <c r="C385" s="35">
        <v>4301051636</v>
      </c>
      <c r="D385" s="453">
        <v>4607091384260</v>
      </c>
      <c r="E385" s="453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460</v>
      </c>
      <c r="Y385" s="54">
        <f>IFERROR(IF(X385="",0,CEILING((X385/$H385),1)*$H385),"")</f>
        <v>460.2</v>
      </c>
      <c r="Z385" s="40">
        <f>IFERROR(IF(Y385=0,"",ROUNDUP(Y385/H385,0)*0.02175),"")</f>
        <v>1.28325</v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493.26153846153852</v>
      </c>
      <c r="BN385" s="76">
        <f>IFERROR(Y385*I385/H385,"0")</f>
        <v>493.47600000000006</v>
      </c>
      <c r="BO385" s="76">
        <f>IFERROR(1/J385*(X385/H385),"0")</f>
        <v>1.0531135531135531</v>
      </c>
      <c r="BP385" s="76">
        <f>IFERROR(1/J385*(Y385/H385),"0")</f>
        <v>1.0535714285714286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IFERROR(X383/H383,"0")+IFERROR(X384/H384,"0")+IFERROR(X385/H385,"0")</f>
        <v>273.07692307692309</v>
      </c>
      <c r="Y386" s="42">
        <f>IFERROR(Y383/H383,"0")+IFERROR(Y384/H384,"0")+IFERROR(Y385/H385,"0")</f>
        <v>274</v>
      </c>
      <c r="Z386" s="42">
        <f>IFERROR(IF(Z383="",0,Z383),"0")+IFERROR(IF(Z384="",0,Z384),"0")+IFERROR(IF(Z385="",0,Z385),"0")</f>
        <v>5.9594999999999994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IFERROR(SUM(X383:X385),"0")</f>
        <v>2130</v>
      </c>
      <c r="Y387" s="42">
        <f>IFERROR(SUM(Y383:Y385),"0")</f>
        <v>2137.1999999999998</v>
      </c>
      <c r="Z387" s="41"/>
      <c r="AA387" s="65"/>
      <c r="AB387" s="65"/>
      <c r="AC387" s="65"/>
    </row>
    <row r="388" spans="1:68" ht="14.25" customHeight="1" x14ac:dyDescent="0.25">
      <c r="A388" s="452" t="s">
        <v>183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16.5" customHeight="1" x14ac:dyDescent="0.25">
      <c r="A389" s="61" t="s">
        <v>540</v>
      </c>
      <c r="B389" s="61" t="s">
        <v>541</v>
      </c>
      <c r="C389" s="35">
        <v>4301060314</v>
      </c>
      <c r="D389" s="453">
        <v>4607091384673</v>
      </c>
      <c r="E389" s="453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280</v>
      </c>
      <c r="Y389" s="54">
        <f>IFERROR(IF(X389="",0,CEILING((X389/$H389),1)*$H389),"")</f>
        <v>280.8</v>
      </c>
      <c r="Z389" s="40">
        <f>IFERROR(IF(Y389=0,"",ROUNDUP(Y389/H389,0)*0.02175),"")</f>
        <v>0.78299999999999992</v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300.24615384615385</v>
      </c>
      <c r="BN389" s="76">
        <f>IFERROR(Y389*I389/H389,"0")</f>
        <v>301.10400000000004</v>
      </c>
      <c r="BO389" s="76">
        <f>IFERROR(1/J389*(X389/H389),"0")</f>
        <v>0.64102564102564097</v>
      </c>
      <c r="BP389" s="76">
        <f>IFERROR(1/J389*(Y389/H389),"0")</f>
        <v>0.64285714285714279</v>
      </c>
    </row>
    <row r="390" spans="1:68" ht="16.5" customHeight="1" x14ac:dyDescent="0.25">
      <c r="A390" s="61" t="s">
        <v>540</v>
      </c>
      <c r="B390" s="61" t="s">
        <v>542</v>
      </c>
      <c r="C390" s="35">
        <v>4301060345</v>
      </c>
      <c r="D390" s="453">
        <v>4607091384673</v>
      </c>
      <c r="E390" s="453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35.897435897435898</v>
      </c>
      <c r="Y391" s="42">
        <f>IFERROR(Y389/H389,"0")+IFERROR(Y390/H390,"0")</f>
        <v>36</v>
      </c>
      <c r="Z391" s="42">
        <f>IFERROR(IF(Z389="",0,Z389),"0")+IFERROR(IF(Z390="",0,Z390),"0")</f>
        <v>0.78299999999999992</v>
      </c>
      <c r="AA391" s="65"/>
      <c r="AB391" s="65"/>
      <c r="AC391" s="65"/>
    </row>
    <row r="392" spans="1:68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280</v>
      </c>
      <c r="Y392" s="42">
        <f>IFERROR(SUM(Y389:Y390),"0")</f>
        <v>280.8</v>
      </c>
      <c r="Z392" s="41"/>
      <c r="AA392" s="65"/>
      <c r="AB392" s="65"/>
      <c r="AC392" s="65"/>
    </row>
    <row r="393" spans="1:68" ht="16.5" customHeight="1" x14ac:dyDescent="0.25">
      <c r="A393" s="451" t="s">
        <v>543</v>
      </c>
      <c r="B393" s="451"/>
      <c r="C393" s="451"/>
      <c r="D393" s="451"/>
      <c r="E393" s="451"/>
      <c r="F393" s="451"/>
      <c r="G393" s="451"/>
      <c r="H393" s="451"/>
      <c r="I393" s="451"/>
      <c r="J393" s="451"/>
      <c r="K393" s="451"/>
      <c r="L393" s="451"/>
      <c r="M393" s="451"/>
      <c r="N393" s="451"/>
      <c r="O393" s="451"/>
      <c r="P393" s="451"/>
      <c r="Q393" s="451"/>
      <c r="R393" s="451"/>
      <c r="S393" s="451"/>
      <c r="T393" s="451"/>
      <c r="U393" s="451"/>
      <c r="V393" s="451"/>
      <c r="W393" s="451"/>
      <c r="X393" s="451"/>
      <c r="Y393" s="451"/>
      <c r="Z393" s="451"/>
      <c r="AA393" s="63"/>
      <c r="AB393" s="63"/>
      <c r="AC393" s="63"/>
    </row>
    <row r="394" spans="1:68" ht="14.25" customHeight="1" x14ac:dyDescent="0.25">
      <c r="A394" s="452" t="s">
        <v>117</v>
      </c>
      <c r="B394" s="452"/>
      <c r="C394" s="452"/>
      <c r="D394" s="452"/>
      <c r="E394" s="452"/>
      <c r="F394" s="452"/>
      <c r="G394" s="452"/>
      <c r="H394" s="452"/>
      <c r="I394" s="452"/>
      <c r="J394" s="452"/>
      <c r="K394" s="452"/>
      <c r="L394" s="452"/>
      <c r="M394" s="452"/>
      <c r="N394" s="452"/>
      <c r="O394" s="452"/>
      <c r="P394" s="452"/>
      <c r="Q394" s="452"/>
      <c r="R394" s="452"/>
      <c r="S394" s="452"/>
      <c r="T394" s="452"/>
      <c r="U394" s="452"/>
      <c r="V394" s="452"/>
      <c r="W394" s="452"/>
      <c r="X394" s="452"/>
      <c r="Y394" s="452"/>
      <c r="Z394" s="452"/>
      <c r="AA394" s="64"/>
      <c r="AB394" s="64"/>
      <c r="AC394" s="64"/>
    </row>
    <row r="395" spans="1:68" ht="27" customHeight="1" x14ac:dyDescent="0.25">
      <c r="A395" s="61" t="s">
        <v>544</v>
      </c>
      <c r="B395" s="61" t="s">
        <v>545</v>
      </c>
      <c r="C395" s="35">
        <v>4301011875</v>
      </c>
      <c r="D395" s="453">
        <v>4680115884885</v>
      </c>
      <c r="E395" s="453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60</v>
      </c>
      <c r="Y395" s="54">
        <f>IFERROR(IF(X395="",0,CEILING((X395/$H395),1)*$H395),"")</f>
        <v>60</v>
      </c>
      <c r="Z395" s="40">
        <f>IFERROR(IF(Y395=0,"",ROUNDUP(Y395/H395,0)*0.02175),"")</f>
        <v>0.10874999999999999</v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62.400000000000006</v>
      </c>
      <c r="BN395" s="76">
        <f>IFERROR(Y395*I395/H395,"0")</f>
        <v>62.400000000000006</v>
      </c>
      <c r="BO395" s="76">
        <f>IFERROR(1/J395*(X395/H395),"0")</f>
        <v>8.9285714285714274E-2</v>
      </c>
      <c r="BP395" s="76">
        <f>IFERROR(1/J395*(Y395/H395),"0")</f>
        <v>8.9285714285714274E-2</v>
      </c>
    </row>
    <row r="396" spans="1:68" ht="37.5" customHeight="1" x14ac:dyDescent="0.25">
      <c r="A396" s="61" t="s">
        <v>546</v>
      </c>
      <c r="B396" s="61" t="s">
        <v>547</v>
      </c>
      <c r="C396" s="35">
        <v>4301011874</v>
      </c>
      <c r="D396" s="453">
        <v>4680115884892</v>
      </c>
      <c r="E396" s="453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548</v>
      </c>
      <c r="B397" s="61" t="s">
        <v>549</v>
      </c>
      <c r="C397" s="35">
        <v>4301011873</v>
      </c>
      <c r="D397" s="453">
        <v>4680115881907</v>
      </c>
      <c r="E397" s="453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660" t="s">
        <v>550</v>
      </c>
      <c r="Q397" s="455"/>
      <c r="R397" s="455"/>
      <c r="S397" s="455"/>
      <c r="T397" s="456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551</v>
      </c>
      <c r="B398" s="61" t="s">
        <v>552</v>
      </c>
      <c r="C398" s="35">
        <v>4301011871</v>
      </c>
      <c r="D398" s="453">
        <v>4680115884908</v>
      </c>
      <c r="E398" s="453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55"/>
      <c r="R398" s="455"/>
      <c r="S398" s="455"/>
      <c r="T398" s="456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x14ac:dyDescent="0.2">
      <c r="A399" s="460"/>
      <c r="B399" s="460"/>
      <c r="C399" s="460"/>
      <c r="D399" s="460"/>
      <c r="E399" s="460"/>
      <c r="F399" s="460"/>
      <c r="G399" s="460"/>
      <c r="H399" s="460"/>
      <c r="I399" s="460"/>
      <c r="J399" s="460"/>
      <c r="K399" s="460"/>
      <c r="L399" s="460"/>
      <c r="M399" s="460"/>
      <c r="N399" s="460"/>
      <c r="O399" s="461"/>
      <c r="P399" s="457" t="s">
        <v>43</v>
      </c>
      <c r="Q399" s="458"/>
      <c r="R399" s="458"/>
      <c r="S399" s="458"/>
      <c r="T399" s="458"/>
      <c r="U399" s="458"/>
      <c r="V399" s="459"/>
      <c r="W399" s="41" t="s">
        <v>42</v>
      </c>
      <c r="X399" s="42">
        <f>IFERROR(X395/H395,"0")+IFERROR(X396/H396,"0")+IFERROR(X397/H397,"0")+IFERROR(X398/H398,"0")</f>
        <v>5</v>
      </c>
      <c r="Y399" s="42">
        <f>IFERROR(Y395/H395,"0")+IFERROR(Y396/H396,"0")+IFERROR(Y397/H397,"0")+IFERROR(Y398/H398,"0")</f>
        <v>5</v>
      </c>
      <c r="Z399" s="42">
        <f>IFERROR(IF(Z395="",0,Z395),"0")+IFERROR(IF(Z396="",0,Z396),"0")+IFERROR(IF(Z397="",0,Z397),"0")+IFERROR(IF(Z398="",0,Z398),"0")</f>
        <v>0.10874999999999999</v>
      </c>
      <c r="AA399" s="65"/>
      <c r="AB399" s="65"/>
      <c r="AC399" s="65"/>
    </row>
    <row r="400" spans="1:68" x14ac:dyDescent="0.2">
      <c r="A400" s="460"/>
      <c r="B400" s="460"/>
      <c r="C400" s="460"/>
      <c r="D400" s="460"/>
      <c r="E400" s="460"/>
      <c r="F400" s="460"/>
      <c r="G400" s="460"/>
      <c r="H400" s="460"/>
      <c r="I400" s="460"/>
      <c r="J400" s="460"/>
      <c r="K400" s="460"/>
      <c r="L400" s="460"/>
      <c r="M400" s="460"/>
      <c r="N400" s="460"/>
      <c r="O400" s="461"/>
      <c r="P400" s="457" t="s">
        <v>43</v>
      </c>
      <c r="Q400" s="458"/>
      <c r="R400" s="458"/>
      <c r="S400" s="458"/>
      <c r="T400" s="458"/>
      <c r="U400" s="458"/>
      <c r="V400" s="459"/>
      <c r="W400" s="41" t="s">
        <v>0</v>
      </c>
      <c r="X400" s="42">
        <f>IFERROR(SUM(X395:X398),"0")</f>
        <v>60</v>
      </c>
      <c r="Y400" s="42">
        <f>IFERROR(SUM(Y395:Y398),"0")</f>
        <v>60</v>
      </c>
      <c r="Z400" s="41"/>
      <c r="AA400" s="65"/>
      <c r="AB400" s="65"/>
      <c r="AC400" s="65"/>
    </row>
    <row r="401" spans="1:68" ht="14.25" customHeight="1" x14ac:dyDescent="0.25">
      <c r="A401" s="452" t="s">
        <v>79</v>
      </c>
      <c r="B401" s="452"/>
      <c r="C401" s="452"/>
      <c r="D401" s="452"/>
      <c r="E401" s="452"/>
      <c r="F401" s="452"/>
      <c r="G401" s="452"/>
      <c r="H401" s="452"/>
      <c r="I401" s="452"/>
      <c r="J401" s="452"/>
      <c r="K401" s="452"/>
      <c r="L401" s="452"/>
      <c r="M401" s="452"/>
      <c r="N401" s="452"/>
      <c r="O401" s="452"/>
      <c r="P401" s="452"/>
      <c r="Q401" s="452"/>
      <c r="R401" s="452"/>
      <c r="S401" s="452"/>
      <c r="T401" s="452"/>
      <c r="U401" s="452"/>
      <c r="V401" s="452"/>
      <c r="W401" s="452"/>
      <c r="X401" s="452"/>
      <c r="Y401" s="452"/>
      <c r="Z401" s="452"/>
      <c r="AA401" s="64"/>
      <c r="AB401" s="64"/>
      <c r="AC401" s="64"/>
    </row>
    <row r="402" spans="1:68" ht="27" customHeight="1" x14ac:dyDescent="0.25">
      <c r="A402" s="61" t="s">
        <v>553</v>
      </c>
      <c r="B402" s="61" t="s">
        <v>554</v>
      </c>
      <c r="C402" s="35">
        <v>4301031139</v>
      </c>
      <c r="D402" s="453">
        <v>4607091384802</v>
      </c>
      <c r="E402" s="453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55"/>
      <c r="R402" s="455"/>
      <c r="S402" s="455"/>
      <c r="T402" s="456"/>
      <c r="U402" s="38" t="s">
        <v>48</v>
      </c>
      <c r="V402" s="38" t="s">
        <v>48</v>
      </c>
      <c r="W402" s="39" t="s">
        <v>0</v>
      </c>
      <c r="X402" s="57">
        <v>330</v>
      </c>
      <c r="Y402" s="54">
        <f>IFERROR(IF(X402="",0,CEILING((X402/$H402),1)*$H402),"")</f>
        <v>332.88</v>
      </c>
      <c r="Z402" s="40">
        <f>IFERROR(IF(Y402=0,"",ROUNDUP(Y402/H402,0)*0.00753),"")</f>
        <v>0.57228000000000001</v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345.06849315068496</v>
      </c>
      <c r="BN402" s="76">
        <f>IFERROR(Y402*I402/H402,"0")</f>
        <v>348.08000000000004</v>
      </c>
      <c r="BO402" s="76">
        <f>IFERROR(1/J402*(X402/H402),"0")</f>
        <v>0.48296452406041446</v>
      </c>
      <c r="BP402" s="76">
        <f>IFERROR(1/J402*(Y402/H402),"0")</f>
        <v>0.48717948717948717</v>
      </c>
    </row>
    <row r="403" spans="1:68" ht="27" customHeight="1" x14ac:dyDescent="0.25">
      <c r="A403" s="61" t="s">
        <v>553</v>
      </c>
      <c r="B403" s="61" t="s">
        <v>555</v>
      </c>
      <c r="C403" s="35">
        <v>4301031303</v>
      </c>
      <c r="D403" s="453">
        <v>4607091384802</v>
      </c>
      <c r="E403" s="453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55"/>
      <c r="R403" s="455"/>
      <c r="S403" s="455"/>
      <c r="T403" s="456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556</v>
      </c>
      <c r="B404" s="61" t="s">
        <v>557</v>
      </c>
      <c r="C404" s="35">
        <v>4301031304</v>
      </c>
      <c r="D404" s="453">
        <v>4607091384826</v>
      </c>
      <c r="E404" s="453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6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55"/>
      <c r="R404" s="455"/>
      <c r="S404" s="455"/>
      <c r="T404" s="456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x14ac:dyDescent="0.2">
      <c r="A405" s="460"/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1"/>
      <c r="P405" s="457" t="s">
        <v>43</v>
      </c>
      <c r="Q405" s="458"/>
      <c r="R405" s="458"/>
      <c r="S405" s="458"/>
      <c r="T405" s="458"/>
      <c r="U405" s="458"/>
      <c r="V405" s="459"/>
      <c r="W405" s="41" t="s">
        <v>42</v>
      </c>
      <c r="X405" s="42">
        <f>IFERROR(X402/H402,"0")+IFERROR(X403/H403,"0")+IFERROR(X404/H404,"0")</f>
        <v>75.342465753424662</v>
      </c>
      <c r="Y405" s="42">
        <f>IFERROR(Y402/H402,"0")+IFERROR(Y403/H403,"0")+IFERROR(Y404/H404,"0")</f>
        <v>76</v>
      </c>
      <c r="Z405" s="42">
        <f>IFERROR(IF(Z402="",0,Z402),"0")+IFERROR(IF(Z403="",0,Z403),"0")+IFERROR(IF(Z404="",0,Z404),"0")</f>
        <v>0.57228000000000001</v>
      </c>
      <c r="AA405" s="65"/>
      <c r="AB405" s="65"/>
      <c r="AC405" s="65"/>
    </row>
    <row r="406" spans="1:68" x14ac:dyDescent="0.2">
      <c r="A406" s="460"/>
      <c r="B406" s="460"/>
      <c r="C406" s="460"/>
      <c r="D406" s="460"/>
      <c r="E406" s="460"/>
      <c r="F406" s="460"/>
      <c r="G406" s="460"/>
      <c r="H406" s="460"/>
      <c r="I406" s="460"/>
      <c r="J406" s="460"/>
      <c r="K406" s="460"/>
      <c r="L406" s="460"/>
      <c r="M406" s="460"/>
      <c r="N406" s="460"/>
      <c r="O406" s="461"/>
      <c r="P406" s="457" t="s">
        <v>43</v>
      </c>
      <c r="Q406" s="458"/>
      <c r="R406" s="458"/>
      <c r="S406" s="458"/>
      <c r="T406" s="458"/>
      <c r="U406" s="458"/>
      <c r="V406" s="459"/>
      <c r="W406" s="41" t="s">
        <v>0</v>
      </c>
      <c r="X406" s="42">
        <f>IFERROR(SUM(X402:X404),"0")</f>
        <v>330</v>
      </c>
      <c r="Y406" s="42">
        <f>IFERROR(SUM(Y402:Y404),"0")</f>
        <v>332.88</v>
      </c>
      <c r="Z406" s="41"/>
      <c r="AA406" s="65"/>
      <c r="AB406" s="65"/>
      <c r="AC406" s="65"/>
    </row>
    <row r="407" spans="1:68" ht="14.25" customHeight="1" x14ac:dyDescent="0.25">
      <c r="A407" s="452" t="s">
        <v>84</v>
      </c>
      <c r="B407" s="452"/>
      <c r="C407" s="452"/>
      <c r="D407" s="452"/>
      <c r="E407" s="452"/>
      <c r="F407" s="452"/>
      <c r="G407" s="452"/>
      <c r="H407" s="452"/>
      <c r="I407" s="452"/>
      <c r="J407" s="452"/>
      <c r="K407" s="452"/>
      <c r="L407" s="452"/>
      <c r="M407" s="452"/>
      <c r="N407" s="452"/>
      <c r="O407" s="452"/>
      <c r="P407" s="452"/>
      <c r="Q407" s="452"/>
      <c r="R407" s="452"/>
      <c r="S407" s="452"/>
      <c r="T407" s="452"/>
      <c r="U407" s="452"/>
      <c r="V407" s="452"/>
      <c r="W407" s="452"/>
      <c r="X407" s="452"/>
      <c r="Y407" s="452"/>
      <c r="Z407" s="452"/>
      <c r="AA407" s="64"/>
      <c r="AB407" s="64"/>
      <c r="AC407" s="64"/>
    </row>
    <row r="408" spans="1:68" ht="27" customHeight="1" x14ac:dyDescent="0.25">
      <c r="A408" s="61" t="s">
        <v>558</v>
      </c>
      <c r="B408" s="61" t="s">
        <v>559</v>
      </c>
      <c r="C408" s="35">
        <v>4301051635</v>
      </c>
      <c r="D408" s="453">
        <v>4607091384246</v>
      </c>
      <c r="E408" s="453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6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610</v>
      </c>
      <c r="Y408" s="54">
        <f>IFERROR(IF(X408="",0,CEILING((X408/$H408),1)*$H408),"")</f>
        <v>616.19999999999993</v>
      </c>
      <c r="Z408" s="40">
        <f>IFERROR(IF(Y408=0,"",ROUNDUP(Y408/H408,0)*0.02175),"")</f>
        <v>1.7182499999999998</v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654.10769230769245</v>
      </c>
      <c r="BN408" s="76">
        <f>IFERROR(Y408*I408/H408,"0")</f>
        <v>660.75599999999997</v>
      </c>
      <c r="BO408" s="76">
        <f>IFERROR(1/J408*(X408/H408),"0")</f>
        <v>1.3965201465201464</v>
      </c>
      <c r="BP408" s="76">
        <f>IFERROR(1/J408*(Y408/H408),"0")</f>
        <v>1.4107142857142856</v>
      </c>
    </row>
    <row r="409" spans="1:68" ht="27" customHeight="1" x14ac:dyDescent="0.25">
      <c r="A409" s="61" t="s">
        <v>560</v>
      </c>
      <c r="B409" s="61" t="s">
        <v>561</v>
      </c>
      <c r="C409" s="35">
        <v>4301051445</v>
      </c>
      <c r="D409" s="453">
        <v>4680115881976</v>
      </c>
      <c r="E409" s="453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15</v>
      </c>
      <c r="Y409" s="54">
        <f>IFERROR(IF(X409="",0,CEILING((X409/$H409),1)*$H409),"")</f>
        <v>15.6</v>
      </c>
      <c r="Z409" s="40">
        <f>IFERROR(IF(Y409=0,"",ROUNDUP(Y409/H409,0)*0.02175),"")</f>
        <v>4.3499999999999997E-2</v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15.923076923076922</v>
      </c>
      <c r="BN409" s="76">
        <f>IFERROR(Y409*I409/H409,"0")</f>
        <v>16.559999999999999</v>
      </c>
      <c r="BO409" s="76">
        <f>IFERROR(1/J409*(X409/H409),"0")</f>
        <v>3.4340659340659337E-2</v>
      </c>
      <c r="BP409" s="76">
        <f>IFERROR(1/J409*(Y409/H409),"0")</f>
        <v>3.5714285714285712E-2</v>
      </c>
    </row>
    <row r="410" spans="1:68" ht="27" customHeight="1" x14ac:dyDescent="0.25">
      <c r="A410" s="61" t="s">
        <v>562</v>
      </c>
      <c r="B410" s="61" t="s">
        <v>563</v>
      </c>
      <c r="C410" s="35">
        <v>4301051297</v>
      </c>
      <c r="D410" s="453">
        <v>4607091384253</v>
      </c>
      <c r="E410" s="453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55"/>
      <c r="R410" s="455"/>
      <c r="S410" s="455"/>
      <c r="T410" s="456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562</v>
      </c>
      <c r="B411" s="61" t="s">
        <v>564</v>
      </c>
      <c r="C411" s="35">
        <v>4301051634</v>
      </c>
      <c r="D411" s="453">
        <v>4607091384253</v>
      </c>
      <c r="E411" s="453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55"/>
      <c r="R411" s="455"/>
      <c r="S411" s="455"/>
      <c r="T411" s="456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565</v>
      </c>
      <c r="B412" s="61" t="s">
        <v>566</v>
      </c>
      <c r="C412" s="35">
        <v>4301051444</v>
      </c>
      <c r="D412" s="453">
        <v>4680115881969</v>
      </c>
      <c r="E412" s="453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55"/>
      <c r="R412" s="455"/>
      <c r="S412" s="455"/>
      <c r="T412" s="456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61"/>
      <c r="P413" s="457" t="s">
        <v>43</v>
      </c>
      <c r="Q413" s="458"/>
      <c r="R413" s="458"/>
      <c r="S413" s="458"/>
      <c r="T413" s="458"/>
      <c r="U413" s="458"/>
      <c r="V413" s="459"/>
      <c r="W413" s="41" t="s">
        <v>42</v>
      </c>
      <c r="X413" s="42">
        <f>IFERROR(X408/H408,"0")+IFERROR(X409/H409,"0")+IFERROR(X410/H410,"0")+IFERROR(X411/H411,"0")+IFERROR(X412/H412,"0")</f>
        <v>80.128205128205124</v>
      </c>
      <c r="Y413" s="42">
        <f>IFERROR(Y408/H408,"0")+IFERROR(Y409/H409,"0")+IFERROR(Y410/H410,"0")+IFERROR(Y411/H411,"0")+IFERROR(Y412/H412,"0")</f>
        <v>81</v>
      </c>
      <c r="Z413" s="42">
        <f>IFERROR(IF(Z408="",0,Z408),"0")+IFERROR(IF(Z409="",0,Z409),"0")+IFERROR(IF(Z410="",0,Z410),"0")+IFERROR(IF(Z411="",0,Z411),"0")+IFERROR(IF(Z412="",0,Z412),"0")</f>
        <v>1.7617499999999999</v>
      </c>
      <c r="AA413" s="65"/>
      <c r="AB413" s="65"/>
      <c r="AC413" s="65"/>
    </row>
    <row r="414" spans="1:68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0"/>
      <c r="O414" s="461"/>
      <c r="P414" s="457" t="s">
        <v>43</v>
      </c>
      <c r="Q414" s="458"/>
      <c r="R414" s="458"/>
      <c r="S414" s="458"/>
      <c r="T414" s="458"/>
      <c r="U414" s="458"/>
      <c r="V414" s="459"/>
      <c r="W414" s="41" t="s">
        <v>0</v>
      </c>
      <c r="X414" s="42">
        <f>IFERROR(SUM(X408:X412),"0")</f>
        <v>625</v>
      </c>
      <c r="Y414" s="42">
        <f>IFERROR(SUM(Y408:Y412),"0")</f>
        <v>631.79999999999995</v>
      </c>
      <c r="Z414" s="41"/>
      <c r="AA414" s="65"/>
      <c r="AB414" s="65"/>
      <c r="AC414" s="65"/>
    </row>
    <row r="415" spans="1:68" ht="14.25" customHeight="1" x14ac:dyDescent="0.25">
      <c r="A415" s="452" t="s">
        <v>183</v>
      </c>
      <c r="B415" s="452"/>
      <c r="C415" s="452"/>
      <c r="D415" s="452"/>
      <c r="E415" s="452"/>
      <c r="F415" s="452"/>
      <c r="G415" s="452"/>
      <c r="H415" s="452"/>
      <c r="I415" s="452"/>
      <c r="J415" s="452"/>
      <c r="K415" s="452"/>
      <c r="L415" s="452"/>
      <c r="M415" s="452"/>
      <c r="N415" s="452"/>
      <c r="O415" s="452"/>
      <c r="P415" s="452"/>
      <c r="Q415" s="452"/>
      <c r="R415" s="452"/>
      <c r="S415" s="452"/>
      <c r="T415" s="452"/>
      <c r="U415" s="452"/>
      <c r="V415" s="452"/>
      <c r="W415" s="452"/>
      <c r="X415" s="452"/>
      <c r="Y415" s="452"/>
      <c r="Z415" s="452"/>
      <c r="AA415" s="64"/>
      <c r="AB415" s="64"/>
      <c r="AC415" s="64"/>
    </row>
    <row r="416" spans="1:68" ht="27" customHeight="1" x14ac:dyDescent="0.25">
      <c r="A416" s="61" t="s">
        <v>567</v>
      </c>
      <c r="B416" s="61" t="s">
        <v>568</v>
      </c>
      <c r="C416" s="35">
        <v>4301060322</v>
      </c>
      <c r="D416" s="453">
        <v>4607091389357</v>
      </c>
      <c r="E416" s="453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6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55"/>
      <c r="R416" s="455"/>
      <c r="S416" s="455"/>
      <c r="T416" s="456"/>
      <c r="U416" s="38" t="s">
        <v>48</v>
      </c>
      <c r="V416" s="38" t="s">
        <v>48</v>
      </c>
      <c r="W416" s="39" t="s">
        <v>0</v>
      </c>
      <c r="X416" s="57">
        <v>100</v>
      </c>
      <c r="Y416" s="54">
        <f>IFERROR(IF(X416="",0,CEILING((X416/$H416),1)*$H416),"")</f>
        <v>101.39999999999999</v>
      </c>
      <c r="Z416" s="40">
        <f>IFERROR(IF(Y416=0,"",ROUNDUP(Y416/H416,0)*0.02175),"")</f>
        <v>0.28275</v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106.15384615384615</v>
      </c>
      <c r="BN416" s="76">
        <f>IFERROR(Y416*I416/H416,"0")</f>
        <v>107.63999999999999</v>
      </c>
      <c r="BO416" s="76">
        <f>IFERROR(1/J416*(X416/H416),"0")</f>
        <v>0.22893772893772893</v>
      </c>
      <c r="BP416" s="76">
        <f>IFERROR(1/J416*(Y416/H416),"0")</f>
        <v>0.23214285714285712</v>
      </c>
    </row>
    <row r="417" spans="1:68" ht="27" customHeight="1" x14ac:dyDescent="0.25">
      <c r="A417" s="61" t="s">
        <v>567</v>
      </c>
      <c r="B417" s="61" t="s">
        <v>569</v>
      </c>
      <c r="C417" s="35">
        <v>4301060377</v>
      </c>
      <c r="D417" s="453">
        <v>4607091389357</v>
      </c>
      <c r="E417" s="453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55"/>
      <c r="R417" s="455"/>
      <c r="S417" s="455"/>
      <c r="T417" s="456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x14ac:dyDescent="0.2">
      <c r="A418" s="460"/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0"/>
      <c r="O418" s="461"/>
      <c r="P418" s="457" t="s">
        <v>43</v>
      </c>
      <c r="Q418" s="458"/>
      <c r="R418" s="458"/>
      <c r="S418" s="458"/>
      <c r="T418" s="458"/>
      <c r="U418" s="458"/>
      <c r="V418" s="459"/>
      <c r="W418" s="41" t="s">
        <v>42</v>
      </c>
      <c r="X418" s="42">
        <f>IFERROR(X416/H416,"0")+IFERROR(X417/H417,"0")</f>
        <v>12.820512820512821</v>
      </c>
      <c r="Y418" s="42">
        <f>IFERROR(Y416/H416,"0")+IFERROR(Y417/H417,"0")</f>
        <v>13</v>
      </c>
      <c r="Z418" s="42">
        <f>IFERROR(IF(Z416="",0,Z416),"0")+IFERROR(IF(Z417="",0,Z417),"0")</f>
        <v>0.28275</v>
      </c>
      <c r="AA418" s="65"/>
      <c r="AB418" s="65"/>
      <c r="AC418" s="65"/>
    </row>
    <row r="419" spans="1:68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0"/>
      <c r="O419" s="461"/>
      <c r="P419" s="457" t="s">
        <v>43</v>
      </c>
      <c r="Q419" s="458"/>
      <c r="R419" s="458"/>
      <c r="S419" s="458"/>
      <c r="T419" s="458"/>
      <c r="U419" s="458"/>
      <c r="V419" s="459"/>
      <c r="W419" s="41" t="s">
        <v>0</v>
      </c>
      <c r="X419" s="42">
        <f>IFERROR(SUM(X416:X417),"0")</f>
        <v>100</v>
      </c>
      <c r="Y419" s="42">
        <f>IFERROR(SUM(Y416:Y417),"0")</f>
        <v>101.39999999999999</v>
      </c>
      <c r="Z419" s="41"/>
      <c r="AA419" s="65"/>
      <c r="AB419" s="65"/>
      <c r="AC419" s="65"/>
    </row>
    <row r="420" spans="1:68" ht="27.75" customHeight="1" x14ac:dyDescent="0.2">
      <c r="A420" s="450" t="s">
        <v>570</v>
      </c>
      <c r="B420" s="450"/>
      <c r="C420" s="450"/>
      <c r="D420" s="450"/>
      <c r="E420" s="450"/>
      <c r="F420" s="450"/>
      <c r="G420" s="450"/>
      <c r="H420" s="450"/>
      <c r="I420" s="450"/>
      <c r="J420" s="450"/>
      <c r="K420" s="450"/>
      <c r="L420" s="450"/>
      <c r="M420" s="450"/>
      <c r="N420" s="450"/>
      <c r="O420" s="450"/>
      <c r="P420" s="450"/>
      <c r="Q420" s="450"/>
      <c r="R420" s="450"/>
      <c r="S420" s="450"/>
      <c r="T420" s="450"/>
      <c r="U420" s="450"/>
      <c r="V420" s="450"/>
      <c r="W420" s="450"/>
      <c r="X420" s="450"/>
      <c r="Y420" s="450"/>
      <c r="Z420" s="450"/>
      <c r="AA420" s="53"/>
      <c r="AB420" s="53"/>
      <c r="AC420" s="53"/>
    </row>
    <row r="421" spans="1:68" ht="16.5" customHeight="1" x14ac:dyDescent="0.25">
      <c r="A421" s="451" t="s">
        <v>571</v>
      </c>
      <c r="B421" s="451"/>
      <c r="C421" s="451"/>
      <c r="D421" s="451"/>
      <c r="E421" s="451"/>
      <c r="F421" s="451"/>
      <c r="G421" s="451"/>
      <c r="H421" s="451"/>
      <c r="I421" s="451"/>
      <c r="J421" s="451"/>
      <c r="K421" s="451"/>
      <c r="L421" s="451"/>
      <c r="M421" s="451"/>
      <c r="N421" s="451"/>
      <c r="O421" s="451"/>
      <c r="P421" s="451"/>
      <c r="Q421" s="451"/>
      <c r="R421" s="451"/>
      <c r="S421" s="451"/>
      <c r="T421" s="451"/>
      <c r="U421" s="451"/>
      <c r="V421" s="451"/>
      <c r="W421" s="451"/>
      <c r="X421" s="451"/>
      <c r="Y421" s="451"/>
      <c r="Z421" s="451"/>
      <c r="AA421" s="63"/>
      <c r="AB421" s="63"/>
      <c r="AC421" s="63"/>
    </row>
    <row r="422" spans="1:68" ht="14.25" customHeight="1" x14ac:dyDescent="0.25">
      <c r="A422" s="452" t="s">
        <v>117</v>
      </c>
      <c r="B422" s="452"/>
      <c r="C422" s="452"/>
      <c r="D422" s="452"/>
      <c r="E422" s="452"/>
      <c r="F422" s="452"/>
      <c r="G422" s="452"/>
      <c r="H422" s="452"/>
      <c r="I422" s="452"/>
      <c r="J422" s="452"/>
      <c r="K422" s="452"/>
      <c r="L422" s="452"/>
      <c r="M422" s="452"/>
      <c r="N422" s="452"/>
      <c r="O422" s="452"/>
      <c r="P422" s="452"/>
      <c r="Q422" s="452"/>
      <c r="R422" s="452"/>
      <c r="S422" s="452"/>
      <c r="T422" s="452"/>
      <c r="U422" s="452"/>
      <c r="V422" s="452"/>
      <c r="W422" s="452"/>
      <c r="X422" s="452"/>
      <c r="Y422" s="452"/>
      <c r="Z422" s="452"/>
      <c r="AA422" s="64"/>
      <c r="AB422" s="64"/>
      <c r="AC422" s="64"/>
    </row>
    <row r="423" spans="1:68" ht="27" customHeight="1" x14ac:dyDescent="0.25">
      <c r="A423" s="61" t="s">
        <v>572</v>
      </c>
      <c r="B423" s="61" t="s">
        <v>573</v>
      </c>
      <c r="C423" s="35">
        <v>4301011428</v>
      </c>
      <c r="D423" s="453">
        <v>4607091389708</v>
      </c>
      <c r="E423" s="453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55"/>
      <c r="R423" s="455"/>
      <c r="S423" s="455"/>
      <c r="T423" s="456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0"/>
      <c r="O425" s="461"/>
      <c r="P425" s="457" t="s">
        <v>43</v>
      </c>
      <c r="Q425" s="458"/>
      <c r="R425" s="458"/>
      <c r="S425" s="458"/>
      <c r="T425" s="458"/>
      <c r="U425" s="458"/>
      <c r="V425" s="459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customHeight="1" x14ac:dyDescent="0.25">
      <c r="A426" s="452" t="s">
        <v>79</v>
      </c>
      <c r="B426" s="452"/>
      <c r="C426" s="452"/>
      <c r="D426" s="452"/>
      <c r="E426" s="452"/>
      <c r="F426" s="452"/>
      <c r="G426" s="452"/>
      <c r="H426" s="452"/>
      <c r="I426" s="452"/>
      <c r="J426" s="452"/>
      <c r="K426" s="452"/>
      <c r="L426" s="452"/>
      <c r="M426" s="452"/>
      <c r="N426" s="452"/>
      <c r="O426" s="452"/>
      <c r="P426" s="452"/>
      <c r="Q426" s="452"/>
      <c r="R426" s="452"/>
      <c r="S426" s="452"/>
      <c r="T426" s="452"/>
      <c r="U426" s="452"/>
      <c r="V426" s="452"/>
      <c r="W426" s="452"/>
      <c r="X426" s="452"/>
      <c r="Y426" s="452"/>
      <c r="Z426" s="452"/>
      <c r="AA426" s="64"/>
      <c r="AB426" s="64"/>
      <c r="AC426" s="64"/>
    </row>
    <row r="427" spans="1:68" ht="27" customHeight="1" x14ac:dyDescent="0.25">
      <c r="A427" s="61" t="s">
        <v>574</v>
      </c>
      <c r="B427" s="61" t="s">
        <v>575</v>
      </c>
      <c r="C427" s="35">
        <v>4301031177</v>
      </c>
      <c r="D427" s="453">
        <v>4607091389753</v>
      </c>
      <c r="E427" s="453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55"/>
      <c r="R427" s="455"/>
      <c r="S427" s="455"/>
      <c r="T427" s="456"/>
      <c r="U427" s="38" t="s">
        <v>48</v>
      </c>
      <c r="V427" s="38" t="s">
        <v>48</v>
      </c>
      <c r="W427" s="39" t="s">
        <v>0</v>
      </c>
      <c r="X427" s="57">
        <v>120</v>
      </c>
      <c r="Y427" s="54">
        <f t="shared" ref="Y427:Y450" si="67">IFERROR(IF(X427="",0,CEILING((X427/$H427),1)*$H427),"")</f>
        <v>121.80000000000001</v>
      </c>
      <c r="Z427" s="40">
        <f t="shared" ref="Z427:Z434" si="68">IFERROR(IF(Y427=0,"",ROUNDUP(Y427/H427,0)*0.00753),"")</f>
        <v>0.21837000000000001</v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126.57142857142854</v>
      </c>
      <c r="BN427" s="76">
        <f t="shared" ref="BN427:BN450" si="70">IFERROR(Y427*I427/H427,"0")</f>
        <v>128.47</v>
      </c>
      <c r="BO427" s="76">
        <f t="shared" ref="BO427:BO450" si="71">IFERROR(1/J427*(X427/H427),"0")</f>
        <v>0.18315018315018314</v>
      </c>
      <c r="BP427" s="76">
        <f t="shared" ref="BP427:BP450" si="72">IFERROR(1/J427*(Y427/H427),"0")</f>
        <v>0.1858974358974359</v>
      </c>
    </row>
    <row r="428" spans="1:68" ht="27" customHeight="1" x14ac:dyDescent="0.25">
      <c r="A428" s="61" t="s">
        <v>574</v>
      </c>
      <c r="B428" s="61" t="s">
        <v>576</v>
      </c>
      <c r="C428" s="35">
        <v>4301031355</v>
      </c>
      <c r="D428" s="453">
        <v>4607091389753</v>
      </c>
      <c r="E428" s="453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674" t="s">
        <v>577</v>
      </c>
      <c r="Q428" s="455"/>
      <c r="R428" s="455"/>
      <c r="S428" s="455"/>
      <c r="T428" s="456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customHeight="1" x14ac:dyDescent="0.25">
      <c r="A429" s="61" t="s">
        <v>574</v>
      </c>
      <c r="B429" s="61" t="s">
        <v>578</v>
      </c>
      <c r="C429" s="35">
        <v>4301031322</v>
      </c>
      <c r="D429" s="453">
        <v>4607091389753</v>
      </c>
      <c r="E429" s="453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675" t="s">
        <v>579</v>
      </c>
      <c r="Q429" s="455"/>
      <c r="R429" s="455"/>
      <c r="S429" s="455"/>
      <c r="T429" s="456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customHeight="1" x14ac:dyDescent="0.25">
      <c r="A430" s="61" t="s">
        <v>580</v>
      </c>
      <c r="B430" s="61" t="s">
        <v>581</v>
      </c>
      <c r="C430" s="35">
        <v>4301031174</v>
      </c>
      <c r="D430" s="453">
        <v>4607091389760</v>
      </c>
      <c r="E430" s="45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6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5"/>
      <c r="R430" s="455"/>
      <c r="S430" s="455"/>
      <c r="T430" s="456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customHeight="1" x14ac:dyDescent="0.25">
      <c r="A431" s="61" t="s">
        <v>580</v>
      </c>
      <c r="B431" s="61" t="s">
        <v>582</v>
      </c>
      <c r="C431" s="35">
        <v>4301031323</v>
      </c>
      <c r="D431" s="453">
        <v>4607091389760</v>
      </c>
      <c r="E431" s="453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677" t="s">
        <v>583</v>
      </c>
      <c r="Q431" s="455"/>
      <c r="R431" s="455"/>
      <c r="S431" s="455"/>
      <c r="T431" s="456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customHeight="1" x14ac:dyDescent="0.25">
      <c r="A432" s="61" t="s">
        <v>584</v>
      </c>
      <c r="B432" s="61" t="s">
        <v>585</v>
      </c>
      <c r="C432" s="35">
        <v>4301031356</v>
      </c>
      <c r="D432" s="453">
        <v>4607091389746</v>
      </c>
      <c r="E432" s="453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678" t="s">
        <v>586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150</v>
      </c>
      <c r="Y432" s="54">
        <f t="shared" si="67"/>
        <v>151.20000000000002</v>
      </c>
      <c r="Z432" s="40">
        <f t="shared" si="68"/>
        <v>0.27107999999999999</v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158.21428571428569</v>
      </c>
      <c r="BN432" s="76">
        <f t="shared" si="70"/>
        <v>159.47999999999999</v>
      </c>
      <c r="BO432" s="76">
        <f t="shared" si="71"/>
        <v>0.22893772893772893</v>
      </c>
      <c r="BP432" s="76">
        <f t="shared" si="72"/>
        <v>0.23076923076923075</v>
      </c>
    </row>
    <row r="433" spans="1:68" ht="27" customHeight="1" x14ac:dyDescent="0.25">
      <c r="A433" s="61" t="s">
        <v>584</v>
      </c>
      <c r="B433" s="61" t="s">
        <v>587</v>
      </c>
      <c r="C433" s="35">
        <v>4301031325</v>
      </c>
      <c r="D433" s="453">
        <v>4607091389746</v>
      </c>
      <c r="E433" s="453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679" t="s">
        <v>586</v>
      </c>
      <c r="Q433" s="455"/>
      <c r="R433" s="455"/>
      <c r="S433" s="455"/>
      <c r="T433" s="456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customHeight="1" x14ac:dyDescent="0.25">
      <c r="A434" s="61" t="s">
        <v>588</v>
      </c>
      <c r="B434" s="61" t="s">
        <v>589</v>
      </c>
      <c r="C434" s="35">
        <v>4301031236</v>
      </c>
      <c r="D434" s="453">
        <v>4680115882928</v>
      </c>
      <c r="E434" s="453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55"/>
      <c r="R434" s="455"/>
      <c r="S434" s="455"/>
      <c r="T434" s="456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customHeight="1" x14ac:dyDescent="0.25">
      <c r="A435" s="61" t="s">
        <v>590</v>
      </c>
      <c r="B435" s="61" t="s">
        <v>591</v>
      </c>
      <c r="C435" s="35">
        <v>4301031257</v>
      </c>
      <c r="D435" s="453">
        <v>4680115883147</v>
      </c>
      <c r="E435" s="453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5"/>
      <c r="R435" s="455"/>
      <c r="S435" s="455"/>
      <c r="T435" s="456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customHeight="1" x14ac:dyDescent="0.25">
      <c r="A436" s="61" t="s">
        <v>590</v>
      </c>
      <c r="B436" s="61" t="s">
        <v>592</v>
      </c>
      <c r="C436" s="35">
        <v>4301031335</v>
      </c>
      <c r="D436" s="453">
        <v>4680115883147</v>
      </c>
      <c r="E436" s="453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2" t="s">
        <v>593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customHeight="1" x14ac:dyDescent="0.25">
      <c r="A437" s="61" t="s">
        <v>594</v>
      </c>
      <c r="B437" s="61" t="s">
        <v>595</v>
      </c>
      <c r="C437" s="35">
        <v>4301031178</v>
      </c>
      <c r="D437" s="453">
        <v>4607091384338</v>
      </c>
      <c r="E437" s="453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customHeight="1" x14ac:dyDescent="0.25">
      <c r="A438" s="61" t="s">
        <v>594</v>
      </c>
      <c r="B438" s="61" t="s">
        <v>596</v>
      </c>
      <c r="C438" s="35">
        <v>4301031330</v>
      </c>
      <c r="D438" s="453">
        <v>4607091384338</v>
      </c>
      <c r="E438" s="453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4" t="s">
        <v>597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customHeight="1" x14ac:dyDescent="0.25">
      <c r="A439" s="61" t="s">
        <v>598</v>
      </c>
      <c r="B439" s="61" t="s">
        <v>599</v>
      </c>
      <c r="C439" s="35">
        <v>4301031254</v>
      </c>
      <c r="D439" s="453">
        <v>4680115883154</v>
      </c>
      <c r="E439" s="453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customHeight="1" x14ac:dyDescent="0.25">
      <c r="A440" s="61" t="s">
        <v>598</v>
      </c>
      <c r="B440" s="61" t="s">
        <v>600</v>
      </c>
      <c r="C440" s="35">
        <v>4301031336</v>
      </c>
      <c r="D440" s="453">
        <v>4680115883154</v>
      </c>
      <c r="E440" s="453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6" t="s">
        <v>601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customHeight="1" x14ac:dyDescent="0.25">
      <c r="A441" s="61" t="s">
        <v>602</v>
      </c>
      <c r="B441" s="61" t="s">
        <v>603</v>
      </c>
      <c r="C441" s="35">
        <v>4301031171</v>
      </c>
      <c r="D441" s="453">
        <v>4607091389524</v>
      </c>
      <c r="E441" s="453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customHeight="1" x14ac:dyDescent="0.25">
      <c r="A442" s="61" t="s">
        <v>602</v>
      </c>
      <c r="B442" s="61" t="s">
        <v>604</v>
      </c>
      <c r="C442" s="35">
        <v>4301031331</v>
      </c>
      <c r="D442" s="453">
        <v>4607091389524</v>
      </c>
      <c r="E442" s="453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8" t="s">
        <v>605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customHeight="1" x14ac:dyDescent="0.25">
      <c r="A443" s="61" t="s">
        <v>606</v>
      </c>
      <c r="B443" s="61" t="s">
        <v>607</v>
      </c>
      <c r="C443" s="35">
        <v>4301031258</v>
      </c>
      <c r="D443" s="453">
        <v>4680115883161</v>
      </c>
      <c r="E443" s="453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customHeight="1" x14ac:dyDescent="0.25">
      <c r="A444" s="61" t="s">
        <v>606</v>
      </c>
      <c r="B444" s="61" t="s">
        <v>608</v>
      </c>
      <c r="C444" s="35">
        <v>4301031337</v>
      </c>
      <c r="D444" s="453">
        <v>4680115883161</v>
      </c>
      <c r="E444" s="453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90" t="s">
        <v>609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customHeight="1" x14ac:dyDescent="0.25">
      <c r="A445" s="61" t="s">
        <v>610</v>
      </c>
      <c r="B445" s="61" t="s">
        <v>611</v>
      </c>
      <c r="C445" s="35">
        <v>4301031360</v>
      </c>
      <c r="D445" s="453">
        <v>4607091384345</v>
      </c>
      <c r="E445" s="453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91" t="s">
        <v>612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customHeight="1" x14ac:dyDescent="0.25">
      <c r="A446" s="61" t="s">
        <v>613</v>
      </c>
      <c r="B446" s="61" t="s">
        <v>614</v>
      </c>
      <c r="C446" s="35">
        <v>4301031172</v>
      </c>
      <c r="D446" s="453">
        <v>4607091389531</v>
      </c>
      <c r="E446" s="453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customHeight="1" x14ac:dyDescent="0.25">
      <c r="A447" s="61" t="s">
        <v>613</v>
      </c>
      <c r="B447" s="61" t="s">
        <v>615</v>
      </c>
      <c r="C447" s="35">
        <v>4301031358</v>
      </c>
      <c r="D447" s="453">
        <v>4607091389531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3" t="s">
        <v>616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customHeight="1" x14ac:dyDescent="0.25">
      <c r="A448" s="61" t="s">
        <v>613</v>
      </c>
      <c r="B448" s="61" t="s">
        <v>617</v>
      </c>
      <c r="C448" s="35">
        <v>4301031333</v>
      </c>
      <c r="D448" s="453">
        <v>4607091389531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94" t="s">
        <v>616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customHeight="1" x14ac:dyDescent="0.25">
      <c r="A449" s="61" t="s">
        <v>618</v>
      </c>
      <c r="B449" s="61" t="s">
        <v>619</v>
      </c>
      <c r="C449" s="35">
        <v>4301031255</v>
      </c>
      <c r="D449" s="453">
        <v>4680115883185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customHeight="1" x14ac:dyDescent="0.25">
      <c r="A450" s="61" t="s">
        <v>618</v>
      </c>
      <c r="B450" s="61" t="s">
        <v>620</v>
      </c>
      <c r="C450" s="35">
        <v>4301031338</v>
      </c>
      <c r="D450" s="453">
        <v>4680115883185</v>
      </c>
      <c r="E450" s="453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96" t="s">
        <v>621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x14ac:dyDescent="0.2">
      <c r="A451" s="460"/>
      <c r="B451" s="460"/>
      <c r="C451" s="460"/>
      <c r="D451" s="460"/>
      <c r="E451" s="460"/>
      <c r="F451" s="460"/>
      <c r="G451" s="460"/>
      <c r="H451" s="460"/>
      <c r="I451" s="460"/>
      <c r="J451" s="460"/>
      <c r="K451" s="460"/>
      <c r="L451" s="460"/>
      <c r="M451" s="460"/>
      <c r="N451" s="460"/>
      <c r="O451" s="461"/>
      <c r="P451" s="457" t="s">
        <v>43</v>
      </c>
      <c r="Q451" s="458"/>
      <c r="R451" s="458"/>
      <c r="S451" s="458"/>
      <c r="T451" s="458"/>
      <c r="U451" s="458"/>
      <c r="V451" s="459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64.285714285714278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65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0.48945</v>
      </c>
      <c r="AA451" s="65"/>
      <c r="AB451" s="65"/>
      <c r="AC451" s="65"/>
    </row>
    <row r="452" spans="1:68" x14ac:dyDescent="0.2">
      <c r="A452" s="460"/>
      <c r="B452" s="460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0"/>
      <c r="O452" s="461"/>
      <c r="P452" s="457" t="s">
        <v>43</v>
      </c>
      <c r="Q452" s="458"/>
      <c r="R452" s="458"/>
      <c r="S452" s="458"/>
      <c r="T452" s="458"/>
      <c r="U452" s="458"/>
      <c r="V452" s="459"/>
      <c r="W452" s="41" t="s">
        <v>0</v>
      </c>
      <c r="X452" s="42">
        <f>IFERROR(SUM(X427:X450),"0")</f>
        <v>270</v>
      </c>
      <c r="Y452" s="42">
        <f>IFERROR(SUM(Y427:Y450),"0")</f>
        <v>273</v>
      </c>
      <c r="Z452" s="41"/>
      <c r="AA452" s="65"/>
      <c r="AB452" s="65"/>
      <c r="AC452" s="65"/>
    </row>
    <row r="453" spans="1:68" ht="14.25" customHeight="1" x14ac:dyDescent="0.25">
      <c r="A453" s="452" t="s">
        <v>84</v>
      </c>
      <c r="B453" s="452"/>
      <c r="C453" s="452"/>
      <c r="D453" s="452"/>
      <c r="E453" s="452"/>
      <c r="F453" s="452"/>
      <c r="G453" s="452"/>
      <c r="H453" s="452"/>
      <c r="I453" s="452"/>
      <c r="J453" s="452"/>
      <c r="K453" s="452"/>
      <c r="L453" s="452"/>
      <c r="M453" s="452"/>
      <c r="N453" s="452"/>
      <c r="O453" s="452"/>
      <c r="P453" s="452"/>
      <c r="Q453" s="452"/>
      <c r="R453" s="452"/>
      <c r="S453" s="452"/>
      <c r="T453" s="452"/>
      <c r="U453" s="452"/>
      <c r="V453" s="452"/>
      <c r="W453" s="452"/>
      <c r="X453" s="452"/>
      <c r="Y453" s="452"/>
      <c r="Z453" s="452"/>
      <c r="AA453" s="64"/>
      <c r="AB453" s="64"/>
      <c r="AC453" s="64"/>
    </row>
    <row r="454" spans="1:68" ht="27" customHeight="1" x14ac:dyDescent="0.25">
      <c r="A454" s="61" t="s">
        <v>622</v>
      </c>
      <c r="B454" s="61" t="s">
        <v>623</v>
      </c>
      <c r="C454" s="35">
        <v>4301051431</v>
      </c>
      <c r="D454" s="453">
        <v>4607091389654</v>
      </c>
      <c r="E454" s="453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customHeight="1" x14ac:dyDescent="0.25">
      <c r="A455" s="61" t="s">
        <v>624</v>
      </c>
      <c r="B455" s="61" t="s">
        <v>625</v>
      </c>
      <c r="C455" s="35">
        <v>4301051284</v>
      </c>
      <c r="D455" s="453">
        <v>4607091384352</v>
      </c>
      <c r="E455" s="453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customHeight="1" x14ac:dyDescent="0.25">
      <c r="A458" s="452" t="s">
        <v>103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customHeight="1" x14ac:dyDescent="0.25">
      <c r="A459" s="61" t="s">
        <v>626</v>
      </c>
      <c r="B459" s="61" t="s">
        <v>627</v>
      </c>
      <c r="C459" s="35">
        <v>4301032045</v>
      </c>
      <c r="D459" s="453">
        <v>4680115884335</v>
      </c>
      <c r="E459" s="453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630</v>
      </c>
      <c r="B460" s="61" t="s">
        <v>631</v>
      </c>
      <c r="C460" s="35">
        <v>4301032047</v>
      </c>
      <c r="D460" s="453">
        <v>4680115884342</v>
      </c>
      <c r="E460" s="453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7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customHeight="1" x14ac:dyDescent="0.25">
      <c r="A461" s="61" t="s">
        <v>632</v>
      </c>
      <c r="B461" s="61" t="s">
        <v>633</v>
      </c>
      <c r="C461" s="35">
        <v>4301170011</v>
      </c>
      <c r="D461" s="453">
        <v>4680115884113</v>
      </c>
      <c r="E461" s="453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55"/>
      <c r="R461" s="455"/>
      <c r="S461" s="455"/>
      <c r="T461" s="456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0"/>
      <c r="O463" s="461"/>
      <c r="P463" s="457" t="s">
        <v>43</v>
      </c>
      <c r="Q463" s="458"/>
      <c r="R463" s="458"/>
      <c r="S463" s="458"/>
      <c r="T463" s="458"/>
      <c r="U463" s="458"/>
      <c r="V463" s="459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customHeight="1" x14ac:dyDescent="0.25">
      <c r="A464" s="451" t="s">
        <v>634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451"/>
      <c r="AA464" s="63"/>
      <c r="AB464" s="63"/>
      <c r="AC464" s="63"/>
    </row>
    <row r="465" spans="1:68" ht="14.25" customHeight="1" x14ac:dyDescent="0.25">
      <c r="A465" s="452" t="s">
        <v>153</v>
      </c>
      <c r="B465" s="452"/>
      <c r="C465" s="452"/>
      <c r="D465" s="452"/>
      <c r="E465" s="452"/>
      <c r="F465" s="452"/>
      <c r="G465" s="452"/>
      <c r="H465" s="452"/>
      <c r="I465" s="452"/>
      <c r="J465" s="452"/>
      <c r="K465" s="452"/>
      <c r="L465" s="452"/>
      <c r="M465" s="452"/>
      <c r="N465" s="452"/>
      <c r="O465" s="452"/>
      <c r="P465" s="452"/>
      <c r="Q465" s="452"/>
      <c r="R465" s="452"/>
      <c r="S465" s="452"/>
      <c r="T465" s="452"/>
      <c r="U465" s="452"/>
      <c r="V465" s="452"/>
      <c r="W465" s="452"/>
      <c r="X465" s="452"/>
      <c r="Y465" s="452"/>
      <c r="Z465" s="452"/>
      <c r="AA465" s="64"/>
      <c r="AB465" s="64"/>
      <c r="AC465" s="64"/>
    </row>
    <row r="466" spans="1:68" ht="27" customHeight="1" x14ac:dyDescent="0.25">
      <c r="A466" s="61" t="s">
        <v>635</v>
      </c>
      <c r="B466" s="61" t="s">
        <v>636</v>
      </c>
      <c r="C466" s="35">
        <v>4301020315</v>
      </c>
      <c r="D466" s="453">
        <v>4607091389364</v>
      </c>
      <c r="E466" s="453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702" t="s">
        <v>637</v>
      </c>
      <c r="Q466" s="455"/>
      <c r="R466" s="455"/>
      <c r="S466" s="455"/>
      <c r="T466" s="456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0"/>
      <c r="O467" s="461"/>
      <c r="P467" s="457" t="s">
        <v>43</v>
      </c>
      <c r="Q467" s="458"/>
      <c r="R467" s="458"/>
      <c r="S467" s="458"/>
      <c r="T467" s="458"/>
      <c r="U467" s="458"/>
      <c r="V467" s="459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60"/>
      <c r="B468" s="460"/>
      <c r="C468" s="460"/>
      <c r="D468" s="460"/>
      <c r="E468" s="460"/>
      <c r="F468" s="460"/>
      <c r="G468" s="460"/>
      <c r="H468" s="460"/>
      <c r="I468" s="460"/>
      <c r="J468" s="460"/>
      <c r="K468" s="460"/>
      <c r="L468" s="460"/>
      <c r="M468" s="460"/>
      <c r="N468" s="460"/>
      <c r="O468" s="461"/>
      <c r="P468" s="457" t="s">
        <v>43</v>
      </c>
      <c r="Q468" s="458"/>
      <c r="R468" s="458"/>
      <c r="S468" s="458"/>
      <c r="T468" s="458"/>
      <c r="U468" s="458"/>
      <c r="V468" s="459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52" t="s">
        <v>79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452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453">
        <v>4607091389739</v>
      </c>
      <c r="E470" s="453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7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5"/>
      <c r="R470" s="455"/>
      <c r="S470" s="455"/>
      <c r="T470" s="456"/>
      <c r="U470" s="38" t="s">
        <v>48</v>
      </c>
      <c r="V470" s="38" t="s">
        <v>48</v>
      </c>
      <c r="W470" s="39" t="s">
        <v>0</v>
      </c>
      <c r="X470" s="57">
        <v>300</v>
      </c>
      <c r="Y470" s="54">
        <f t="shared" ref="Y470:Y476" si="74">IFERROR(IF(X470="",0,CEILING((X470/$H470),1)*$H470),"")</f>
        <v>302.40000000000003</v>
      </c>
      <c r="Z470" s="40">
        <f>IFERROR(IF(Y470=0,"",ROUNDUP(Y470/H470,0)*0.00753),"")</f>
        <v>0.54215999999999998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316.42857142857139</v>
      </c>
      <c r="BN470" s="76">
        <f t="shared" ref="BN470:BN476" si="76">IFERROR(Y470*I470/H470,"0")</f>
        <v>318.95999999999998</v>
      </c>
      <c r="BO470" s="76">
        <f t="shared" ref="BO470:BO476" si="77">IFERROR(1/J470*(X470/H470),"0")</f>
        <v>0.45787545787545786</v>
      </c>
      <c r="BP470" s="76">
        <f t="shared" ref="BP470:BP476" si="78">IFERROR(1/J470*(Y470/H470),"0")</f>
        <v>0.46153846153846151</v>
      </c>
    </row>
    <row r="471" spans="1:68" ht="27" customHeight="1" x14ac:dyDescent="0.25">
      <c r="A471" s="61" t="s">
        <v>638</v>
      </c>
      <c r="B471" s="61" t="s">
        <v>640</v>
      </c>
      <c r="C471" s="35">
        <v>4301031324</v>
      </c>
      <c r="D471" s="453">
        <v>4607091389739</v>
      </c>
      <c r="E471" s="453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704" t="s">
        <v>641</v>
      </c>
      <c r="Q471" s="455"/>
      <c r="R471" s="455"/>
      <c r="S471" s="455"/>
      <c r="T471" s="456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customHeight="1" x14ac:dyDescent="0.25">
      <c r="A472" s="61" t="s">
        <v>642</v>
      </c>
      <c r="B472" s="61" t="s">
        <v>643</v>
      </c>
      <c r="C472" s="35">
        <v>4301031363</v>
      </c>
      <c r="D472" s="453">
        <v>4607091389425</v>
      </c>
      <c r="E472" s="453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5" t="s">
        <v>644</v>
      </c>
      <c r="Q472" s="455"/>
      <c r="R472" s="455"/>
      <c r="S472" s="455"/>
      <c r="T472" s="456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customHeight="1" x14ac:dyDescent="0.25">
      <c r="A473" s="61" t="s">
        <v>645</v>
      </c>
      <c r="B473" s="61" t="s">
        <v>646</v>
      </c>
      <c r="C473" s="35">
        <v>4301031167</v>
      </c>
      <c r="D473" s="453">
        <v>4680115880771</v>
      </c>
      <c r="E473" s="453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customHeight="1" x14ac:dyDescent="0.25">
      <c r="A474" s="61" t="s">
        <v>645</v>
      </c>
      <c r="B474" s="61" t="s">
        <v>647</v>
      </c>
      <c r="C474" s="35">
        <v>4301031334</v>
      </c>
      <c r="D474" s="453">
        <v>4680115880771</v>
      </c>
      <c r="E474" s="453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707" t="s">
        <v>648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customHeight="1" x14ac:dyDescent="0.25">
      <c r="A475" s="61" t="s">
        <v>649</v>
      </c>
      <c r="B475" s="61" t="s">
        <v>650</v>
      </c>
      <c r="C475" s="35">
        <v>4301031173</v>
      </c>
      <c r="D475" s="453">
        <v>4607091389500</v>
      </c>
      <c r="E475" s="453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7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customHeight="1" x14ac:dyDescent="0.25">
      <c r="A476" s="61" t="s">
        <v>649</v>
      </c>
      <c r="B476" s="61" t="s">
        <v>651</v>
      </c>
      <c r="C476" s="35">
        <v>4301031327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709" t="s">
        <v>652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460"/>
      <c r="B477" s="460"/>
      <c r="C477" s="460"/>
      <c r="D477" s="460"/>
      <c r="E477" s="460"/>
      <c r="F477" s="460"/>
      <c r="G477" s="460"/>
      <c r="H477" s="460"/>
      <c r="I477" s="460"/>
      <c r="J477" s="460"/>
      <c r="K477" s="460"/>
      <c r="L477" s="460"/>
      <c r="M477" s="460"/>
      <c r="N477" s="460"/>
      <c r="O477" s="461"/>
      <c r="P477" s="457" t="s">
        <v>43</v>
      </c>
      <c r="Q477" s="458"/>
      <c r="R477" s="458"/>
      <c r="S477" s="458"/>
      <c r="T477" s="458"/>
      <c r="U477" s="458"/>
      <c r="V477" s="459"/>
      <c r="W477" s="41" t="s">
        <v>42</v>
      </c>
      <c r="X477" s="42">
        <f>IFERROR(X470/H470,"0")+IFERROR(X471/H471,"0")+IFERROR(X472/H472,"0")+IFERROR(X473/H473,"0")+IFERROR(X474/H474,"0")+IFERROR(X475/H475,"0")+IFERROR(X476/H476,"0")</f>
        <v>71.428571428571431</v>
      </c>
      <c r="Y477" s="42">
        <f>IFERROR(Y470/H470,"0")+IFERROR(Y471/H471,"0")+IFERROR(Y472/H472,"0")+IFERROR(Y473/H473,"0")+IFERROR(Y474/H474,"0")+IFERROR(Y475/H475,"0")+IFERROR(Y476/H476,"0")</f>
        <v>72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0.54215999999999998</v>
      </c>
      <c r="AA477" s="65"/>
      <c r="AB477" s="65"/>
      <c r="AC477" s="65"/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0</v>
      </c>
      <c r="X478" s="42">
        <f>IFERROR(SUM(X470:X476),"0")</f>
        <v>300</v>
      </c>
      <c r="Y478" s="42">
        <f>IFERROR(SUM(Y470:Y476),"0")</f>
        <v>302.40000000000003</v>
      </c>
      <c r="Z478" s="41"/>
      <c r="AA478" s="65"/>
      <c r="AB478" s="65"/>
      <c r="AC478" s="65"/>
    </row>
    <row r="479" spans="1:68" ht="14.25" customHeight="1" x14ac:dyDescent="0.25">
      <c r="A479" s="452" t="s">
        <v>103</v>
      </c>
      <c r="B479" s="452"/>
      <c r="C479" s="452"/>
      <c r="D479" s="452"/>
      <c r="E479" s="452"/>
      <c r="F479" s="452"/>
      <c r="G479" s="452"/>
      <c r="H479" s="452"/>
      <c r="I479" s="452"/>
      <c r="J479" s="452"/>
      <c r="K479" s="452"/>
      <c r="L479" s="452"/>
      <c r="M479" s="452"/>
      <c r="N479" s="452"/>
      <c r="O479" s="452"/>
      <c r="P479" s="452"/>
      <c r="Q479" s="452"/>
      <c r="R479" s="452"/>
      <c r="S479" s="452"/>
      <c r="T479" s="452"/>
      <c r="U479" s="452"/>
      <c r="V479" s="452"/>
      <c r="W479" s="452"/>
      <c r="X479" s="452"/>
      <c r="Y479" s="452"/>
      <c r="Z479" s="452"/>
      <c r="AA479" s="64"/>
      <c r="AB479" s="64"/>
      <c r="AC479" s="64"/>
    </row>
    <row r="480" spans="1:68" ht="27" customHeight="1" x14ac:dyDescent="0.25">
      <c r="A480" s="61" t="s">
        <v>653</v>
      </c>
      <c r="B480" s="61" t="s">
        <v>654</v>
      </c>
      <c r="C480" s="35">
        <v>4301032046</v>
      </c>
      <c r="D480" s="453">
        <v>4680115884359</v>
      </c>
      <c r="E480" s="453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7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55"/>
      <c r="R480" s="455"/>
      <c r="S480" s="455"/>
      <c r="T480" s="456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customHeight="1" x14ac:dyDescent="0.25">
      <c r="A481" s="61" t="s">
        <v>655</v>
      </c>
      <c r="B481" s="61" t="s">
        <v>656</v>
      </c>
      <c r="C481" s="35">
        <v>4301040358</v>
      </c>
      <c r="D481" s="453">
        <v>4680115884571</v>
      </c>
      <c r="E481" s="453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customHeight="1" x14ac:dyDescent="0.25">
      <c r="A484" s="452" t="s">
        <v>112</v>
      </c>
      <c r="B484" s="452"/>
      <c r="C484" s="452"/>
      <c r="D484" s="452"/>
      <c r="E484" s="452"/>
      <c r="F484" s="452"/>
      <c r="G484" s="452"/>
      <c r="H484" s="452"/>
      <c r="I484" s="452"/>
      <c r="J484" s="452"/>
      <c r="K484" s="452"/>
      <c r="L484" s="452"/>
      <c r="M484" s="452"/>
      <c r="N484" s="452"/>
      <c r="O484" s="452"/>
      <c r="P484" s="452"/>
      <c r="Q484" s="452"/>
      <c r="R484" s="452"/>
      <c r="S484" s="452"/>
      <c r="T484" s="452"/>
      <c r="U484" s="452"/>
      <c r="V484" s="452"/>
      <c r="W484" s="452"/>
      <c r="X484" s="452"/>
      <c r="Y484" s="452"/>
      <c r="Z484" s="452"/>
      <c r="AA484" s="64"/>
      <c r="AB484" s="64"/>
      <c r="AC484" s="64"/>
    </row>
    <row r="485" spans="1:68" ht="27" customHeight="1" x14ac:dyDescent="0.25">
      <c r="A485" s="61" t="s">
        <v>657</v>
      </c>
      <c r="B485" s="61" t="s">
        <v>658</v>
      </c>
      <c r="C485" s="35">
        <v>4301170010</v>
      </c>
      <c r="D485" s="453">
        <v>4680115884090</v>
      </c>
      <c r="E485" s="453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55"/>
      <c r="R485" s="455"/>
      <c r="S485" s="455"/>
      <c r="T485" s="456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x14ac:dyDescent="0.2">
      <c r="A486" s="460"/>
      <c r="B486" s="460"/>
      <c r="C486" s="460"/>
      <c r="D486" s="460"/>
      <c r="E486" s="460"/>
      <c r="F486" s="460"/>
      <c r="G486" s="460"/>
      <c r="H486" s="460"/>
      <c r="I486" s="460"/>
      <c r="J486" s="460"/>
      <c r="K486" s="460"/>
      <c r="L486" s="460"/>
      <c r="M486" s="460"/>
      <c r="N486" s="460"/>
      <c r="O486" s="461"/>
      <c r="P486" s="457" t="s">
        <v>43</v>
      </c>
      <c r="Q486" s="458"/>
      <c r="R486" s="458"/>
      <c r="S486" s="458"/>
      <c r="T486" s="458"/>
      <c r="U486" s="458"/>
      <c r="V486" s="459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1"/>
      <c r="P487" s="457" t="s">
        <v>43</v>
      </c>
      <c r="Q487" s="458"/>
      <c r="R487" s="458"/>
      <c r="S487" s="458"/>
      <c r="T487" s="458"/>
      <c r="U487" s="458"/>
      <c r="V487" s="459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customHeight="1" x14ac:dyDescent="0.25">
      <c r="A488" s="452" t="s">
        <v>659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52"/>
      <c r="AA488" s="64"/>
      <c r="AB488" s="64"/>
      <c r="AC488" s="64"/>
    </row>
    <row r="489" spans="1:68" ht="27" customHeight="1" x14ac:dyDescent="0.25">
      <c r="A489" s="61" t="s">
        <v>660</v>
      </c>
      <c r="B489" s="61" t="s">
        <v>661</v>
      </c>
      <c r="C489" s="35">
        <v>4301040357</v>
      </c>
      <c r="D489" s="453">
        <v>4680115884564</v>
      </c>
      <c r="E489" s="453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7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55"/>
      <c r="R489" s="455"/>
      <c r="S489" s="455"/>
      <c r="T489" s="456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x14ac:dyDescent="0.2">
      <c r="A491" s="460"/>
      <c r="B491" s="460"/>
      <c r="C491" s="460"/>
      <c r="D491" s="460"/>
      <c r="E491" s="460"/>
      <c r="F491" s="460"/>
      <c r="G491" s="460"/>
      <c r="H491" s="460"/>
      <c r="I491" s="460"/>
      <c r="J491" s="460"/>
      <c r="K491" s="460"/>
      <c r="L491" s="460"/>
      <c r="M491" s="460"/>
      <c r="N491" s="460"/>
      <c r="O491" s="461"/>
      <c r="P491" s="457" t="s">
        <v>43</v>
      </c>
      <c r="Q491" s="458"/>
      <c r="R491" s="458"/>
      <c r="S491" s="458"/>
      <c r="T491" s="458"/>
      <c r="U491" s="458"/>
      <c r="V491" s="459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customHeight="1" x14ac:dyDescent="0.25">
      <c r="A492" s="451" t="s">
        <v>662</v>
      </c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1"/>
      <c r="O492" s="451"/>
      <c r="P492" s="451"/>
      <c r="Q492" s="451"/>
      <c r="R492" s="451"/>
      <c r="S492" s="451"/>
      <c r="T492" s="451"/>
      <c r="U492" s="451"/>
      <c r="V492" s="451"/>
      <c r="W492" s="451"/>
      <c r="X492" s="451"/>
      <c r="Y492" s="451"/>
      <c r="Z492" s="451"/>
      <c r="AA492" s="63"/>
      <c r="AB492" s="63"/>
      <c r="AC492" s="63"/>
    </row>
    <row r="493" spans="1:68" ht="14.25" customHeight="1" x14ac:dyDescent="0.25">
      <c r="A493" s="452" t="s">
        <v>79</v>
      </c>
      <c r="B493" s="452"/>
      <c r="C493" s="452"/>
      <c r="D493" s="452"/>
      <c r="E493" s="452"/>
      <c r="F493" s="452"/>
      <c r="G493" s="452"/>
      <c r="H493" s="452"/>
      <c r="I493" s="452"/>
      <c r="J493" s="452"/>
      <c r="K493" s="452"/>
      <c r="L493" s="452"/>
      <c r="M493" s="452"/>
      <c r="N493" s="452"/>
      <c r="O493" s="452"/>
      <c r="P493" s="452"/>
      <c r="Q493" s="452"/>
      <c r="R493" s="452"/>
      <c r="S493" s="452"/>
      <c r="T493" s="452"/>
      <c r="U493" s="452"/>
      <c r="V493" s="452"/>
      <c r="W493" s="452"/>
      <c r="X493" s="452"/>
      <c r="Y493" s="452"/>
      <c r="Z493" s="452"/>
      <c r="AA493" s="64"/>
      <c r="AB493" s="64"/>
      <c r="AC493" s="64"/>
    </row>
    <row r="494" spans="1:68" ht="27" customHeight="1" x14ac:dyDescent="0.25">
      <c r="A494" s="61" t="s">
        <v>663</v>
      </c>
      <c r="B494" s="61" t="s">
        <v>664</v>
      </c>
      <c r="C494" s="35">
        <v>4301031294</v>
      </c>
      <c r="D494" s="453">
        <v>4680115885189</v>
      </c>
      <c r="E494" s="453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7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55"/>
      <c r="R494" s="455"/>
      <c r="S494" s="455"/>
      <c r="T494" s="456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customHeight="1" x14ac:dyDescent="0.25">
      <c r="A495" s="61" t="s">
        <v>665</v>
      </c>
      <c r="B495" s="61" t="s">
        <v>666</v>
      </c>
      <c r="C495" s="35">
        <v>4301031293</v>
      </c>
      <c r="D495" s="453">
        <v>4680115885172</v>
      </c>
      <c r="E495" s="453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7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55"/>
      <c r="R495" s="455"/>
      <c r="S495" s="455"/>
      <c r="T495" s="456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customHeight="1" x14ac:dyDescent="0.25">
      <c r="A496" s="61" t="s">
        <v>667</v>
      </c>
      <c r="B496" s="61" t="s">
        <v>668</v>
      </c>
      <c r="C496" s="35">
        <v>4301031291</v>
      </c>
      <c r="D496" s="453">
        <v>4680115885110</v>
      </c>
      <c r="E496" s="453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71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55"/>
      <c r="R496" s="455"/>
      <c r="S496" s="455"/>
      <c r="T496" s="456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0"/>
      <c r="O497" s="461"/>
      <c r="P497" s="457" t="s">
        <v>43</v>
      </c>
      <c r="Q497" s="458"/>
      <c r="R497" s="458"/>
      <c r="S497" s="458"/>
      <c r="T497" s="458"/>
      <c r="U497" s="458"/>
      <c r="V497" s="459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x14ac:dyDescent="0.2">
      <c r="A498" s="460"/>
      <c r="B498" s="460"/>
      <c r="C498" s="460"/>
      <c r="D498" s="460"/>
      <c r="E498" s="460"/>
      <c r="F498" s="460"/>
      <c r="G498" s="460"/>
      <c r="H498" s="460"/>
      <c r="I498" s="460"/>
      <c r="J498" s="460"/>
      <c r="K498" s="460"/>
      <c r="L498" s="460"/>
      <c r="M498" s="460"/>
      <c r="N498" s="460"/>
      <c r="O498" s="461"/>
      <c r="P498" s="457" t="s">
        <v>43</v>
      </c>
      <c r="Q498" s="458"/>
      <c r="R498" s="458"/>
      <c r="S498" s="458"/>
      <c r="T498" s="458"/>
      <c r="U498" s="458"/>
      <c r="V498" s="459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customHeight="1" x14ac:dyDescent="0.25">
      <c r="A499" s="451" t="s">
        <v>669</v>
      </c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1"/>
      <c r="P499" s="451"/>
      <c r="Q499" s="451"/>
      <c r="R499" s="451"/>
      <c r="S499" s="451"/>
      <c r="T499" s="451"/>
      <c r="U499" s="451"/>
      <c r="V499" s="451"/>
      <c r="W499" s="451"/>
      <c r="X499" s="451"/>
      <c r="Y499" s="451"/>
      <c r="Z499" s="451"/>
      <c r="AA499" s="63"/>
      <c r="AB499" s="63"/>
      <c r="AC499" s="63"/>
    </row>
    <row r="500" spans="1:68" ht="14.25" customHeight="1" x14ac:dyDescent="0.25">
      <c r="A500" s="452" t="s">
        <v>79</v>
      </c>
      <c r="B500" s="452"/>
      <c r="C500" s="452"/>
      <c r="D500" s="452"/>
      <c r="E500" s="452"/>
      <c r="F500" s="452"/>
      <c r="G500" s="452"/>
      <c r="H500" s="452"/>
      <c r="I500" s="452"/>
      <c r="J500" s="452"/>
      <c r="K500" s="452"/>
      <c r="L500" s="452"/>
      <c r="M500" s="452"/>
      <c r="N500" s="452"/>
      <c r="O500" s="452"/>
      <c r="P500" s="452"/>
      <c r="Q500" s="452"/>
      <c r="R500" s="452"/>
      <c r="S500" s="452"/>
      <c r="T500" s="452"/>
      <c r="U500" s="452"/>
      <c r="V500" s="452"/>
      <c r="W500" s="452"/>
      <c r="X500" s="452"/>
      <c r="Y500" s="452"/>
      <c r="Z500" s="452"/>
      <c r="AA500" s="64"/>
      <c r="AB500" s="64"/>
      <c r="AC500" s="64"/>
    </row>
    <row r="501" spans="1:68" ht="27" customHeight="1" x14ac:dyDescent="0.25">
      <c r="A501" s="61" t="s">
        <v>670</v>
      </c>
      <c r="B501" s="61" t="s">
        <v>671</v>
      </c>
      <c r="C501" s="35">
        <v>4301031365</v>
      </c>
      <c r="D501" s="453">
        <v>4680115885738</v>
      </c>
      <c r="E501" s="453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717" t="s">
        <v>672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customHeight="1" x14ac:dyDescent="0.25">
      <c r="A502" s="61" t="s">
        <v>673</v>
      </c>
      <c r="B502" s="61" t="s">
        <v>674</v>
      </c>
      <c r="C502" s="35">
        <v>4301031261</v>
      </c>
      <c r="D502" s="453">
        <v>4680115885103</v>
      </c>
      <c r="E502" s="453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7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0"/>
      <c r="O503" s="461"/>
      <c r="P503" s="457" t="s">
        <v>43</v>
      </c>
      <c r="Q503" s="458"/>
      <c r="R503" s="458"/>
      <c r="S503" s="458"/>
      <c r="T503" s="458"/>
      <c r="U503" s="458"/>
      <c r="V503" s="459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x14ac:dyDescent="0.2">
      <c r="A504" s="460"/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0"/>
      <c r="M504" s="460"/>
      <c r="N504" s="460"/>
      <c r="O504" s="461"/>
      <c r="P504" s="457" t="s">
        <v>43</v>
      </c>
      <c r="Q504" s="458"/>
      <c r="R504" s="458"/>
      <c r="S504" s="458"/>
      <c r="T504" s="458"/>
      <c r="U504" s="458"/>
      <c r="V504" s="459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customHeight="1" x14ac:dyDescent="0.25">
      <c r="A505" s="452" t="s">
        <v>183</v>
      </c>
      <c r="B505" s="452"/>
      <c r="C505" s="452"/>
      <c r="D505" s="452"/>
      <c r="E505" s="452"/>
      <c r="F505" s="452"/>
      <c r="G505" s="452"/>
      <c r="H505" s="452"/>
      <c r="I505" s="452"/>
      <c r="J505" s="452"/>
      <c r="K505" s="452"/>
      <c r="L505" s="452"/>
      <c r="M505" s="452"/>
      <c r="N505" s="452"/>
      <c r="O505" s="452"/>
      <c r="P505" s="452"/>
      <c r="Q505" s="452"/>
      <c r="R505" s="452"/>
      <c r="S505" s="452"/>
      <c r="T505" s="452"/>
      <c r="U505" s="452"/>
      <c r="V505" s="452"/>
      <c r="W505" s="452"/>
      <c r="X505" s="452"/>
      <c r="Y505" s="452"/>
      <c r="Z505" s="452"/>
      <c r="AA505" s="64"/>
      <c r="AB505" s="64"/>
      <c r="AC505" s="64"/>
    </row>
    <row r="506" spans="1:68" ht="27" customHeight="1" x14ac:dyDescent="0.25">
      <c r="A506" s="61" t="s">
        <v>675</v>
      </c>
      <c r="B506" s="61" t="s">
        <v>676</v>
      </c>
      <c r="C506" s="35">
        <v>4301060412</v>
      </c>
      <c r="D506" s="453">
        <v>4680115885509</v>
      </c>
      <c r="E506" s="453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719" t="s">
        <v>677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customHeight="1" x14ac:dyDescent="0.2">
      <c r="A509" s="450" t="s">
        <v>678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53"/>
      <c r="AB509" s="53"/>
      <c r="AC509" s="53"/>
    </row>
    <row r="510" spans="1:68" ht="16.5" customHeight="1" x14ac:dyDescent="0.25">
      <c r="A510" s="451" t="s">
        <v>678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451"/>
      <c r="AA510" s="63"/>
      <c r="AB510" s="63"/>
      <c r="AC510" s="63"/>
    </row>
    <row r="511" spans="1:68" ht="14.25" customHeight="1" x14ac:dyDescent="0.25">
      <c r="A511" s="452" t="s">
        <v>117</v>
      </c>
      <c r="B511" s="452"/>
      <c r="C511" s="452"/>
      <c r="D511" s="452"/>
      <c r="E511" s="452"/>
      <c r="F511" s="452"/>
      <c r="G511" s="452"/>
      <c r="H511" s="452"/>
      <c r="I511" s="452"/>
      <c r="J511" s="452"/>
      <c r="K511" s="452"/>
      <c r="L511" s="452"/>
      <c r="M511" s="452"/>
      <c r="N511" s="452"/>
      <c r="O511" s="452"/>
      <c r="P511" s="452"/>
      <c r="Q511" s="452"/>
      <c r="R511" s="452"/>
      <c r="S511" s="452"/>
      <c r="T511" s="452"/>
      <c r="U511" s="452"/>
      <c r="V511" s="452"/>
      <c r="W511" s="452"/>
      <c r="X511" s="452"/>
      <c r="Y511" s="452"/>
      <c r="Z511" s="452"/>
      <c r="AA511" s="64"/>
      <c r="AB511" s="64"/>
      <c r="AC511" s="64"/>
    </row>
    <row r="512" spans="1:68" ht="27" customHeight="1" x14ac:dyDescent="0.25">
      <c r="A512" s="61" t="s">
        <v>679</v>
      </c>
      <c r="B512" s="61" t="s">
        <v>680</v>
      </c>
      <c r="C512" s="35">
        <v>4301011795</v>
      </c>
      <c r="D512" s="453">
        <v>4607091389067</v>
      </c>
      <c r="E512" s="453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55"/>
      <c r="R512" s="455"/>
      <c r="S512" s="455"/>
      <c r="T512" s="456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453">
        <v>4680115885226</v>
      </c>
      <c r="E513" s="453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55"/>
      <c r="R513" s="455"/>
      <c r="S513" s="455"/>
      <c r="T513" s="456"/>
      <c r="U513" s="38" t="s">
        <v>48</v>
      </c>
      <c r="V513" s="38" t="s">
        <v>48</v>
      </c>
      <c r="W513" s="39" t="s">
        <v>0</v>
      </c>
      <c r="X513" s="57">
        <v>540</v>
      </c>
      <c r="Y513" s="54">
        <f t="shared" si="79"/>
        <v>543.84</v>
      </c>
      <c r="Z513" s="40">
        <f t="shared" si="80"/>
        <v>1.2318800000000001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576.81818181818176</v>
      </c>
      <c r="BN513" s="76">
        <f t="shared" si="82"/>
        <v>580.91999999999996</v>
      </c>
      <c r="BO513" s="76">
        <f t="shared" si="83"/>
        <v>0.98339160839160833</v>
      </c>
      <c r="BP513" s="76">
        <f t="shared" si="84"/>
        <v>0.99038461538461542</v>
      </c>
    </row>
    <row r="514" spans="1:68" ht="27" customHeight="1" x14ac:dyDescent="0.25">
      <c r="A514" s="61" t="s">
        <v>683</v>
      </c>
      <c r="B514" s="61" t="s">
        <v>684</v>
      </c>
      <c r="C514" s="35">
        <v>4301011961</v>
      </c>
      <c r="D514" s="453">
        <v>4680115885271</v>
      </c>
      <c r="E514" s="453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722" t="s">
        <v>685</v>
      </c>
      <c r="Q514" s="455"/>
      <c r="R514" s="455"/>
      <c r="S514" s="455"/>
      <c r="T514" s="456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customHeight="1" x14ac:dyDescent="0.25">
      <c r="A515" s="61" t="s">
        <v>686</v>
      </c>
      <c r="B515" s="61" t="s">
        <v>687</v>
      </c>
      <c r="C515" s="35">
        <v>4301011774</v>
      </c>
      <c r="D515" s="453">
        <v>4680115884502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453">
        <v>4607091389104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60</v>
      </c>
      <c r="Y516" s="54">
        <f t="shared" si="79"/>
        <v>63.36</v>
      </c>
      <c r="Z516" s="40">
        <f t="shared" si="80"/>
        <v>0.14352000000000001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64.090909090909079</v>
      </c>
      <c r="BN516" s="76">
        <f t="shared" si="82"/>
        <v>67.679999999999993</v>
      </c>
      <c r="BO516" s="76">
        <f t="shared" si="83"/>
        <v>0.10926573426573427</v>
      </c>
      <c r="BP516" s="76">
        <f t="shared" si="84"/>
        <v>0.11538461538461539</v>
      </c>
    </row>
    <row r="517" spans="1:68" ht="16.5" customHeight="1" x14ac:dyDescent="0.25">
      <c r="A517" s="61" t="s">
        <v>690</v>
      </c>
      <c r="B517" s="61" t="s">
        <v>691</v>
      </c>
      <c r="C517" s="35">
        <v>4301011799</v>
      </c>
      <c r="D517" s="453">
        <v>4680115884519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customHeight="1" x14ac:dyDescent="0.25">
      <c r="A518" s="61" t="s">
        <v>692</v>
      </c>
      <c r="B518" s="61" t="s">
        <v>693</v>
      </c>
      <c r="C518" s="35">
        <v>4301011778</v>
      </c>
      <c r="D518" s="453">
        <v>4680115880603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7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customHeight="1" x14ac:dyDescent="0.25">
      <c r="A519" s="61" t="s">
        <v>694</v>
      </c>
      <c r="B519" s="61" t="s">
        <v>695</v>
      </c>
      <c r="C519" s="35">
        <v>4301011190</v>
      </c>
      <c r="D519" s="453">
        <v>4607091389098</v>
      </c>
      <c r="E519" s="453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customHeight="1" x14ac:dyDescent="0.25">
      <c r="A520" s="61" t="s">
        <v>696</v>
      </c>
      <c r="B520" s="61" t="s">
        <v>697</v>
      </c>
      <c r="C520" s="35">
        <v>4301011784</v>
      </c>
      <c r="D520" s="453">
        <v>4607091389982</v>
      </c>
      <c r="E520" s="453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113.63636363636363</v>
      </c>
      <c r="Y521" s="42">
        <f>IFERROR(Y512/H512,"0")+IFERROR(Y513/H513,"0")+IFERROR(Y514/H514,"0")+IFERROR(Y515/H515,"0")+IFERROR(Y516/H516,"0")+IFERROR(Y517/H517,"0")+IFERROR(Y518/H518,"0")+IFERROR(Y519/H519,"0")+IFERROR(Y520/H520,"0")</f>
        <v>115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1.3754000000000002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IFERROR(SUM(X512:X520),"0")</f>
        <v>600</v>
      </c>
      <c r="Y522" s="42">
        <f>IFERROR(SUM(Y512:Y520),"0")</f>
        <v>607.20000000000005</v>
      </c>
      <c r="Z522" s="41"/>
      <c r="AA522" s="65"/>
      <c r="AB522" s="65"/>
      <c r="AC522" s="65"/>
    </row>
    <row r="523" spans="1:68" ht="14.25" customHeight="1" x14ac:dyDescent="0.25">
      <c r="A523" s="452" t="s">
        <v>153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453">
        <v>4607091388930</v>
      </c>
      <c r="E524" s="453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120</v>
      </c>
      <c r="Y524" s="54">
        <f>IFERROR(IF(X524="",0,CEILING((X524/$H524),1)*$H524),"")</f>
        <v>121.44000000000001</v>
      </c>
      <c r="Z524" s="40">
        <f>IFERROR(IF(Y524=0,"",ROUNDUP(Y524/H524,0)*0.01196),"")</f>
        <v>0.27507999999999999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128.18181818181816</v>
      </c>
      <c r="BN524" s="76">
        <f>IFERROR(Y524*I524/H524,"0")</f>
        <v>129.72</v>
      </c>
      <c r="BO524" s="76">
        <f>IFERROR(1/J524*(X524/H524),"0")</f>
        <v>0.21853146853146854</v>
      </c>
      <c r="BP524" s="76">
        <f>IFERROR(1/J524*(Y524/H524),"0")</f>
        <v>0.22115384615384617</v>
      </c>
    </row>
    <row r="525" spans="1:68" ht="16.5" customHeight="1" x14ac:dyDescent="0.25">
      <c r="A525" s="61" t="s">
        <v>700</v>
      </c>
      <c r="B525" s="61" t="s">
        <v>701</v>
      </c>
      <c r="C525" s="35">
        <v>4301020206</v>
      </c>
      <c r="D525" s="453">
        <v>4680115880054</v>
      </c>
      <c r="E525" s="453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460"/>
      <c r="B526" s="460"/>
      <c r="C526" s="460"/>
      <c r="D526" s="460"/>
      <c r="E526" s="460"/>
      <c r="F526" s="460"/>
      <c r="G526" s="460"/>
      <c r="H526" s="460"/>
      <c r="I526" s="460"/>
      <c r="J526" s="460"/>
      <c r="K526" s="460"/>
      <c r="L526" s="460"/>
      <c r="M526" s="460"/>
      <c r="N526" s="460"/>
      <c r="O526" s="461"/>
      <c r="P526" s="457" t="s">
        <v>43</v>
      </c>
      <c r="Q526" s="458"/>
      <c r="R526" s="458"/>
      <c r="S526" s="458"/>
      <c r="T526" s="458"/>
      <c r="U526" s="458"/>
      <c r="V526" s="459"/>
      <c r="W526" s="41" t="s">
        <v>42</v>
      </c>
      <c r="X526" s="42">
        <f>IFERROR(X524/H524,"0")+IFERROR(X525/H525,"0")</f>
        <v>22.727272727272727</v>
      </c>
      <c r="Y526" s="42">
        <f>IFERROR(Y524/H524,"0")+IFERROR(Y525/H525,"0")</f>
        <v>23</v>
      </c>
      <c r="Z526" s="42">
        <f>IFERROR(IF(Z524="",0,Z524),"0")+IFERROR(IF(Z525="",0,Z525),"0")</f>
        <v>0.27507999999999999</v>
      </c>
      <c r="AA526" s="65"/>
      <c r="AB526" s="65"/>
      <c r="AC526" s="65"/>
    </row>
    <row r="527" spans="1:68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0</v>
      </c>
      <c r="X527" s="42">
        <f>IFERROR(SUM(X524:X525),"0")</f>
        <v>120</v>
      </c>
      <c r="Y527" s="42">
        <f>IFERROR(SUM(Y524:Y525),"0")</f>
        <v>121.44000000000001</v>
      </c>
      <c r="Z527" s="41"/>
      <c r="AA527" s="65"/>
      <c r="AB527" s="65"/>
      <c r="AC527" s="65"/>
    </row>
    <row r="528" spans="1:68" ht="14.25" customHeight="1" x14ac:dyDescent="0.25">
      <c r="A528" s="452" t="s">
        <v>79</v>
      </c>
      <c r="B528" s="452"/>
      <c r="C528" s="452"/>
      <c r="D528" s="452"/>
      <c r="E528" s="452"/>
      <c r="F528" s="452"/>
      <c r="G528" s="452"/>
      <c r="H528" s="452"/>
      <c r="I528" s="452"/>
      <c r="J528" s="452"/>
      <c r="K528" s="452"/>
      <c r="L528" s="452"/>
      <c r="M528" s="452"/>
      <c r="N528" s="452"/>
      <c r="O528" s="452"/>
      <c r="P528" s="452"/>
      <c r="Q528" s="452"/>
      <c r="R528" s="452"/>
      <c r="S528" s="452"/>
      <c r="T528" s="452"/>
      <c r="U528" s="452"/>
      <c r="V528" s="452"/>
      <c r="W528" s="452"/>
      <c r="X528" s="452"/>
      <c r="Y528" s="452"/>
      <c r="Z528" s="452"/>
      <c r="AA528" s="64"/>
      <c r="AB528" s="64"/>
      <c r="AC528" s="64"/>
    </row>
    <row r="529" spans="1:68" ht="27" customHeight="1" x14ac:dyDescent="0.25">
      <c r="A529" s="61" t="s">
        <v>702</v>
      </c>
      <c r="B529" s="61" t="s">
        <v>703</v>
      </c>
      <c r="C529" s="35">
        <v>4301031252</v>
      </c>
      <c r="D529" s="453">
        <v>4680115883116</v>
      </c>
      <c r="E529" s="453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55"/>
      <c r="R529" s="455"/>
      <c r="S529" s="455"/>
      <c r="T529" s="456"/>
      <c r="U529" s="38" t="s">
        <v>48</v>
      </c>
      <c r="V529" s="38" t="s">
        <v>48</v>
      </c>
      <c r="W529" s="39" t="s">
        <v>0</v>
      </c>
      <c r="X529" s="57">
        <v>140</v>
      </c>
      <c r="Y529" s="54">
        <f t="shared" ref="Y529:Y534" si="85">IFERROR(IF(X529="",0,CEILING((X529/$H529),1)*$H529),"")</f>
        <v>142.56</v>
      </c>
      <c r="Z529" s="40">
        <f>IFERROR(IF(Y529=0,"",ROUNDUP(Y529/H529,0)*0.01196),"")</f>
        <v>0.32291999999999998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149.54545454545453</v>
      </c>
      <c r="BN529" s="76">
        <f t="shared" ref="BN529:BN534" si="87">IFERROR(Y529*I529/H529,"0")</f>
        <v>152.27999999999997</v>
      </c>
      <c r="BO529" s="76">
        <f t="shared" ref="BO529:BO534" si="88">IFERROR(1/J529*(X529/H529),"0")</f>
        <v>0.25495337995337997</v>
      </c>
      <c r="BP529" s="76">
        <f t="shared" ref="BP529:BP534" si="89">IFERROR(1/J529*(Y529/H529),"0")</f>
        <v>0.25961538461538464</v>
      </c>
    </row>
    <row r="530" spans="1:68" ht="27" customHeight="1" x14ac:dyDescent="0.25">
      <c r="A530" s="61" t="s">
        <v>704</v>
      </c>
      <c r="B530" s="61" t="s">
        <v>705</v>
      </c>
      <c r="C530" s="35">
        <v>4301031248</v>
      </c>
      <c r="D530" s="453">
        <v>4680115883093</v>
      </c>
      <c r="E530" s="453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35</v>
      </c>
      <c r="Y530" s="54">
        <f t="shared" si="85"/>
        <v>36.96</v>
      </c>
      <c r="Z530" s="40">
        <f>IFERROR(IF(Y530=0,"",ROUNDUP(Y530/H530,0)*0.01196),"")</f>
        <v>8.3720000000000003E-2</v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37.386363636363633</v>
      </c>
      <c r="BN530" s="76">
        <f t="shared" si="87"/>
        <v>39.479999999999997</v>
      </c>
      <c r="BO530" s="76">
        <f t="shared" si="88"/>
        <v>6.3738344988344992E-2</v>
      </c>
      <c r="BP530" s="76">
        <f t="shared" si="89"/>
        <v>6.7307692307692318E-2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453">
        <v>4680115883109</v>
      </c>
      <c r="E531" s="453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220</v>
      </c>
      <c r="Y531" s="54">
        <f t="shared" si="85"/>
        <v>221.76000000000002</v>
      </c>
      <c r="Z531" s="40">
        <f>IFERROR(IF(Y531=0,"",ROUNDUP(Y531/H531,0)*0.01196),"")</f>
        <v>0.50231999999999999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234.99999999999997</v>
      </c>
      <c r="BN531" s="76">
        <f t="shared" si="87"/>
        <v>236.88</v>
      </c>
      <c r="BO531" s="76">
        <f t="shared" si="88"/>
        <v>0.40064102564102566</v>
      </c>
      <c r="BP531" s="76">
        <f t="shared" si="89"/>
        <v>0.40384615384615385</v>
      </c>
    </row>
    <row r="532" spans="1:68" ht="27" customHeight="1" x14ac:dyDescent="0.25">
      <c r="A532" s="61" t="s">
        <v>708</v>
      </c>
      <c r="B532" s="61" t="s">
        <v>709</v>
      </c>
      <c r="C532" s="35">
        <v>4301031249</v>
      </c>
      <c r="D532" s="453">
        <v>4680115882072</v>
      </c>
      <c r="E532" s="453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5"/>
      <c r="R532" s="455"/>
      <c r="S532" s="455"/>
      <c r="T532" s="456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customHeight="1" x14ac:dyDescent="0.25">
      <c r="A533" s="61" t="s">
        <v>710</v>
      </c>
      <c r="B533" s="61" t="s">
        <v>711</v>
      </c>
      <c r="C533" s="35">
        <v>4301031251</v>
      </c>
      <c r="D533" s="453">
        <v>4680115882102</v>
      </c>
      <c r="E533" s="453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5"/>
      <c r="R533" s="455"/>
      <c r="S533" s="455"/>
      <c r="T533" s="456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customHeight="1" x14ac:dyDescent="0.25">
      <c r="A534" s="61" t="s">
        <v>712</v>
      </c>
      <c r="B534" s="61" t="s">
        <v>713</v>
      </c>
      <c r="C534" s="35">
        <v>4301031253</v>
      </c>
      <c r="D534" s="453">
        <v>4680115882096</v>
      </c>
      <c r="E534" s="453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55"/>
      <c r="R534" s="455"/>
      <c r="S534" s="455"/>
      <c r="T534" s="456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0"/>
      <c r="O535" s="461"/>
      <c r="P535" s="457" t="s">
        <v>43</v>
      </c>
      <c r="Q535" s="458"/>
      <c r="R535" s="458"/>
      <c r="S535" s="458"/>
      <c r="T535" s="458"/>
      <c r="U535" s="458"/>
      <c r="V535" s="459"/>
      <c r="W535" s="41" t="s">
        <v>42</v>
      </c>
      <c r="X535" s="42">
        <f>IFERROR(X529/H529,"0")+IFERROR(X530/H530,"0")+IFERROR(X531/H531,"0")+IFERROR(X532/H532,"0")+IFERROR(X533/H533,"0")+IFERROR(X534/H534,"0")</f>
        <v>74.810606060606062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0"/>
      <c r="O536" s="461"/>
      <c r="P536" s="457" t="s">
        <v>43</v>
      </c>
      <c r="Q536" s="458"/>
      <c r="R536" s="458"/>
      <c r="S536" s="458"/>
      <c r="T536" s="458"/>
      <c r="U536" s="458"/>
      <c r="V536" s="459"/>
      <c r="W536" s="41" t="s">
        <v>0</v>
      </c>
      <c r="X536" s="42">
        <f>IFERROR(SUM(X529:X534),"0")</f>
        <v>395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customHeight="1" x14ac:dyDescent="0.25">
      <c r="A537" s="452" t="s">
        <v>84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64"/>
      <c r="AB537" s="64"/>
      <c r="AC537" s="64"/>
    </row>
    <row r="538" spans="1:68" ht="16.5" customHeight="1" x14ac:dyDescent="0.25">
      <c r="A538" s="61" t="s">
        <v>714</v>
      </c>
      <c r="B538" s="61" t="s">
        <v>715</v>
      </c>
      <c r="C538" s="35">
        <v>4301051230</v>
      </c>
      <c r="D538" s="453">
        <v>4607091383409</v>
      </c>
      <c r="E538" s="453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customHeight="1" x14ac:dyDescent="0.25">
      <c r="A539" s="61" t="s">
        <v>716</v>
      </c>
      <c r="B539" s="61" t="s">
        <v>717</v>
      </c>
      <c r="C539" s="35">
        <v>4301051231</v>
      </c>
      <c r="D539" s="453">
        <v>4607091383416</v>
      </c>
      <c r="E539" s="453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customHeight="1" x14ac:dyDescent="0.25">
      <c r="A540" s="61" t="s">
        <v>718</v>
      </c>
      <c r="B540" s="61" t="s">
        <v>719</v>
      </c>
      <c r="C540" s="35">
        <v>4301051058</v>
      </c>
      <c r="D540" s="453">
        <v>4680115883536</v>
      </c>
      <c r="E540" s="453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0"/>
      <c r="O541" s="461"/>
      <c r="P541" s="457" t="s">
        <v>43</v>
      </c>
      <c r="Q541" s="458"/>
      <c r="R541" s="458"/>
      <c r="S541" s="458"/>
      <c r="T541" s="458"/>
      <c r="U541" s="458"/>
      <c r="V541" s="459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0"/>
      <c r="O542" s="461"/>
      <c r="P542" s="457" t="s">
        <v>43</v>
      </c>
      <c r="Q542" s="458"/>
      <c r="R542" s="458"/>
      <c r="S542" s="458"/>
      <c r="T542" s="458"/>
      <c r="U542" s="458"/>
      <c r="V542" s="459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customHeight="1" x14ac:dyDescent="0.25">
      <c r="A543" s="452" t="s">
        <v>183</v>
      </c>
      <c r="B543" s="452"/>
      <c r="C543" s="452"/>
      <c r="D543" s="452"/>
      <c r="E543" s="452"/>
      <c r="F543" s="452"/>
      <c r="G543" s="452"/>
      <c r="H543" s="452"/>
      <c r="I543" s="452"/>
      <c r="J543" s="452"/>
      <c r="K543" s="452"/>
      <c r="L543" s="452"/>
      <c r="M543" s="452"/>
      <c r="N543" s="452"/>
      <c r="O543" s="452"/>
      <c r="P543" s="452"/>
      <c r="Q543" s="452"/>
      <c r="R543" s="452"/>
      <c r="S543" s="452"/>
      <c r="T543" s="452"/>
      <c r="U543" s="452"/>
      <c r="V543" s="452"/>
      <c r="W543" s="452"/>
      <c r="X543" s="452"/>
      <c r="Y543" s="452"/>
      <c r="Z543" s="452"/>
      <c r="AA543" s="64"/>
      <c r="AB543" s="64"/>
      <c r="AC543" s="64"/>
    </row>
    <row r="544" spans="1:68" ht="16.5" customHeight="1" x14ac:dyDescent="0.25">
      <c r="A544" s="61" t="s">
        <v>720</v>
      </c>
      <c r="B544" s="61" t="s">
        <v>721</v>
      </c>
      <c r="C544" s="35">
        <v>4301060363</v>
      </c>
      <c r="D544" s="453">
        <v>4680115885035</v>
      </c>
      <c r="E544" s="453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55"/>
      <c r="R544" s="455"/>
      <c r="S544" s="455"/>
      <c r="T544" s="456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x14ac:dyDescent="0.2">
      <c r="A546" s="460"/>
      <c r="B546" s="460"/>
      <c r="C546" s="460"/>
      <c r="D546" s="460"/>
      <c r="E546" s="460"/>
      <c r="F546" s="460"/>
      <c r="G546" s="460"/>
      <c r="H546" s="460"/>
      <c r="I546" s="460"/>
      <c r="J546" s="460"/>
      <c r="K546" s="460"/>
      <c r="L546" s="460"/>
      <c r="M546" s="460"/>
      <c r="N546" s="460"/>
      <c r="O546" s="461"/>
      <c r="P546" s="457" t="s">
        <v>43</v>
      </c>
      <c r="Q546" s="458"/>
      <c r="R546" s="458"/>
      <c r="S546" s="458"/>
      <c r="T546" s="458"/>
      <c r="U546" s="458"/>
      <c r="V546" s="459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customHeight="1" x14ac:dyDescent="0.2">
      <c r="A547" s="450" t="s">
        <v>722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53"/>
      <c r="AB547" s="53"/>
      <c r="AC547" s="53"/>
    </row>
    <row r="548" spans="1:68" ht="16.5" customHeight="1" x14ac:dyDescent="0.25">
      <c r="A548" s="451" t="s">
        <v>722</v>
      </c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451"/>
      <c r="P548" s="451"/>
      <c r="Q548" s="451"/>
      <c r="R548" s="451"/>
      <c r="S548" s="451"/>
      <c r="T548" s="451"/>
      <c r="U548" s="451"/>
      <c r="V548" s="451"/>
      <c r="W548" s="451"/>
      <c r="X548" s="451"/>
      <c r="Y548" s="451"/>
      <c r="Z548" s="451"/>
      <c r="AA548" s="63"/>
      <c r="AB548" s="63"/>
      <c r="AC548" s="63"/>
    </row>
    <row r="549" spans="1:68" ht="14.25" customHeight="1" x14ac:dyDescent="0.25">
      <c r="A549" s="452" t="s">
        <v>117</v>
      </c>
      <c r="B549" s="452"/>
      <c r="C549" s="452"/>
      <c r="D549" s="452"/>
      <c r="E549" s="452"/>
      <c r="F549" s="452"/>
      <c r="G549" s="452"/>
      <c r="H549" s="452"/>
      <c r="I549" s="452"/>
      <c r="J549" s="452"/>
      <c r="K549" s="452"/>
      <c r="L549" s="452"/>
      <c r="M549" s="452"/>
      <c r="N549" s="452"/>
      <c r="O549" s="452"/>
      <c r="P549" s="452"/>
      <c r="Q549" s="452"/>
      <c r="R549" s="452"/>
      <c r="S549" s="452"/>
      <c r="T549" s="452"/>
      <c r="U549" s="452"/>
      <c r="V549" s="452"/>
      <c r="W549" s="452"/>
      <c r="X549" s="452"/>
      <c r="Y549" s="452"/>
      <c r="Z549" s="452"/>
      <c r="AA549" s="64"/>
      <c r="AB549" s="64"/>
      <c r="AC549" s="64"/>
    </row>
    <row r="550" spans="1:68" ht="27" customHeight="1" x14ac:dyDescent="0.25">
      <c r="A550" s="61" t="s">
        <v>723</v>
      </c>
      <c r="B550" s="61" t="s">
        <v>724</v>
      </c>
      <c r="C550" s="35">
        <v>4301011763</v>
      </c>
      <c r="D550" s="453">
        <v>4640242181011</v>
      </c>
      <c r="E550" s="453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741" t="s">
        <v>725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customHeight="1" x14ac:dyDescent="0.25">
      <c r="A551" s="61" t="s">
        <v>726</v>
      </c>
      <c r="B551" s="61" t="s">
        <v>727</v>
      </c>
      <c r="C551" s="35">
        <v>4301011585</v>
      </c>
      <c r="D551" s="453">
        <v>4640242180441</v>
      </c>
      <c r="E551" s="453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742" t="s">
        <v>728</v>
      </c>
      <c r="Q551" s="455"/>
      <c r="R551" s="455"/>
      <c r="S551" s="455"/>
      <c r="T551" s="456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customHeight="1" x14ac:dyDescent="0.25">
      <c r="A552" s="61" t="s">
        <v>729</v>
      </c>
      <c r="B552" s="61" t="s">
        <v>730</v>
      </c>
      <c r="C552" s="35">
        <v>4301011584</v>
      </c>
      <c r="D552" s="453">
        <v>4640242180564</v>
      </c>
      <c r="E552" s="453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743" t="s">
        <v>731</v>
      </c>
      <c r="Q552" s="455"/>
      <c r="R552" s="455"/>
      <c r="S552" s="455"/>
      <c r="T552" s="456"/>
      <c r="U552" s="38" t="s">
        <v>48</v>
      </c>
      <c r="V552" s="38" t="s">
        <v>48</v>
      </c>
      <c r="W552" s="39" t="s">
        <v>0</v>
      </c>
      <c r="X552" s="57">
        <v>260</v>
      </c>
      <c r="Y552" s="54">
        <f t="shared" si="90"/>
        <v>264</v>
      </c>
      <c r="Z552" s="40">
        <f>IFERROR(IF(Y552=0,"",ROUNDUP(Y552/H552,0)*0.02175),"")</f>
        <v>0.47849999999999998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270.40000000000003</v>
      </c>
      <c r="BN552" s="76">
        <f t="shared" si="92"/>
        <v>274.56</v>
      </c>
      <c r="BO552" s="76">
        <f t="shared" si="93"/>
        <v>0.38690476190476192</v>
      </c>
      <c r="BP552" s="76">
        <f t="shared" si="94"/>
        <v>0.39285714285714285</v>
      </c>
    </row>
    <row r="553" spans="1:68" ht="27" customHeight="1" x14ac:dyDescent="0.25">
      <c r="A553" s="61" t="s">
        <v>732</v>
      </c>
      <c r="B553" s="61" t="s">
        <v>733</v>
      </c>
      <c r="C553" s="35">
        <v>4301011762</v>
      </c>
      <c r="D553" s="453">
        <v>4640242180922</v>
      </c>
      <c r="E553" s="453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744" t="s">
        <v>734</v>
      </c>
      <c r="Q553" s="455"/>
      <c r="R553" s="455"/>
      <c r="S553" s="455"/>
      <c r="T553" s="456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customHeight="1" x14ac:dyDescent="0.25">
      <c r="A554" s="61" t="s">
        <v>735</v>
      </c>
      <c r="B554" s="61" t="s">
        <v>736</v>
      </c>
      <c r="C554" s="35">
        <v>4301011764</v>
      </c>
      <c r="D554" s="453">
        <v>4640242181189</v>
      </c>
      <c r="E554" s="453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745" t="s">
        <v>737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customHeight="1" x14ac:dyDescent="0.25">
      <c r="A555" s="61" t="s">
        <v>738</v>
      </c>
      <c r="B555" s="61" t="s">
        <v>739</v>
      </c>
      <c r="C555" s="35">
        <v>4301011551</v>
      </c>
      <c r="D555" s="453">
        <v>4640242180038</v>
      </c>
      <c r="E555" s="453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746" t="s">
        <v>740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customHeight="1" x14ac:dyDescent="0.25">
      <c r="A556" s="61" t="s">
        <v>741</v>
      </c>
      <c r="B556" s="61" t="s">
        <v>742</v>
      </c>
      <c r="C556" s="35">
        <v>4301011765</v>
      </c>
      <c r="D556" s="453">
        <v>4640242181172</v>
      </c>
      <c r="E556" s="453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747" t="s">
        <v>743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x14ac:dyDescent="0.2">
      <c r="A557" s="460"/>
      <c r="B557" s="460"/>
      <c r="C557" s="460"/>
      <c r="D557" s="460"/>
      <c r="E557" s="460"/>
      <c r="F557" s="460"/>
      <c r="G557" s="460"/>
      <c r="H557" s="460"/>
      <c r="I557" s="460"/>
      <c r="J557" s="460"/>
      <c r="K557" s="460"/>
      <c r="L557" s="460"/>
      <c r="M557" s="460"/>
      <c r="N557" s="460"/>
      <c r="O557" s="461"/>
      <c r="P557" s="457" t="s">
        <v>43</v>
      </c>
      <c r="Q557" s="458"/>
      <c r="R557" s="458"/>
      <c r="S557" s="458"/>
      <c r="T557" s="458"/>
      <c r="U557" s="458"/>
      <c r="V557" s="459"/>
      <c r="W557" s="41" t="s">
        <v>42</v>
      </c>
      <c r="X557" s="42">
        <f>IFERROR(X550/H550,"0")+IFERROR(X551/H551,"0")+IFERROR(X552/H552,"0")+IFERROR(X553/H553,"0")+IFERROR(X554/H554,"0")+IFERROR(X555/H555,"0")+IFERROR(X556/H556,"0")</f>
        <v>21.666666666666668</v>
      </c>
      <c r="Y557" s="42">
        <f>IFERROR(Y550/H550,"0")+IFERROR(Y551/H551,"0")+IFERROR(Y552/H552,"0")+IFERROR(Y553/H553,"0")+IFERROR(Y554/H554,"0")+IFERROR(Y555/H555,"0")+IFERROR(Y556/H556,"0")</f>
        <v>22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0.47849999999999998</v>
      </c>
      <c r="AA557" s="65"/>
      <c r="AB557" s="65"/>
      <c r="AC557" s="65"/>
    </row>
    <row r="558" spans="1:68" x14ac:dyDescent="0.2">
      <c r="A558" s="460"/>
      <c r="B558" s="460"/>
      <c r="C558" s="460"/>
      <c r="D558" s="460"/>
      <c r="E558" s="460"/>
      <c r="F558" s="460"/>
      <c r="G558" s="460"/>
      <c r="H558" s="460"/>
      <c r="I558" s="460"/>
      <c r="J558" s="460"/>
      <c r="K558" s="460"/>
      <c r="L558" s="460"/>
      <c r="M558" s="460"/>
      <c r="N558" s="460"/>
      <c r="O558" s="461"/>
      <c r="P558" s="457" t="s">
        <v>43</v>
      </c>
      <c r="Q558" s="458"/>
      <c r="R558" s="458"/>
      <c r="S558" s="458"/>
      <c r="T558" s="458"/>
      <c r="U558" s="458"/>
      <c r="V558" s="459"/>
      <c r="W558" s="41" t="s">
        <v>0</v>
      </c>
      <c r="X558" s="42">
        <f>IFERROR(SUM(X550:X556),"0")</f>
        <v>260</v>
      </c>
      <c r="Y558" s="42">
        <f>IFERROR(SUM(Y550:Y556),"0")</f>
        <v>264</v>
      </c>
      <c r="Z558" s="41"/>
      <c r="AA558" s="65"/>
      <c r="AB558" s="65"/>
      <c r="AC558" s="65"/>
    </row>
    <row r="559" spans="1:68" ht="14.25" customHeight="1" x14ac:dyDescent="0.25">
      <c r="A559" s="452" t="s">
        <v>153</v>
      </c>
      <c r="B559" s="452"/>
      <c r="C559" s="452"/>
      <c r="D559" s="452"/>
      <c r="E559" s="452"/>
      <c r="F559" s="452"/>
      <c r="G559" s="452"/>
      <c r="H559" s="452"/>
      <c r="I559" s="452"/>
      <c r="J559" s="452"/>
      <c r="K559" s="452"/>
      <c r="L559" s="452"/>
      <c r="M559" s="452"/>
      <c r="N559" s="452"/>
      <c r="O559" s="452"/>
      <c r="P559" s="452"/>
      <c r="Q559" s="452"/>
      <c r="R559" s="452"/>
      <c r="S559" s="452"/>
      <c r="T559" s="452"/>
      <c r="U559" s="452"/>
      <c r="V559" s="452"/>
      <c r="W559" s="452"/>
      <c r="X559" s="452"/>
      <c r="Y559" s="452"/>
      <c r="Z559" s="452"/>
      <c r="AA559" s="64"/>
      <c r="AB559" s="64"/>
      <c r="AC559" s="64"/>
    </row>
    <row r="560" spans="1:68" ht="27" customHeight="1" x14ac:dyDescent="0.25">
      <c r="A560" s="61" t="s">
        <v>744</v>
      </c>
      <c r="B560" s="61" t="s">
        <v>745</v>
      </c>
      <c r="C560" s="35">
        <v>4301020260</v>
      </c>
      <c r="D560" s="453">
        <v>4640242180526</v>
      </c>
      <c r="E560" s="453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748" t="s">
        <v>746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customHeight="1" x14ac:dyDescent="0.25">
      <c r="A561" s="61" t="s">
        <v>747</v>
      </c>
      <c r="B561" s="61" t="s">
        <v>748</v>
      </c>
      <c r="C561" s="35">
        <v>4301020269</v>
      </c>
      <c r="D561" s="453">
        <v>4640242180519</v>
      </c>
      <c r="E561" s="453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749" t="s">
        <v>749</v>
      </c>
      <c r="Q561" s="455"/>
      <c r="R561" s="455"/>
      <c r="S561" s="455"/>
      <c r="T561" s="456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750</v>
      </c>
      <c r="B562" s="61" t="s">
        <v>751</v>
      </c>
      <c r="C562" s="35">
        <v>4301020309</v>
      </c>
      <c r="D562" s="453">
        <v>4640242180090</v>
      </c>
      <c r="E562" s="453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750" t="s">
        <v>752</v>
      </c>
      <c r="Q562" s="455"/>
      <c r="R562" s="455"/>
      <c r="S562" s="455"/>
      <c r="T562" s="456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753</v>
      </c>
      <c r="B563" s="61" t="s">
        <v>754</v>
      </c>
      <c r="C563" s="35">
        <v>4301020295</v>
      </c>
      <c r="D563" s="453">
        <v>4640242181363</v>
      </c>
      <c r="E563" s="453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751" t="s">
        <v>755</v>
      </c>
      <c r="Q563" s="455"/>
      <c r="R563" s="455"/>
      <c r="S563" s="455"/>
      <c r="T563" s="456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x14ac:dyDescent="0.2">
      <c r="A564" s="460"/>
      <c r="B564" s="460"/>
      <c r="C564" s="460"/>
      <c r="D564" s="460"/>
      <c r="E564" s="460"/>
      <c r="F564" s="460"/>
      <c r="G564" s="460"/>
      <c r="H564" s="460"/>
      <c r="I564" s="460"/>
      <c r="J564" s="460"/>
      <c r="K564" s="460"/>
      <c r="L564" s="460"/>
      <c r="M564" s="460"/>
      <c r="N564" s="460"/>
      <c r="O564" s="461"/>
      <c r="P564" s="457" t="s">
        <v>43</v>
      </c>
      <c r="Q564" s="458"/>
      <c r="R564" s="458"/>
      <c r="S564" s="458"/>
      <c r="T564" s="458"/>
      <c r="U564" s="458"/>
      <c r="V564" s="459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x14ac:dyDescent="0.2">
      <c r="A565" s="460"/>
      <c r="B565" s="460"/>
      <c r="C565" s="460"/>
      <c r="D565" s="460"/>
      <c r="E565" s="460"/>
      <c r="F565" s="460"/>
      <c r="G565" s="460"/>
      <c r="H565" s="460"/>
      <c r="I565" s="460"/>
      <c r="J565" s="460"/>
      <c r="K565" s="460"/>
      <c r="L565" s="460"/>
      <c r="M565" s="460"/>
      <c r="N565" s="460"/>
      <c r="O565" s="461"/>
      <c r="P565" s="457" t="s">
        <v>43</v>
      </c>
      <c r="Q565" s="458"/>
      <c r="R565" s="458"/>
      <c r="S565" s="458"/>
      <c r="T565" s="458"/>
      <c r="U565" s="458"/>
      <c r="V565" s="459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customHeight="1" x14ac:dyDescent="0.25">
      <c r="A566" s="452" t="s">
        <v>79</v>
      </c>
      <c r="B566" s="452"/>
      <c r="C566" s="452"/>
      <c r="D566" s="452"/>
      <c r="E566" s="452"/>
      <c r="F566" s="452"/>
      <c r="G566" s="452"/>
      <c r="H566" s="452"/>
      <c r="I566" s="452"/>
      <c r="J566" s="452"/>
      <c r="K566" s="452"/>
      <c r="L566" s="452"/>
      <c r="M566" s="452"/>
      <c r="N566" s="452"/>
      <c r="O566" s="452"/>
      <c r="P566" s="452"/>
      <c r="Q566" s="452"/>
      <c r="R566" s="452"/>
      <c r="S566" s="452"/>
      <c r="T566" s="452"/>
      <c r="U566" s="452"/>
      <c r="V566" s="452"/>
      <c r="W566" s="452"/>
      <c r="X566" s="452"/>
      <c r="Y566" s="452"/>
      <c r="Z566" s="452"/>
      <c r="AA566" s="64"/>
      <c r="AB566" s="64"/>
      <c r="AC566" s="64"/>
    </row>
    <row r="567" spans="1:68" ht="27" customHeight="1" x14ac:dyDescent="0.25">
      <c r="A567" s="61" t="s">
        <v>756</v>
      </c>
      <c r="B567" s="61" t="s">
        <v>757</v>
      </c>
      <c r="C567" s="35">
        <v>4301031289</v>
      </c>
      <c r="D567" s="453">
        <v>4640242181615</v>
      </c>
      <c r="E567" s="453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752" t="s">
        <v>758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customHeight="1" x14ac:dyDescent="0.25">
      <c r="A568" s="61" t="s">
        <v>759</v>
      </c>
      <c r="B568" s="61" t="s">
        <v>760</v>
      </c>
      <c r="C568" s="35">
        <v>4301031285</v>
      </c>
      <c r="D568" s="453">
        <v>4640242181639</v>
      </c>
      <c r="E568" s="453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753" t="s">
        <v>761</v>
      </c>
      <c r="Q568" s="455"/>
      <c r="R568" s="455"/>
      <c r="S568" s="455"/>
      <c r="T568" s="456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customHeight="1" x14ac:dyDescent="0.25">
      <c r="A569" s="61" t="s">
        <v>762</v>
      </c>
      <c r="B569" s="61" t="s">
        <v>763</v>
      </c>
      <c r="C569" s="35">
        <v>4301031287</v>
      </c>
      <c r="D569" s="453">
        <v>4640242181622</v>
      </c>
      <c r="E569" s="453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754" t="s">
        <v>764</v>
      </c>
      <c r="Q569" s="455"/>
      <c r="R569" s="455"/>
      <c r="S569" s="455"/>
      <c r="T569" s="456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customHeight="1" x14ac:dyDescent="0.25">
      <c r="A570" s="61" t="s">
        <v>765</v>
      </c>
      <c r="B570" s="61" t="s">
        <v>766</v>
      </c>
      <c r="C570" s="35">
        <v>4301031280</v>
      </c>
      <c r="D570" s="453">
        <v>4640242180816</v>
      </c>
      <c r="E570" s="453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755" t="s">
        <v>767</v>
      </c>
      <c r="Q570" s="455"/>
      <c r="R570" s="455"/>
      <c r="S570" s="455"/>
      <c r="T570" s="456"/>
      <c r="U570" s="38" t="s">
        <v>48</v>
      </c>
      <c r="V570" s="38" t="s">
        <v>48</v>
      </c>
      <c r="W570" s="39" t="s">
        <v>0</v>
      </c>
      <c r="X570" s="57">
        <v>80</v>
      </c>
      <c r="Y570" s="54">
        <f t="shared" si="95"/>
        <v>84</v>
      </c>
      <c r="Z570" s="40">
        <f>IFERROR(IF(Y570=0,"",ROUNDUP(Y570/H570,0)*0.00753),"")</f>
        <v>0.15060000000000001</v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84.952380952380949</v>
      </c>
      <c r="BN570" s="76">
        <f t="shared" si="97"/>
        <v>89.199999999999989</v>
      </c>
      <c r="BO570" s="76">
        <f t="shared" si="98"/>
        <v>0.1221001221001221</v>
      </c>
      <c r="BP570" s="76">
        <f t="shared" si="99"/>
        <v>0.12820512820512819</v>
      </c>
    </row>
    <row r="571" spans="1:68" ht="27" customHeight="1" x14ac:dyDescent="0.25">
      <c r="A571" s="61" t="s">
        <v>768</v>
      </c>
      <c r="B571" s="61" t="s">
        <v>769</v>
      </c>
      <c r="C571" s="35">
        <v>4301031244</v>
      </c>
      <c r="D571" s="453">
        <v>4640242180595</v>
      </c>
      <c r="E571" s="453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756" t="s">
        <v>770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110</v>
      </c>
      <c r="Y571" s="54">
        <f t="shared" si="95"/>
        <v>113.4</v>
      </c>
      <c r="Z571" s="40">
        <f>IFERROR(IF(Y571=0,"",ROUNDUP(Y571/H571,0)*0.00753),"")</f>
        <v>0.20331000000000002</v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116.80952380952381</v>
      </c>
      <c r="BN571" s="76">
        <f t="shared" si="97"/>
        <v>120.42</v>
      </c>
      <c r="BO571" s="76">
        <f t="shared" si="98"/>
        <v>0.16788766788766787</v>
      </c>
      <c r="BP571" s="76">
        <f t="shared" si="99"/>
        <v>0.17307692307692307</v>
      </c>
    </row>
    <row r="572" spans="1:68" ht="27" customHeight="1" x14ac:dyDescent="0.25">
      <c r="A572" s="61" t="s">
        <v>771</v>
      </c>
      <c r="B572" s="61" t="s">
        <v>772</v>
      </c>
      <c r="C572" s="35">
        <v>4301031200</v>
      </c>
      <c r="D572" s="453">
        <v>4640242180489</v>
      </c>
      <c r="E572" s="453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757" t="s">
        <v>773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x14ac:dyDescent="0.2">
      <c r="A573" s="460"/>
      <c r="B573" s="460"/>
      <c r="C573" s="460"/>
      <c r="D573" s="460"/>
      <c r="E573" s="460"/>
      <c r="F573" s="460"/>
      <c r="G573" s="460"/>
      <c r="H573" s="460"/>
      <c r="I573" s="460"/>
      <c r="J573" s="460"/>
      <c r="K573" s="460"/>
      <c r="L573" s="460"/>
      <c r="M573" s="460"/>
      <c r="N573" s="460"/>
      <c r="O573" s="461"/>
      <c r="P573" s="457" t="s">
        <v>43</v>
      </c>
      <c r="Q573" s="458"/>
      <c r="R573" s="458"/>
      <c r="S573" s="458"/>
      <c r="T573" s="458"/>
      <c r="U573" s="458"/>
      <c r="V573" s="459"/>
      <c r="W573" s="41" t="s">
        <v>42</v>
      </c>
      <c r="X573" s="42">
        <f>IFERROR(X567/H567,"0")+IFERROR(X568/H568,"0")+IFERROR(X569/H569,"0")+IFERROR(X570/H570,"0")+IFERROR(X571/H571,"0")+IFERROR(X572/H572,"0")</f>
        <v>45.238095238095241</v>
      </c>
      <c r="Y573" s="42">
        <f>IFERROR(Y567/H567,"0")+IFERROR(Y568/H568,"0")+IFERROR(Y569/H569,"0")+IFERROR(Y570/H570,"0")+IFERROR(Y571/H571,"0")+IFERROR(Y572/H572,"0")</f>
        <v>47</v>
      </c>
      <c r="Z573" s="42">
        <f>IFERROR(IF(Z567="",0,Z567),"0")+IFERROR(IF(Z568="",0,Z568),"0")+IFERROR(IF(Z569="",0,Z569),"0")+IFERROR(IF(Z570="",0,Z570),"0")+IFERROR(IF(Z571="",0,Z571),"0")+IFERROR(IF(Z572="",0,Z572),"0")</f>
        <v>0.35391000000000006</v>
      </c>
      <c r="AA573" s="65"/>
      <c r="AB573" s="65"/>
      <c r="AC573" s="65"/>
    </row>
    <row r="574" spans="1:68" x14ac:dyDescent="0.2">
      <c r="A574" s="460"/>
      <c r="B574" s="460"/>
      <c r="C574" s="460"/>
      <c r="D574" s="460"/>
      <c r="E574" s="460"/>
      <c r="F574" s="460"/>
      <c r="G574" s="460"/>
      <c r="H574" s="460"/>
      <c r="I574" s="460"/>
      <c r="J574" s="460"/>
      <c r="K574" s="460"/>
      <c r="L574" s="460"/>
      <c r="M574" s="460"/>
      <c r="N574" s="460"/>
      <c r="O574" s="461"/>
      <c r="P574" s="457" t="s">
        <v>43</v>
      </c>
      <c r="Q574" s="458"/>
      <c r="R574" s="458"/>
      <c r="S574" s="458"/>
      <c r="T574" s="458"/>
      <c r="U574" s="458"/>
      <c r="V574" s="459"/>
      <c r="W574" s="41" t="s">
        <v>0</v>
      </c>
      <c r="X574" s="42">
        <f>IFERROR(SUM(X567:X572),"0")</f>
        <v>190</v>
      </c>
      <c r="Y574" s="42">
        <f>IFERROR(SUM(Y567:Y572),"0")</f>
        <v>197.4</v>
      </c>
      <c r="Z574" s="41"/>
      <c r="AA574" s="65"/>
      <c r="AB574" s="65"/>
      <c r="AC574" s="65"/>
    </row>
    <row r="575" spans="1:68" ht="14.25" customHeight="1" x14ac:dyDescent="0.25">
      <c r="A575" s="452" t="s">
        <v>84</v>
      </c>
      <c r="B575" s="452"/>
      <c r="C575" s="452"/>
      <c r="D575" s="452"/>
      <c r="E575" s="452"/>
      <c r="F575" s="452"/>
      <c r="G575" s="452"/>
      <c r="H575" s="452"/>
      <c r="I575" s="452"/>
      <c r="J575" s="452"/>
      <c r="K575" s="452"/>
      <c r="L575" s="452"/>
      <c r="M575" s="452"/>
      <c r="N575" s="452"/>
      <c r="O575" s="452"/>
      <c r="P575" s="452"/>
      <c r="Q575" s="452"/>
      <c r="R575" s="452"/>
      <c r="S575" s="452"/>
      <c r="T575" s="452"/>
      <c r="U575" s="452"/>
      <c r="V575" s="452"/>
      <c r="W575" s="452"/>
      <c r="X575" s="452"/>
      <c r="Y575" s="452"/>
      <c r="Z575" s="452"/>
      <c r="AA575" s="64"/>
      <c r="AB575" s="64"/>
      <c r="AC575" s="64"/>
    </row>
    <row r="576" spans="1:68" ht="27" customHeight="1" x14ac:dyDescent="0.25">
      <c r="A576" s="61" t="s">
        <v>774</v>
      </c>
      <c r="B576" s="61" t="s">
        <v>775</v>
      </c>
      <c r="C576" s="35">
        <v>4301051746</v>
      </c>
      <c r="D576" s="453">
        <v>4640242180533</v>
      </c>
      <c r="E576" s="453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758" t="s">
        <v>776</v>
      </c>
      <c r="Q576" s="455"/>
      <c r="R576" s="455"/>
      <c r="S576" s="455"/>
      <c r="T576" s="456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777</v>
      </c>
      <c r="B577" s="61" t="s">
        <v>778</v>
      </c>
      <c r="C577" s="35">
        <v>4301051510</v>
      </c>
      <c r="D577" s="453">
        <v>4640242180540</v>
      </c>
      <c r="E577" s="453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759" t="s">
        <v>779</v>
      </c>
      <c r="Q577" s="455"/>
      <c r="R577" s="455"/>
      <c r="S577" s="455"/>
      <c r="T577" s="456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60"/>
      <c r="B578" s="460"/>
      <c r="C578" s="460"/>
      <c r="D578" s="460"/>
      <c r="E578" s="460"/>
      <c r="F578" s="460"/>
      <c r="G578" s="460"/>
      <c r="H578" s="460"/>
      <c r="I578" s="460"/>
      <c r="J578" s="460"/>
      <c r="K578" s="460"/>
      <c r="L578" s="460"/>
      <c r="M578" s="460"/>
      <c r="N578" s="460"/>
      <c r="O578" s="461"/>
      <c r="P578" s="457" t="s">
        <v>43</v>
      </c>
      <c r="Q578" s="458"/>
      <c r="R578" s="458"/>
      <c r="S578" s="458"/>
      <c r="T578" s="458"/>
      <c r="U578" s="458"/>
      <c r="V578" s="459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460"/>
      <c r="B579" s="460"/>
      <c r="C579" s="460"/>
      <c r="D579" s="460"/>
      <c r="E579" s="460"/>
      <c r="F579" s="460"/>
      <c r="G579" s="460"/>
      <c r="H579" s="460"/>
      <c r="I579" s="460"/>
      <c r="J579" s="460"/>
      <c r="K579" s="460"/>
      <c r="L579" s="460"/>
      <c r="M579" s="460"/>
      <c r="N579" s="460"/>
      <c r="O579" s="461"/>
      <c r="P579" s="457" t="s">
        <v>43</v>
      </c>
      <c r="Q579" s="458"/>
      <c r="R579" s="458"/>
      <c r="S579" s="458"/>
      <c r="T579" s="458"/>
      <c r="U579" s="458"/>
      <c r="V579" s="459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452" t="s">
        <v>183</v>
      </c>
      <c r="B580" s="452"/>
      <c r="C580" s="452"/>
      <c r="D580" s="452"/>
      <c r="E580" s="452"/>
      <c r="F580" s="452"/>
      <c r="G580" s="452"/>
      <c r="H580" s="452"/>
      <c r="I580" s="452"/>
      <c r="J580" s="452"/>
      <c r="K580" s="452"/>
      <c r="L580" s="452"/>
      <c r="M580" s="452"/>
      <c r="N580" s="452"/>
      <c r="O580" s="452"/>
      <c r="P580" s="452"/>
      <c r="Q580" s="452"/>
      <c r="R580" s="452"/>
      <c r="S580" s="452"/>
      <c r="T580" s="452"/>
      <c r="U580" s="452"/>
      <c r="V580" s="452"/>
      <c r="W580" s="452"/>
      <c r="X580" s="452"/>
      <c r="Y580" s="452"/>
      <c r="Z580" s="452"/>
      <c r="AA580" s="64"/>
      <c r="AB580" s="64"/>
      <c r="AC580" s="64"/>
    </row>
    <row r="581" spans="1:68" ht="27" customHeight="1" x14ac:dyDescent="0.25">
      <c r="A581" s="61" t="s">
        <v>780</v>
      </c>
      <c r="B581" s="61" t="s">
        <v>781</v>
      </c>
      <c r="C581" s="35">
        <v>4301060354</v>
      </c>
      <c r="D581" s="453">
        <v>4640242180120</v>
      </c>
      <c r="E581" s="453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760" t="s">
        <v>782</v>
      </c>
      <c r="Q581" s="455"/>
      <c r="R581" s="455"/>
      <c r="S581" s="455"/>
      <c r="T581" s="456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780</v>
      </c>
      <c r="B582" s="61" t="s">
        <v>783</v>
      </c>
      <c r="C582" s="35">
        <v>4301060408</v>
      </c>
      <c r="D582" s="453">
        <v>4640242180120</v>
      </c>
      <c r="E582" s="453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761" t="s">
        <v>784</v>
      </c>
      <c r="Q582" s="455"/>
      <c r="R582" s="455"/>
      <c r="S582" s="455"/>
      <c r="T582" s="456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785</v>
      </c>
      <c r="B583" s="61" t="s">
        <v>786</v>
      </c>
      <c r="C583" s="35">
        <v>4301060355</v>
      </c>
      <c r="D583" s="453">
        <v>4640242180137</v>
      </c>
      <c r="E583" s="453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762" t="s">
        <v>787</v>
      </c>
      <c r="Q583" s="455"/>
      <c r="R583" s="455"/>
      <c r="S583" s="455"/>
      <c r="T583" s="456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customHeight="1" x14ac:dyDescent="0.25">
      <c r="A584" s="61" t="s">
        <v>785</v>
      </c>
      <c r="B584" s="61" t="s">
        <v>788</v>
      </c>
      <c r="C584" s="35">
        <v>4301060407</v>
      </c>
      <c r="D584" s="453">
        <v>4640242180137</v>
      </c>
      <c r="E584" s="453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763" t="s">
        <v>789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customHeight="1" x14ac:dyDescent="0.25">
      <c r="A587" s="451" t="s">
        <v>790</v>
      </c>
      <c r="B587" s="451"/>
      <c r="C587" s="451"/>
      <c r="D587" s="451"/>
      <c r="E587" s="451"/>
      <c r="F587" s="451"/>
      <c r="G587" s="451"/>
      <c r="H587" s="451"/>
      <c r="I587" s="451"/>
      <c r="J587" s="451"/>
      <c r="K587" s="451"/>
      <c r="L587" s="451"/>
      <c r="M587" s="451"/>
      <c r="N587" s="451"/>
      <c r="O587" s="451"/>
      <c r="P587" s="451"/>
      <c r="Q587" s="451"/>
      <c r="R587" s="451"/>
      <c r="S587" s="451"/>
      <c r="T587" s="451"/>
      <c r="U587" s="451"/>
      <c r="V587" s="451"/>
      <c r="W587" s="451"/>
      <c r="X587" s="451"/>
      <c r="Y587" s="451"/>
      <c r="Z587" s="451"/>
      <c r="AA587" s="63"/>
      <c r="AB587" s="63"/>
      <c r="AC587" s="63"/>
    </row>
    <row r="588" spans="1:68" ht="14.25" customHeight="1" x14ac:dyDescent="0.25">
      <c r="A588" s="452" t="s">
        <v>117</v>
      </c>
      <c r="B588" s="452"/>
      <c r="C588" s="452"/>
      <c r="D588" s="452"/>
      <c r="E588" s="452"/>
      <c r="F588" s="452"/>
      <c r="G588" s="452"/>
      <c r="H588" s="452"/>
      <c r="I588" s="452"/>
      <c r="J588" s="452"/>
      <c r="K588" s="452"/>
      <c r="L588" s="452"/>
      <c r="M588" s="452"/>
      <c r="N588" s="452"/>
      <c r="O588" s="452"/>
      <c r="P588" s="452"/>
      <c r="Q588" s="452"/>
      <c r="R588" s="452"/>
      <c r="S588" s="452"/>
      <c r="T588" s="452"/>
      <c r="U588" s="452"/>
      <c r="V588" s="452"/>
      <c r="W588" s="452"/>
      <c r="X588" s="452"/>
      <c r="Y588" s="452"/>
      <c r="Z588" s="452"/>
      <c r="AA588" s="64"/>
      <c r="AB588" s="64"/>
      <c r="AC588" s="64"/>
    </row>
    <row r="589" spans="1:68" ht="27" customHeight="1" x14ac:dyDescent="0.25">
      <c r="A589" s="61" t="s">
        <v>791</v>
      </c>
      <c r="B589" s="61" t="s">
        <v>792</v>
      </c>
      <c r="C589" s="35">
        <v>4301011951</v>
      </c>
      <c r="D589" s="453">
        <v>4640242180045</v>
      </c>
      <c r="E589" s="453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764" t="s">
        <v>793</v>
      </c>
      <c r="Q589" s="455"/>
      <c r="R589" s="455"/>
      <c r="S589" s="455"/>
      <c r="T589" s="456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customHeight="1" x14ac:dyDescent="0.25">
      <c r="A590" s="61" t="s">
        <v>794</v>
      </c>
      <c r="B590" s="61" t="s">
        <v>795</v>
      </c>
      <c r="C590" s="35">
        <v>4301011950</v>
      </c>
      <c r="D590" s="453">
        <v>4640242180601</v>
      </c>
      <c r="E590" s="453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765" t="s">
        <v>796</v>
      </c>
      <c r="Q590" s="455"/>
      <c r="R590" s="455"/>
      <c r="S590" s="455"/>
      <c r="T590" s="456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x14ac:dyDescent="0.2">
      <c r="A591" s="460"/>
      <c r="B591" s="460"/>
      <c r="C591" s="460"/>
      <c r="D591" s="460"/>
      <c r="E591" s="460"/>
      <c r="F591" s="460"/>
      <c r="G591" s="460"/>
      <c r="H591" s="460"/>
      <c r="I591" s="460"/>
      <c r="J591" s="460"/>
      <c r="K591" s="460"/>
      <c r="L591" s="460"/>
      <c r="M591" s="460"/>
      <c r="N591" s="460"/>
      <c r="O591" s="461"/>
      <c r="P591" s="457" t="s">
        <v>43</v>
      </c>
      <c r="Q591" s="458"/>
      <c r="R591" s="458"/>
      <c r="S591" s="458"/>
      <c r="T591" s="458"/>
      <c r="U591" s="458"/>
      <c r="V591" s="459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x14ac:dyDescent="0.2">
      <c r="A592" s="460"/>
      <c r="B592" s="460"/>
      <c r="C592" s="460"/>
      <c r="D592" s="460"/>
      <c r="E592" s="460"/>
      <c r="F592" s="460"/>
      <c r="G592" s="460"/>
      <c r="H592" s="460"/>
      <c r="I592" s="460"/>
      <c r="J592" s="460"/>
      <c r="K592" s="460"/>
      <c r="L592" s="460"/>
      <c r="M592" s="460"/>
      <c r="N592" s="460"/>
      <c r="O592" s="461"/>
      <c r="P592" s="457" t="s">
        <v>43</v>
      </c>
      <c r="Q592" s="458"/>
      <c r="R592" s="458"/>
      <c r="S592" s="458"/>
      <c r="T592" s="458"/>
      <c r="U592" s="458"/>
      <c r="V592" s="459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customHeight="1" x14ac:dyDescent="0.25">
      <c r="A593" s="452" t="s">
        <v>153</v>
      </c>
      <c r="B593" s="452"/>
      <c r="C593" s="452"/>
      <c r="D593" s="452"/>
      <c r="E593" s="452"/>
      <c r="F593" s="452"/>
      <c r="G593" s="452"/>
      <c r="H593" s="452"/>
      <c r="I593" s="452"/>
      <c r="J593" s="452"/>
      <c r="K593" s="452"/>
      <c r="L593" s="452"/>
      <c r="M593" s="452"/>
      <c r="N593" s="452"/>
      <c r="O593" s="452"/>
      <c r="P593" s="452"/>
      <c r="Q593" s="452"/>
      <c r="R593" s="452"/>
      <c r="S593" s="452"/>
      <c r="T593" s="452"/>
      <c r="U593" s="452"/>
      <c r="V593" s="452"/>
      <c r="W593" s="452"/>
      <c r="X593" s="452"/>
      <c r="Y593" s="452"/>
      <c r="Z593" s="452"/>
      <c r="AA593" s="64"/>
      <c r="AB593" s="64"/>
      <c r="AC593" s="64"/>
    </row>
    <row r="594" spans="1:68" ht="27" customHeight="1" x14ac:dyDescent="0.25">
      <c r="A594" s="61" t="s">
        <v>797</v>
      </c>
      <c r="B594" s="61" t="s">
        <v>798</v>
      </c>
      <c r="C594" s="35">
        <v>4301020314</v>
      </c>
      <c r="D594" s="453">
        <v>4640242180090</v>
      </c>
      <c r="E594" s="453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766" t="s">
        <v>799</v>
      </c>
      <c r="Q594" s="455"/>
      <c r="R594" s="455"/>
      <c r="S594" s="455"/>
      <c r="T594" s="456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461"/>
      <c r="P595" s="457" t="s">
        <v>43</v>
      </c>
      <c r="Q595" s="458"/>
      <c r="R595" s="458"/>
      <c r="S595" s="458"/>
      <c r="T595" s="458"/>
      <c r="U595" s="458"/>
      <c r="V595" s="459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461"/>
      <c r="P596" s="457" t="s">
        <v>43</v>
      </c>
      <c r="Q596" s="458"/>
      <c r="R596" s="458"/>
      <c r="S596" s="458"/>
      <c r="T596" s="458"/>
      <c r="U596" s="458"/>
      <c r="V596" s="459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customHeight="1" x14ac:dyDescent="0.25">
      <c r="A597" s="452" t="s">
        <v>79</v>
      </c>
      <c r="B597" s="452"/>
      <c r="C597" s="452"/>
      <c r="D597" s="452"/>
      <c r="E597" s="452"/>
      <c r="F597" s="452"/>
      <c r="G597" s="452"/>
      <c r="H597" s="452"/>
      <c r="I597" s="452"/>
      <c r="J597" s="452"/>
      <c r="K597" s="452"/>
      <c r="L597" s="452"/>
      <c r="M597" s="452"/>
      <c r="N597" s="452"/>
      <c r="O597" s="452"/>
      <c r="P597" s="452"/>
      <c r="Q597" s="452"/>
      <c r="R597" s="452"/>
      <c r="S597" s="452"/>
      <c r="T597" s="452"/>
      <c r="U597" s="452"/>
      <c r="V597" s="452"/>
      <c r="W597" s="452"/>
      <c r="X597" s="452"/>
      <c r="Y597" s="452"/>
      <c r="Z597" s="452"/>
      <c r="AA597" s="64"/>
      <c r="AB597" s="64"/>
      <c r="AC597" s="64"/>
    </row>
    <row r="598" spans="1:68" ht="27" customHeight="1" x14ac:dyDescent="0.25">
      <c r="A598" s="61" t="s">
        <v>800</v>
      </c>
      <c r="B598" s="61" t="s">
        <v>801</v>
      </c>
      <c r="C598" s="35">
        <v>4301031321</v>
      </c>
      <c r="D598" s="453">
        <v>4640242180076</v>
      </c>
      <c r="E598" s="453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768" t="s">
        <v>802</v>
      </c>
      <c r="Q598" s="455"/>
      <c r="R598" s="455"/>
      <c r="S598" s="455"/>
      <c r="T598" s="456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461"/>
      <c r="P599" s="457" t="s">
        <v>43</v>
      </c>
      <c r="Q599" s="458"/>
      <c r="R599" s="458"/>
      <c r="S599" s="458"/>
      <c r="T599" s="458"/>
      <c r="U599" s="458"/>
      <c r="V599" s="459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461"/>
      <c r="P600" s="457" t="s">
        <v>43</v>
      </c>
      <c r="Q600" s="458"/>
      <c r="R600" s="458"/>
      <c r="S600" s="458"/>
      <c r="T600" s="458"/>
      <c r="U600" s="458"/>
      <c r="V600" s="459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customHeight="1" x14ac:dyDescent="0.25">
      <c r="A601" s="452" t="s">
        <v>84</v>
      </c>
      <c r="B601" s="452"/>
      <c r="C601" s="452"/>
      <c r="D601" s="452"/>
      <c r="E601" s="452"/>
      <c r="F601" s="452"/>
      <c r="G601" s="452"/>
      <c r="H601" s="452"/>
      <c r="I601" s="452"/>
      <c r="J601" s="452"/>
      <c r="K601" s="452"/>
      <c r="L601" s="452"/>
      <c r="M601" s="452"/>
      <c r="N601" s="452"/>
      <c r="O601" s="452"/>
      <c r="P601" s="452"/>
      <c r="Q601" s="452"/>
      <c r="R601" s="452"/>
      <c r="S601" s="452"/>
      <c r="T601" s="452"/>
      <c r="U601" s="452"/>
      <c r="V601" s="452"/>
      <c r="W601" s="452"/>
      <c r="X601" s="452"/>
      <c r="Y601" s="452"/>
      <c r="Z601" s="452"/>
      <c r="AA601" s="64"/>
      <c r="AB601" s="64"/>
      <c r="AC601" s="64"/>
    </row>
    <row r="602" spans="1:68" ht="27" customHeight="1" x14ac:dyDescent="0.25">
      <c r="A602" s="61" t="s">
        <v>803</v>
      </c>
      <c r="B602" s="61" t="s">
        <v>804</v>
      </c>
      <c r="C602" s="35">
        <v>4301051780</v>
      </c>
      <c r="D602" s="453">
        <v>4640242180106</v>
      </c>
      <c r="E602" s="453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769" t="s">
        <v>805</v>
      </c>
      <c r="Q602" s="455"/>
      <c r="R602" s="455"/>
      <c r="S602" s="455"/>
      <c r="T602" s="456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x14ac:dyDescent="0.2">
      <c r="A603" s="460"/>
      <c r="B603" s="460"/>
      <c r="C603" s="460"/>
      <c r="D603" s="460"/>
      <c r="E603" s="460"/>
      <c r="F603" s="460"/>
      <c r="G603" s="460"/>
      <c r="H603" s="460"/>
      <c r="I603" s="460"/>
      <c r="J603" s="460"/>
      <c r="K603" s="460"/>
      <c r="L603" s="460"/>
      <c r="M603" s="460"/>
      <c r="N603" s="460"/>
      <c r="O603" s="461"/>
      <c r="P603" s="457" t="s">
        <v>43</v>
      </c>
      <c r="Q603" s="458"/>
      <c r="R603" s="458"/>
      <c r="S603" s="458"/>
      <c r="T603" s="458"/>
      <c r="U603" s="458"/>
      <c r="V603" s="459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x14ac:dyDescent="0.2">
      <c r="A604" s="460"/>
      <c r="B604" s="460"/>
      <c r="C604" s="460"/>
      <c r="D604" s="460"/>
      <c r="E604" s="460"/>
      <c r="F604" s="460"/>
      <c r="G604" s="460"/>
      <c r="H604" s="460"/>
      <c r="I604" s="460"/>
      <c r="J604" s="460"/>
      <c r="K604" s="460"/>
      <c r="L604" s="460"/>
      <c r="M604" s="460"/>
      <c r="N604" s="460"/>
      <c r="O604" s="461"/>
      <c r="P604" s="457" t="s">
        <v>43</v>
      </c>
      <c r="Q604" s="458"/>
      <c r="R604" s="458"/>
      <c r="S604" s="458"/>
      <c r="T604" s="458"/>
      <c r="U604" s="458"/>
      <c r="V604" s="459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460"/>
      <c r="B605" s="460"/>
      <c r="C605" s="460"/>
      <c r="D605" s="460"/>
      <c r="E605" s="460"/>
      <c r="F605" s="460"/>
      <c r="G605" s="460"/>
      <c r="H605" s="460"/>
      <c r="I605" s="460"/>
      <c r="J605" s="460"/>
      <c r="K605" s="460"/>
      <c r="L605" s="460"/>
      <c r="M605" s="460"/>
      <c r="N605" s="460"/>
      <c r="O605" s="773"/>
      <c r="P605" s="770" t="s">
        <v>36</v>
      </c>
      <c r="Q605" s="771"/>
      <c r="R605" s="771"/>
      <c r="S605" s="771"/>
      <c r="T605" s="771"/>
      <c r="U605" s="771"/>
      <c r="V605" s="772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17895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18056</v>
      </c>
      <c r="Z605" s="41"/>
      <c r="AA605" s="65"/>
      <c r="AB605" s="65"/>
      <c r="AC605" s="65"/>
    </row>
    <row r="606" spans="1:68" x14ac:dyDescent="0.2">
      <c r="A606" s="460"/>
      <c r="B606" s="460"/>
      <c r="C606" s="460"/>
      <c r="D606" s="460"/>
      <c r="E606" s="460"/>
      <c r="F606" s="460"/>
      <c r="G606" s="460"/>
      <c r="H606" s="460"/>
      <c r="I606" s="460"/>
      <c r="J606" s="460"/>
      <c r="K606" s="460"/>
      <c r="L606" s="460"/>
      <c r="M606" s="460"/>
      <c r="N606" s="460"/>
      <c r="O606" s="773"/>
      <c r="P606" s="770" t="s">
        <v>37</v>
      </c>
      <c r="Q606" s="771"/>
      <c r="R606" s="771"/>
      <c r="S606" s="771"/>
      <c r="T606" s="771"/>
      <c r="U606" s="771"/>
      <c r="V606" s="772"/>
      <c r="W606" s="41" t="s">
        <v>0</v>
      </c>
      <c r="X606" s="42">
        <f>IFERROR(SUM(BM22:BM602),"0")</f>
        <v>18840.623588323713</v>
      </c>
      <c r="Y606" s="42">
        <f>IFERROR(SUM(BN22:BN602),"0")</f>
        <v>19011.463999999996</v>
      </c>
      <c r="Z606" s="41"/>
      <c r="AA606" s="65"/>
      <c r="AB606" s="65"/>
      <c r="AC606" s="65"/>
    </row>
    <row r="607" spans="1:68" x14ac:dyDescent="0.2">
      <c r="A607" s="460"/>
      <c r="B607" s="460"/>
      <c r="C607" s="460"/>
      <c r="D607" s="460"/>
      <c r="E607" s="460"/>
      <c r="F607" s="460"/>
      <c r="G607" s="460"/>
      <c r="H607" s="460"/>
      <c r="I607" s="460"/>
      <c r="J607" s="460"/>
      <c r="K607" s="460"/>
      <c r="L607" s="460"/>
      <c r="M607" s="460"/>
      <c r="N607" s="460"/>
      <c r="O607" s="773"/>
      <c r="P607" s="770" t="s">
        <v>38</v>
      </c>
      <c r="Q607" s="771"/>
      <c r="R607" s="771"/>
      <c r="S607" s="771"/>
      <c r="T607" s="771"/>
      <c r="U607" s="771"/>
      <c r="V607" s="772"/>
      <c r="W607" s="41" t="s">
        <v>23</v>
      </c>
      <c r="X607" s="43">
        <f>ROUNDUP(SUM(BO22:BO602),0)</f>
        <v>32</v>
      </c>
      <c r="Y607" s="43">
        <f>ROUNDUP(SUM(BP22:BP602),0)</f>
        <v>33</v>
      </c>
      <c r="Z607" s="41"/>
      <c r="AA607" s="65"/>
      <c r="AB607" s="65"/>
      <c r="AC607" s="65"/>
    </row>
    <row r="608" spans="1:68" x14ac:dyDescent="0.2">
      <c r="A608" s="460"/>
      <c r="B608" s="460"/>
      <c r="C608" s="460"/>
      <c r="D608" s="460"/>
      <c r="E608" s="460"/>
      <c r="F608" s="460"/>
      <c r="G608" s="460"/>
      <c r="H608" s="460"/>
      <c r="I608" s="460"/>
      <c r="J608" s="460"/>
      <c r="K608" s="460"/>
      <c r="L608" s="460"/>
      <c r="M608" s="460"/>
      <c r="N608" s="460"/>
      <c r="O608" s="773"/>
      <c r="P608" s="770" t="s">
        <v>39</v>
      </c>
      <c r="Q608" s="771"/>
      <c r="R608" s="771"/>
      <c r="S608" s="771"/>
      <c r="T608" s="771"/>
      <c r="U608" s="771"/>
      <c r="V608" s="772"/>
      <c r="W608" s="41" t="s">
        <v>0</v>
      </c>
      <c r="X608" s="42">
        <f>GrossWeightTotal+PalletQtyTotal*25</f>
        <v>19640.623588323713</v>
      </c>
      <c r="Y608" s="42">
        <f>GrossWeightTotalR+PalletQtyTotalR*25</f>
        <v>19836.463999999996</v>
      </c>
      <c r="Z608" s="41"/>
      <c r="AA608" s="65"/>
      <c r="AB608" s="65"/>
      <c r="AC608" s="65"/>
    </row>
    <row r="609" spans="1:32" x14ac:dyDescent="0.2">
      <c r="A609" s="460"/>
      <c r="B609" s="460"/>
      <c r="C609" s="460"/>
      <c r="D609" s="460"/>
      <c r="E609" s="460"/>
      <c r="F609" s="460"/>
      <c r="G609" s="460"/>
      <c r="H609" s="460"/>
      <c r="I609" s="460"/>
      <c r="J609" s="460"/>
      <c r="K609" s="460"/>
      <c r="L609" s="460"/>
      <c r="M609" s="460"/>
      <c r="N609" s="460"/>
      <c r="O609" s="773"/>
      <c r="P609" s="770" t="s">
        <v>40</v>
      </c>
      <c r="Q609" s="771"/>
      <c r="R609" s="771"/>
      <c r="S609" s="771"/>
      <c r="T609" s="771"/>
      <c r="U609" s="771"/>
      <c r="V609" s="772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2471.0784892020911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2498</v>
      </c>
      <c r="Z609" s="41"/>
      <c r="AA609" s="65"/>
      <c r="AB609" s="65"/>
      <c r="AC609" s="65"/>
    </row>
    <row r="610" spans="1:32" ht="14.25" x14ac:dyDescent="0.2">
      <c r="A610" s="460"/>
      <c r="B610" s="460"/>
      <c r="C610" s="460"/>
      <c r="D610" s="460"/>
      <c r="E610" s="460"/>
      <c r="F610" s="460"/>
      <c r="G610" s="460"/>
      <c r="H610" s="460"/>
      <c r="I610" s="460"/>
      <c r="J610" s="460"/>
      <c r="K610" s="460"/>
      <c r="L610" s="460"/>
      <c r="M610" s="460"/>
      <c r="N610" s="460"/>
      <c r="O610" s="773"/>
      <c r="P610" s="770" t="s">
        <v>41</v>
      </c>
      <c r="Q610" s="771"/>
      <c r="R610" s="771"/>
      <c r="S610" s="771"/>
      <c r="T610" s="771"/>
      <c r="U610" s="771"/>
      <c r="V610" s="772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36.689339999999994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767" t="s">
        <v>115</v>
      </c>
      <c r="D612" s="767" t="s">
        <v>115</v>
      </c>
      <c r="E612" s="767" t="s">
        <v>115</v>
      </c>
      <c r="F612" s="767" t="s">
        <v>115</v>
      </c>
      <c r="G612" s="767" t="s">
        <v>115</v>
      </c>
      <c r="H612" s="767" t="s">
        <v>115</v>
      </c>
      <c r="I612" s="767" t="s">
        <v>270</v>
      </c>
      <c r="J612" s="767" t="s">
        <v>270</v>
      </c>
      <c r="K612" s="767" t="s">
        <v>270</v>
      </c>
      <c r="L612" s="774"/>
      <c r="M612" s="767" t="s">
        <v>270</v>
      </c>
      <c r="N612" s="774"/>
      <c r="O612" s="767" t="s">
        <v>270</v>
      </c>
      <c r="P612" s="767" t="s">
        <v>270</v>
      </c>
      <c r="Q612" s="767" t="s">
        <v>270</v>
      </c>
      <c r="R612" s="767" t="s">
        <v>270</v>
      </c>
      <c r="S612" s="767" t="s">
        <v>270</v>
      </c>
      <c r="T612" s="767" t="s">
        <v>270</v>
      </c>
      <c r="U612" s="767" t="s">
        <v>270</v>
      </c>
      <c r="V612" s="767" t="s">
        <v>270</v>
      </c>
      <c r="W612" s="767" t="s">
        <v>514</v>
      </c>
      <c r="X612" s="767" t="s">
        <v>514</v>
      </c>
      <c r="Y612" s="767" t="s">
        <v>570</v>
      </c>
      <c r="Z612" s="767" t="s">
        <v>570</v>
      </c>
      <c r="AA612" s="767" t="s">
        <v>570</v>
      </c>
      <c r="AB612" s="767" t="s">
        <v>570</v>
      </c>
      <c r="AC612" s="78" t="s">
        <v>678</v>
      </c>
      <c r="AD612" s="767" t="s">
        <v>722</v>
      </c>
      <c r="AE612" s="767" t="s">
        <v>722</v>
      </c>
      <c r="AF612" s="1"/>
    </row>
    <row r="613" spans="1:32" ht="14.25" customHeight="1" thickTop="1" x14ac:dyDescent="0.2">
      <c r="A613" s="775" t="s">
        <v>10</v>
      </c>
      <c r="B613" s="767" t="s">
        <v>78</v>
      </c>
      <c r="C613" s="767" t="s">
        <v>116</v>
      </c>
      <c r="D613" s="767" t="s">
        <v>138</v>
      </c>
      <c r="E613" s="767" t="s">
        <v>189</v>
      </c>
      <c r="F613" s="767" t="s">
        <v>206</v>
      </c>
      <c r="G613" s="767" t="s">
        <v>238</v>
      </c>
      <c r="H613" s="767" t="s">
        <v>115</v>
      </c>
      <c r="I613" s="767" t="s">
        <v>271</v>
      </c>
      <c r="J613" s="767" t="s">
        <v>288</v>
      </c>
      <c r="K613" s="767" t="s">
        <v>354</v>
      </c>
      <c r="L613" s="1"/>
      <c r="M613" s="767" t="s">
        <v>371</v>
      </c>
      <c r="N613" s="1"/>
      <c r="O613" s="767" t="s">
        <v>389</v>
      </c>
      <c r="P613" s="767" t="s">
        <v>405</v>
      </c>
      <c r="Q613" s="767" t="s">
        <v>409</v>
      </c>
      <c r="R613" s="767" t="s">
        <v>418</v>
      </c>
      <c r="S613" s="767" t="s">
        <v>429</v>
      </c>
      <c r="T613" s="767" t="s">
        <v>432</v>
      </c>
      <c r="U613" s="767" t="s">
        <v>439</v>
      </c>
      <c r="V613" s="767" t="s">
        <v>505</v>
      </c>
      <c r="W613" s="767" t="s">
        <v>515</v>
      </c>
      <c r="X613" s="767" t="s">
        <v>543</v>
      </c>
      <c r="Y613" s="767" t="s">
        <v>571</v>
      </c>
      <c r="Z613" s="767" t="s">
        <v>634</v>
      </c>
      <c r="AA613" s="767" t="s">
        <v>662</v>
      </c>
      <c r="AB613" s="767" t="s">
        <v>669</v>
      </c>
      <c r="AC613" s="767" t="s">
        <v>678</v>
      </c>
      <c r="AD613" s="767" t="s">
        <v>722</v>
      </c>
      <c r="AE613" s="767" t="s">
        <v>790</v>
      </c>
      <c r="AF613" s="1"/>
    </row>
    <row r="614" spans="1:32" ht="13.5" thickBot="1" x14ac:dyDescent="0.25">
      <c r="A614" s="776"/>
      <c r="B614" s="767"/>
      <c r="C614" s="767"/>
      <c r="D614" s="767"/>
      <c r="E614" s="767"/>
      <c r="F614" s="767"/>
      <c r="G614" s="767"/>
      <c r="H614" s="767"/>
      <c r="I614" s="767"/>
      <c r="J614" s="767"/>
      <c r="K614" s="767"/>
      <c r="L614" s="1"/>
      <c r="M614" s="767"/>
      <c r="N614" s="1"/>
      <c r="O614" s="767"/>
      <c r="P614" s="767"/>
      <c r="Q614" s="767"/>
      <c r="R614" s="767"/>
      <c r="S614" s="767"/>
      <c r="T614" s="767"/>
      <c r="U614" s="767"/>
      <c r="V614" s="767"/>
      <c r="W614" s="767"/>
      <c r="X614" s="767"/>
      <c r="Y614" s="767"/>
      <c r="Z614" s="767"/>
      <c r="AA614" s="767"/>
      <c r="AB614" s="767"/>
      <c r="AC614" s="767"/>
      <c r="AD614" s="767"/>
      <c r="AE614" s="767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0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235.5</v>
      </c>
      <c r="E615" s="51">
        <f>IFERROR(Y101*1,"0")+IFERROR(Y102*1,"0")+IFERROR(Y103*1,"0")+IFERROR(Y107*1,"0")+IFERROR(Y108*1,"0")+IFERROR(Y109*1,"0")+IFERROR(Y110*1,"0")+IFERROR(Y111*1,"0")</f>
        <v>63.900000000000006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248.39999999999998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61.600000000000009</v>
      </c>
      <c r="I615" s="51">
        <f>IFERROR(Y183*1,"0")+IFERROR(Y184*1,"0")+IFERROR(Y185*1,"0")+IFERROR(Y186*1,"0")+IFERROR(Y187*1,"0")+IFERROR(Y188*1,"0")+IFERROR(Y189*1,"0")+IFERROR(Y190*1,"0")</f>
        <v>331.8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3674.2000000000003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129.60000000000002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1200</v>
      </c>
      <c r="V615" s="51">
        <f>IFERROR(Y354*1,"0")+IFERROR(Y358*1,"0")+IFERROR(Y359*1,"0")+IFERROR(Y360*1,"0")</f>
        <v>205.2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8613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1126.08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273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302.40000000000003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1129.92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461.4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