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8,24 Пушкарный\"/>
    </mc:Choice>
  </mc:AlternateContent>
  <xr:revisionPtr revIDLastSave="0" documentId="13_ncr:1_{4E011547-72AB-4573-B75A-90DFCC704AE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Y598" i="2"/>
  <c r="Y600" i="2" s="1"/>
  <c r="X596" i="2"/>
  <c r="X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X586" i="2"/>
  <c r="X585" i="2"/>
  <c r="BO584" i="2"/>
  <c r="BM584" i="2"/>
  <c r="Y584" i="2"/>
  <c r="BN584" i="2" s="1"/>
  <c r="BO583" i="2"/>
  <c r="BM583" i="2"/>
  <c r="Y583" i="2"/>
  <c r="BP583" i="2" s="1"/>
  <c r="BO582" i="2"/>
  <c r="BM582" i="2"/>
  <c r="Y582" i="2"/>
  <c r="BN582" i="2" s="1"/>
  <c r="BO581" i="2"/>
  <c r="BM581" i="2"/>
  <c r="Y581" i="2"/>
  <c r="BP581" i="2" s="1"/>
  <c r="X579" i="2"/>
  <c r="X578" i="2"/>
  <c r="BO577" i="2"/>
  <c r="BM577" i="2"/>
  <c r="Y577" i="2"/>
  <c r="BP577" i="2" s="1"/>
  <c r="BO576" i="2"/>
  <c r="BM576" i="2"/>
  <c r="Y576" i="2"/>
  <c r="BP576" i="2" s="1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Z569" i="2" s="1"/>
  <c r="BO568" i="2"/>
  <c r="BM568" i="2"/>
  <c r="Y568" i="2"/>
  <c r="Z568" i="2" s="1"/>
  <c r="BO567" i="2"/>
  <c r="BM567" i="2"/>
  <c r="Y567" i="2"/>
  <c r="X565" i="2"/>
  <c r="X564" i="2"/>
  <c r="BO563" i="2"/>
  <c r="BM563" i="2"/>
  <c r="Y563" i="2"/>
  <c r="BP563" i="2" s="1"/>
  <c r="BO562" i="2"/>
  <c r="BM562" i="2"/>
  <c r="Y562" i="2"/>
  <c r="Z562" i="2" s="1"/>
  <c r="BO561" i="2"/>
  <c r="BM561" i="2"/>
  <c r="Y561" i="2"/>
  <c r="BO560" i="2"/>
  <c r="BM560" i="2"/>
  <c r="Y560" i="2"/>
  <c r="X558" i="2"/>
  <c r="X557" i="2"/>
  <c r="BO556" i="2"/>
  <c r="BM556" i="2"/>
  <c r="Y556" i="2"/>
  <c r="BO555" i="2"/>
  <c r="BM555" i="2"/>
  <c r="Y555" i="2"/>
  <c r="BP555" i="2" s="1"/>
  <c r="BO554" i="2"/>
  <c r="BM554" i="2"/>
  <c r="Y554" i="2"/>
  <c r="BO553" i="2"/>
  <c r="BM553" i="2"/>
  <c r="Y553" i="2"/>
  <c r="BP553" i="2" s="1"/>
  <c r="BO552" i="2"/>
  <c r="BM552" i="2"/>
  <c r="Y552" i="2"/>
  <c r="BO551" i="2"/>
  <c r="BM551" i="2"/>
  <c r="Y551" i="2"/>
  <c r="BP551" i="2" s="1"/>
  <c r="BO550" i="2"/>
  <c r="BM550" i="2"/>
  <c r="Y550" i="2"/>
  <c r="X546" i="2"/>
  <c r="X545" i="2"/>
  <c r="BO544" i="2"/>
  <c r="BM544" i="2"/>
  <c r="Y544" i="2"/>
  <c r="Y546" i="2" s="1"/>
  <c r="P544" i="2"/>
  <c r="X542" i="2"/>
  <c r="X541" i="2"/>
  <c r="BO540" i="2"/>
  <c r="BM540" i="2"/>
  <c r="Y540" i="2"/>
  <c r="BN540" i="2" s="1"/>
  <c r="P540" i="2"/>
  <c r="BO539" i="2"/>
  <c r="BM539" i="2"/>
  <c r="Y539" i="2"/>
  <c r="BP539" i="2" s="1"/>
  <c r="P539" i="2"/>
  <c r="BO538" i="2"/>
  <c r="BM538" i="2"/>
  <c r="Y538" i="2"/>
  <c r="P538" i="2"/>
  <c r="X536" i="2"/>
  <c r="X535" i="2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P532" i="2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X527" i="2"/>
  <c r="X526" i="2"/>
  <c r="BO525" i="2"/>
  <c r="BM525" i="2"/>
  <c r="Y525" i="2"/>
  <c r="P525" i="2"/>
  <c r="BO524" i="2"/>
  <c r="BM524" i="2"/>
  <c r="Y524" i="2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Z518" i="2" s="1"/>
  <c r="P518" i="2"/>
  <c r="BO517" i="2"/>
  <c r="BM517" i="2"/>
  <c r="Y517" i="2"/>
  <c r="BN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P514" i="2" s="1"/>
  <c r="BO513" i="2"/>
  <c r="BM513" i="2"/>
  <c r="Y513" i="2"/>
  <c r="BP513" i="2" s="1"/>
  <c r="P513" i="2"/>
  <c r="BO512" i="2"/>
  <c r="BM512" i="2"/>
  <c r="Y512" i="2"/>
  <c r="BP512" i="2" s="1"/>
  <c r="P512" i="2"/>
  <c r="X508" i="2"/>
  <c r="X507" i="2"/>
  <c r="BO506" i="2"/>
  <c r="BM506" i="2"/>
  <c r="Y506" i="2"/>
  <c r="Y508" i="2" s="1"/>
  <c r="X504" i="2"/>
  <c r="X503" i="2"/>
  <c r="BO502" i="2"/>
  <c r="BM502" i="2"/>
  <c r="Y502" i="2"/>
  <c r="BP502" i="2" s="1"/>
  <c r="P502" i="2"/>
  <c r="BO501" i="2"/>
  <c r="BM501" i="2"/>
  <c r="Y501" i="2"/>
  <c r="Y504" i="2" s="1"/>
  <c r="X498" i="2"/>
  <c r="X497" i="2"/>
  <c r="BO496" i="2"/>
  <c r="BM496" i="2"/>
  <c r="Y496" i="2"/>
  <c r="BP496" i="2" s="1"/>
  <c r="P496" i="2"/>
  <c r="BO495" i="2"/>
  <c r="BM495" i="2"/>
  <c r="Y495" i="2"/>
  <c r="BP495" i="2" s="1"/>
  <c r="P495" i="2"/>
  <c r="BO494" i="2"/>
  <c r="BM494" i="2"/>
  <c r="Y494" i="2"/>
  <c r="AA615" i="2" s="1"/>
  <c r="P494" i="2"/>
  <c r="X491" i="2"/>
  <c r="X490" i="2"/>
  <c r="BO489" i="2"/>
  <c r="BM489" i="2"/>
  <c r="Y489" i="2"/>
  <c r="Y490" i="2" s="1"/>
  <c r="P489" i="2"/>
  <c r="X487" i="2"/>
  <c r="X486" i="2"/>
  <c r="BO485" i="2"/>
  <c r="BM485" i="2"/>
  <c r="Y485" i="2"/>
  <c r="Y486" i="2" s="1"/>
  <c r="P485" i="2"/>
  <c r="X483" i="2"/>
  <c r="X482" i="2"/>
  <c r="BO481" i="2"/>
  <c r="BM481" i="2"/>
  <c r="Y481" i="2"/>
  <c r="Z481" i="2" s="1"/>
  <c r="P481" i="2"/>
  <c r="BO480" i="2"/>
  <c r="BM480" i="2"/>
  <c r="Y480" i="2"/>
  <c r="BN480" i="2" s="1"/>
  <c r="P480" i="2"/>
  <c r="X478" i="2"/>
  <c r="X477" i="2"/>
  <c r="BO476" i="2"/>
  <c r="BM476" i="2"/>
  <c r="Y476" i="2"/>
  <c r="BN476" i="2" s="1"/>
  <c r="BO475" i="2"/>
  <c r="BM475" i="2"/>
  <c r="Y475" i="2"/>
  <c r="BP475" i="2" s="1"/>
  <c r="P475" i="2"/>
  <c r="BO474" i="2"/>
  <c r="BM474" i="2"/>
  <c r="Y474" i="2"/>
  <c r="BP474" i="2" s="1"/>
  <c r="BO473" i="2"/>
  <c r="BM473" i="2"/>
  <c r="Y473" i="2"/>
  <c r="P473" i="2"/>
  <c r="BO472" i="2"/>
  <c r="BM472" i="2"/>
  <c r="Y472" i="2"/>
  <c r="BP472" i="2" s="1"/>
  <c r="BO471" i="2"/>
  <c r="BM471" i="2"/>
  <c r="Y471" i="2"/>
  <c r="BO470" i="2"/>
  <c r="BM470" i="2"/>
  <c r="Y470" i="2"/>
  <c r="BP470" i="2" s="1"/>
  <c r="P470" i="2"/>
  <c r="X468" i="2"/>
  <c r="X467" i="2"/>
  <c r="BO466" i="2"/>
  <c r="BM466" i="2"/>
  <c r="Y466" i="2"/>
  <c r="BP466" i="2" s="1"/>
  <c r="X463" i="2"/>
  <c r="X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BP459" i="2" s="1"/>
  <c r="P459" i="2"/>
  <c r="X457" i="2"/>
  <c r="X456" i="2"/>
  <c r="BO455" i="2"/>
  <c r="BM455" i="2"/>
  <c r="Y455" i="2"/>
  <c r="BP455" i="2" s="1"/>
  <c r="P455" i="2"/>
  <c r="BO454" i="2"/>
  <c r="BM454" i="2"/>
  <c r="Y454" i="2"/>
  <c r="Y456" i="2" s="1"/>
  <c r="P454" i="2"/>
  <c r="X452" i="2"/>
  <c r="X451" i="2"/>
  <c r="BO450" i="2"/>
  <c r="BM450" i="2"/>
  <c r="Y450" i="2"/>
  <c r="BO449" i="2"/>
  <c r="BM449" i="2"/>
  <c r="Y449" i="2"/>
  <c r="BP449" i="2" s="1"/>
  <c r="P449" i="2"/>
  <c r="BO448" i="2"/>
  <c r="BM448" i="2"/>
  <c r="Y448" i="2"/>
  <c r="BO447" i="2"/>
  <c r="BM447" i="2"/>
  <c r="Y447" i="2"/>
  <c r="Z447" i="2" s="1"/>
  <c r="BO446" i="2"/>
  <c r="BM446" i="2"/>
  <c r="Y446" i="2"/>
  <c r="BP446" i="2" s="1"/>
  <c r="P446" i="2"/>
  <c r="BO445" i="2"/>
  <c r="BM445" i="2"/>
  <c r="Y445" i="2"/>
  <c r="BP445" i="2" s="1"/>
  <c r="BO444" i="2"/>
  <c r="BM444" i="2"/>
  <c r="Y444" i="2"/>
  <c r="BN444" i="2" s="1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BN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P437" i="2" s="1"/>
  <c r="P437" i="2"/>
  <c r="BO436" i="2"/>
  <c r="BM436" i="2"/>
  <c r="Y436" i="2"/>
  <c r="BP436" i="2" s="1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N433" i="2" s="1"/>
  <c r="BO432" i="2"/>
  <c r="BM432" i="2"/>
  <c r="Y432" i="2"/>
  <c r="BP432" i="2" s="1"/>
  <c r="BO431" i="2"/>
  <c r="BM431" i="2"/>
  <c r="Y431" i="2"/>
  <c r="BN431" i="2" s="1"/>
  <c r="BO430" i="2"/>
  <c r="BM430" i="2"/>
  <c r="Y430" i="2"/>
  <c r="BP430" i="2" s="1"/>
  <c r="P430" i="2"/>
  <c r="BO429" i="2"/>
  <c r="BM429" i="2"/>
  <c r="Y429" i="2"/>
  <c r="BP429" i="2" s="1"/>
  <c r="BO428" i="2"/>
  <c r="BM428" i="2"/>
  <c r="Y428" i="2"/>
  <c r="Z428" i="2" s="1"/>
  <c r="BO427" i="2"/>
  <c r="BM427" i="2"/>
  <c r="Y427" i="2"/>
  <c r="BP427" i="2" s="1"/>
  <c r="P427" i="2"/>
  <c r="X425" i="2"/>
  <c r="X424" i="2"/>
  <c r="BO423" i="2"/>
  <c r="BM423" i="2"/>
  <c r="Y423" i="2"/>
  <c r="P423" i="2"/>
  <c r="X419" i="2"/>
  <c r="X418" i="2"/>
  <c r="BO417" i="2"/>
  <c r="BM417" i="2"/>
  <c r="Y417" i="2"/>
  <c r="BP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P412" i="2"/>
  <c r="BO411" i="2"/>
  <c r="BM411" i="2"/>
  <c r="Y411" i="2"/>
  <c r="P411" i="2"/>
  <c r="BO410" i="2"/>
  <c r="BM410" i="2"/>
  <c r="Y410" i="2"/>
  <c r="P410" i="2"/>
  <c r="BO409" i="2"/>
  <c r="BM409" i="2"/>
  <c r="Y409" i="2"/>
  <c r="Z409" i="2" s="1"/>
  <c r="P409" i="2"/>
  <c r="BO408" i="2"/>
  <c r="BM408" i="2"/>
  <c r="Y408" i="2"/>
  <c r="P408" i="2"/>
  <c r="X406" i="2"/>
  <c r="X405" i="2"/>
  <c r="BO404" i="2"/>
  <c r="BM404" i="2"/>
  <c r="Y404" i="2"/>
  <c r="P404" i="2"/>
  <c r="BO403" i="2"/>
  <c r="BM403" i="2"/>
  <c r="Y403" i="2"/>
  <c r="Z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BO396" i="2"/>
  <c r="BM396" i="2"/>
  <c r="Y396" i="2"/>
  <c r="BP396" i="2" s="1"/>
  <c r="P396" i="2"/>
  <c r="BO395" i="2"/>
  <c r="BM395" i="2"/>
  <c r="Y395" i="2"/>
  <c r="P395" i="2"/>
  <c r="X392" i="2"/>
  <c r="X391" i="2"/>
  <c r="BO390" i="2"/>
  <c r="BM390" i="2"/>
  <c r="Y390" i="2"/>
  <c r="BP390" i="2" s="1"/>
  <c r="P390" i="2"/>
  <c r="BO389" i="2"/>
  <c r="BM389" i="2"/>
  <c r="Y389" i="2"/>
  <c r="Y391" i="2" s="1"/>
  <c r="P389" i="2"/>
  <c r="X387" i="2"/>
  <c r="X386" i="2"/>
  <c r="BO385" i="2"/>
  <c r="BM385" i="2"/>
  <c r="Y385" i="2"/>
  <c r="Z385" i="2" s="1"/>
  <c r="P385" i="2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BN379" i="2" s="1"/>
  <c r="P379" i="2"/>
  <c r="BO378" i="2"/>
  <c r="BM378" i="2"/>
  <c r="Y378" i="2"/>
  <c r="Y380" i="2" s="1"/>
  <c r="P378" i="2"/>
  <c r="X376" i="2"/>
  <c r="X375" i="2"/>
  <c r="BO374" i="2"/>
  <c r="BM374" i="2"/>
  <c r="Y374" i="2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X362" i="2"/>
  <c r="X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BP341" i="2" s="1"/>
  <c r="BO340" i="2"/>
  <c r="BM340" i="2"/>
  <c r="Y340" i="2"/>
  <c r="Z340" i="2" s="1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Y338" i="2" s="1"/>
  <c r="X332" i="2"/>
  <c r="X331" i="2"/>
  <c r="BO330" i="2"/>
  <c r="BM330" i="2"/>
  <c r="Y330" i="2"/>
  <c r="Z330" i="2" s="1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M325" i="2"/>
  <c r="Y325" i="2"/>
  <c r="BP325" i="2" s="1"/>
  <c r="P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BO318" i="2"/>
  <c r="BM318" i="2"/>
  <c r="Y318" i="2"/>
  <c r="P318" i="2"/>
  <c r="X316" i="2"/>
  <c r="X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BO311" i="2"/>
  <c r="BM311" i="2"/>
  <c r="Y311" i="2"/>
  <c r="BP311" i="2" s="1"/>
  <c r="BO310" i="2"/>
  <c r="BM310" i="2"/>
  <c r="Y310" i="2"/>
  <c r="BP310" i="2" s="1"/>
  <c r="BO309" i="2"/>
  <c r="BM309" i="2"/>
  <c r="Y309" i="2"/>
  <c r="BP309" i="2" s="1"/>
  <c r="BO308" i="2"/>
  <c r="BM308" i="2"/>
  <c r="Y308" i="2"/>
  <c r="BP308" i="2" s="1"/>
  <c r="X305" i="2"/>
  <c r="X304" i="2"/>
  <c r="BO303" i="2"/>
  <c r="BM303" i="2"/>
  <c r="Y303" i="2"/>
  <c r="P303" i="2"/>
  <c r="BO302" i="2"/>
  <c r="BM302" i="2"/>
  <c r="Y302" i="2"/>
  <c r="Y305" i="2" s="1"/>
  <c r="P302" i="2"/>
  <c r="X300" i="2"/>
  <c r="X299" i="2"/>
  <c r="BO298" i="2"/>
  <c r="BM298" i="2"/>
  <c r="Y298" i="2"/>
  <c r="Y299" i="2" s="1"/>
  <c r="P298" i="2"/>
  <c r="X295" i="2"/>
  <c r="X294" i="2"/>
  <c r="BO293" i="2"/>
  <c r="BM293" i="2"/>
  <c r="Y293" i="2"/>
  <c r="Y294" i="2" s="1"/>
  <c r="P293" i="2"/>
  <c r="X290" i="2"/>
  <c r="X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X281" i="2"/>
  <c r="X280" i="2"/>
  <c r="BO279" i="2"/>
  <c r="BM279" i="2"/>
  <c r="Y279" i="2"/>
  <c r="BP279" i="2" s="1"/>
  <c r="BO278" i="2"/>
  <c r="BM278" i="2"/>
  <c r="Y278" i="2"/>
  <c r="Z278" i="2" s="1"/>
  <c r="BO277" i="2"/>
  <c r="BM277" i="2"/>
  <c r="Y277" i="2"/>
  <c r="P277" i="2"/>
  <c r="X274" i="2"/>
  <c r="X273" i="2"/>
  <c r="BO272" i="2"/>
  <c r="BM272" i="2"/>
  <c r="Y272" i="2"/>
  <c r="Y274" i="2" s="1"/>
  <c r="X269" i="2"/>
  <c r="X268" i="2"/>
  <c r="BO267" i="2"/>
  <c r="BM267" i="2"/>
  <c r="Y267" i="2"/>
  <c r="Z267" i="2" s="1"/>
  <c r="BO266" i="2"/>
  <c r="BM266" i="2"/>
  <c r="Y266" i="2"/>
  <c r="BP266" i="2" s="1"/>
  <c r="BO265" i="2"/>
  <c r="BM265" i="2"/>
  <c r="Y265" i="2"/>
  <c r="Z265" i="2" s="1"/>
  <c r="BO264" i="2"/>
  <c r="BM264" i="2"/>
  <c r="Y264" i="2"/>
  <c r="BP264" i="2" s="1"/>
  <c r="BO263" i="2"/>
  <c r="BM263" i="2"/>
  <c r="Y263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N256" i="2" s="1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N253" i="2" s="1"/>
  <c r="P253" i="2"/>
  <c r="BO252" i="2"/>
  <c r="BM252" i="2"/>
  <c r="Y252" i="2"/>
  <c r="BP252" i="2" s="1"/>
  <c r="BO251" i="2"/>
  <c r="BM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BN245" i="2" s="1"/>
  <c r="P245" i="2"/>
  <c r="BO244" i="2"/>
  <c r="BM244" i="2"/>
  <c r="Y244" i="2"/>
  <c r="Z244" i="2" s="1"/>
  <c r="P244" i="2"/>
  <c r="BO243" i="2"/>
  <c r="BM243" i="2"/>
  <c r="Y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P240" i="2" s="1"/>
  <c r="BO239" i="2"/>
  <c r="BM239" i="2"/>
  <c r="Y239" i="2"/>
  <c r="P239" i="2"/>
  <c r="X236" i="2"/>
  <c r="X235" i="2"/>
  <c r="BO234" i="2"/>
  <c r="BM234" i="2"/>
  <c r="Y234" i="2"/>
  <c r="BN234" i="2" s="1"/>
  <c r="BO233" i="2"/>
  <c r="BM233" i="2"/>
  <c r="Y233" i="2"/>
  <c r="BP233" i="2" s="1"/>
  <c r="BO232" i="2"/>
  <c r="BM232" i="2"/>
  <c r="Y232" i="2"/>
  <c r="P232" i="2"/>
  <c r="BO231" i="2"/>
  <c r="BM231" i="2"/>
  <c r="Y231" i="2"/>
  <c r="BO230" i="2"/>
  <c r="BM230" i="2"/>
  <c r="Y230" i="2"/>
  <c r="BP230" i="2" s="1"/>
  <c r="P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BO224" i="2"/>
  <c r="BM224" i="2"/>
  <c r="Y224" i="2"/>
  <c r="BP224" i="2" s="1"/>
  <c r="BO223" i="2"/>
  <c r="BM223" i="2"/>
  <c r="Y223" i="2"/>
  <c r="BP223" i="2" s="1"/>
  <c r="BP222" i="2"/>
  <c r="BO222" i="2"/>
  <c r="BN222" i="2"/>
  <c r="BM222" i="2"/>
  <c r="Z222" i="2"/>
  <c r="Y222" i="2"/>
  <c r="BO221" i="2"/>
  <c r="BM221" i="2"/>
  <c r="Y221" i="2"/>
  <c r="BP221" i="2" s="1"/>
  <c r="BO220" i="2"/>
  <c r="BM220" i="2"/>
  <c r="Y220" i="2"/>
  <c r="BP220" i="2" s="1"/>
  <c r="P220" i="2"/>
  <c r="BO219" i="2"/>
  <c r="BM219" i="2"/>
  <c r="Y219" i="2"/>
  <c r="BO218" i="2"/>
  <c r="BM218" i="2"/>
  <c r="Y218" i="2"/>
  <c r="P218" i="2"/>
  <c r="BO217" i="2"/>
  <c r="BM217" i="2"/>
  <c r="Y217" i="2"/>
  <c r="Z217" i="2" s="1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X203" i="2"/>
  <c r="X202" i="2"/>
  <c r="BO201" i="2"/>
  <c r="BM201" i="2"/>
  <c r="Y201" i="2"/>
  <c r="BN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BN196" i="2" s="1"/>
  <c r="P196" i="2"/>
  <c r="BO195" i="2"/>
  <c r="BM195" i="2"/>
  <c r="Y195" i="2"/>
  <c r="BN195" i="2" s="1"/>
  <c r="P195" i="2"/>
  <c r="X192" i="2"/>
  <c r="X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BO184" i="2"/>
  <c r="BM184" i="2"/>
  <c r="Y184" i="2"/>
  <c r="BP184" i="2" s="1"/>
  <c r="P184" i="2"/>
  <c r="BO183" i="2"/>
  <c r="BM183" i="2"/>
  <c r="Y183" i="2"/>
  <c r="P183" i="2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Y179" i="2" s="1"/>
  <c r="P175" i="2"/>
  <c r="X173" i="2"/>
  <c r="X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Y173" i="2" s="1"/>
  <c r="P167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P161" i="2"/>
  <c r="X158" i="2"/>
  <c r="X157" i="2"/>
  <c r="BO156" i="2"/>
  <c r="BM156" i="2"/>
  <c r="Y156" i="2"/>
  <c r="BP156" i="2" s="1"/>
  <c r="P156" i="2"/>
  <c r="BO155" i="2"/>
  <c r="BM155" i="2"/>
  <c r="Y155" i="2"/>
  <c r="Z155" i="2" s="1"/>
  <c r="P155" i="2"/>
  <c r="X153" i="2"/>
  <c r="X152" i="2"/>
  <c r="BO151" i="2"/>
  <c r="BM151" i="2"/>
  <c r="Y151" i="2"/>
  <c r="P151" i="2"/>
  <c r="BO150" i="2"/>
  <c r="BM150" i="2"/>
  <c r="Y150" i="2"/>
  <c r="Y152" i="2" s="1"/>
  <c r="P150" i="2"/>
  <c r="X148" i="2"/>
  <c r="X147" i="2"/>
  <c r="BO146" i="2"/>
  <c r="BM146" i="2"/>
  <c r="Y146" i="2"/>
  <c r="BP146" i="2" s="1"/>
  <c r="P146" i="2"/>
  <c r="BO145" i="2"/>
  <c r="BM145" i="2"/>
  <c r="Y145" i="2"/>
  <c r="Y147" i="2" s="1"/>
  <c r="P145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P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P132" i="2"/>
  <c r="BO131" i="2"/>
  <c r="BM131" i="2"/>
  <c r="Y131" i="2"/>
  <c r="BN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8" i="2" s="1"/>
  <c r="P124" i="2"/>
  <c r="X122" i="2"/>
  <c r="X121" i="2"/>
  <c r="BO120" i="2"/>
  <c r="BM120" i="2"/>
  <c r="Y120" i="2"/>
  <c r="BP120" i="2" s="1"/>
  <c r="P120" i="2"/>
  <c r="BO119" i="2"/>
  <c r="BM119" i="2"/>
  <c r="Y119" i="2"/>
  <c r="BO118" i="2"/>
  <c r="BM118" i="2"/>
  <c r="Y118" i="2"/>
  <c r="BP118" i="2" s="1"/>
  <c r="P118" i="2"/>
  <c r="BO117" i="2"/>
  <c r="BM117" i="2"/>
  <c r="Y117" i="2"/>
  <c r="P117" i="2"/>
  <c r="BO116" i="2"/>
  <c r="BM116" i="2"/>
  <c r="Y116" i="2"/>
  <c r="BP116" i="2" s="1"/>
  <c r="P116" i="2"/>
  <c r="X113" i="2"/>
  <c r="X112" i="2"/>
  <c r="BO111" i="2"/>
  <c r="BM111" i="2"/>
  <c r="Y111" i="2"/>
  <c r="BN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BO102" i="2"/>
  <c r="BM102" i="2"/>
  <c r="Y102" i="2"/>
  <c r="BP102" i="2" s="1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P94" i="2"/>
  <c r="X92" i="2"/>
  <c r="X91" i="2"/>
  <c r="BO90" i="2"/>
  <c r="BM90" i="2"/>
  <c r="Y90" i="2"/>
  <c r="BP90" i="2" s="1"/>
  <c r="BO89" i="2"/>
  <c r="BM89" i="2"/>
  <c r="Y89" i="2"/>
  <c r="X87" i="2"/>
  <c r="X86" i="2"/>
  <c r="BO85" i="2"/>
  <c r="BM85" i="2"/>
  <c r="Y85" i="2"/>
  <c r="BO84" i="2"/>
  <c r="BM84" i="2"/>
  <c r="Y84" i="2"/>
  <c r="BP84" i="2" s="1"/>
  <c r="BO83" i="2"/>
  <c r="BM83" i="2"/>
  <c r="Y83" i="2"/>
  <c r="BP83" i="2" s="1"/>
  <c r="BO82" i="2"/>
  <c r="BM82" i="2"/>
  <c r="Y82" i="2"/>
  <c r="BP82" i="2" s="1"/>
  <c r="BO81" i="2"/>
  <c r="BM81" i="2"/>
  <c r="Y81" i="2"/>
  <c r="BP81" i="2" s="1"/>
  <c r="BO80" i="2"/>
  <c r="BM80" i="2"/>
  <c r="Y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N71" i="2" s="1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P68" i="2"/>
  <c r="BO67" i="2"/>
  <c r="BM67" i="2"/>
  <c r="Y67" i="2"/>
  <c r="P67" i="2"/>
  <c r="BO66" i="2"/>
  <c r="BM66" i="2"/>
  <c r="Y66" i="2"/>
  <c r="BP66" i="2" s="1"/>
  <c r="P66" i="2"/>
  <c r="X63" i="2"/>
  <c r="X62" i="2"/>
  <c r="BO61" i="2"/>
  <c r="BM61" i="2"/>
  <c r="Y61" i="2"/>
  <c r="Z61" i="2" s="1"/>
  <c r="BO60" i="2"/>
  <c r="BM60" i="2"/>
  <c r="Y60" i="2"/>
  <c r="X58" i="2"/>
  <c r="X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P51" i="2"/>
  <c r="X47" i="2"/>
  <c r="X46" i="2"/>
  <c r="BO45" i="2"/>
  <c r="BM45" i="2"/>
  <c r="Y45" i="2"/>
  <c r="BP45" i="2" s="1"/>
  <c r="P45" i="2"/>
  <c r="X43" i="2"/>
  <c r="X42" i="2"/>
  <c r="BO41" i="2"/>
  <c r="BM41" i="2"/>
  <c r="Y41" i="2"/>
  <c r="BP41" i="2" s="1"/>
  <c r="P41" i="2"/>
  <c r="X39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Z126" i="2" l="1"/>
  <c r="Z390" i="2"/>
  <c r="BN390" i="2"/>
  <c r="Z416" i="2"/>
  <c r="BN416" i="2"/>
  <c r="H615" i="2"/>
  <c r="BN529" i="2"/>
  <c r="Y535" i="2"/>
  <c r="Z341" i="2"/>
  <c r="Z529" i="2"/>
  <c r="X609" i="2"/>
  <c r="Z26" i="2"/>
  <c r="Y87" i="2"/>
  <c r="Z81" i="2"/>
  <c r="Z82" i="2"/>
  <c r="BN82" i="2"/>
  <c r="BP200" i="2"/>
  <c r="Z257" i="2"/>
  <c r="BN257" i="2"/>
  <c r="Z367" i="2"/>
  <c r="BN367" i="2"/>
  <c r="Z368" i="2"/>
  <c r="Z429" i="2"/>
  <c r="BN429" i="2"/>
  <c r="Z435" i="2"/>
  <c r="BN435" i="2"/>
  <c r="Z436" i="2"/>
  <c r="BN436" i="2"/>
  <c r="Z442" i="2"/>
  <c r="BN442" i="2"/>
  <c r="Z455" i="2"/>
  <c r="BN455" i="2"/>
  <c r="Z459" i="2"/>
  <c r="BN459" i="2"/>
  <c r="Z460" i="2"/>
  <c r="BN460" i="2"/>
  <c r="Z496" i="2"/>
  <c r="BN496" i="2"/>
  <c r="Z506" i="2"/>
  <c r="Z507" i="2" s="1"/>
  <c r="BN506" i="2"/>
  <c r="BP506" i="2"/>
  <c r="Y507" i="2"/>
  <c r="Z512" i="2"/>
  <c r="BN512" i="2"/>
  <c r="BP516" i="2"/>
  <c r="Z534" i="2"/>
  <c r="BN534" i="2"/>
  <c r="BN117" i="2"/>
  <c r="Z117" i="2"/>
  <c r="BN132" i="2"/>
  <c r="Z132" i="2"/>
  <c r="BN170" i="2"/>
  <c r="Z170" i="2"/>
  <c r="Z218" i="2"/>
  <c r="BP218" i="2"/>
  <c r="BP231" i="2"/>
  <c r="BN231" i="2"/>
  <c r="Z231" i="2"/>
  <c r="BN232" i="2"/>
  <c r="BP232" i="2"/>
  <c r="Z243" i="2"/>
  <c r="BP243" i="2"/>
  <c r="BP360" i="2"/>
  <c r="BN360" i="2"/>
  <c r="Z360" i="2"/>
  <c r="BP395" i="2"/>
  <c r="BN395" i="2"/>
  <c r="Z395" i="2"/>
  <c r="Y425" i="2"/>
  <c r="Y424" i="2"/>
  <c r="BP423" i="2"/>
  <c r="BN423" i="2"/>
  <c r="Z423" i="2"/>
  <c r="Z424" i="2" s="1"/>
  <c r="BP450" i="2"/>
  <c r="BN450" i="2"/>
  <c r="Z450" i="2"/>
  <c r="BN473" i="2"/>
  <c r="Z473" i="2"/>
  <c r="BP531" i="2"/>
  <c r="BN531" i="2"/>
  <c r="Z531" i="2"/>
  <c r="BP532" i="2"/>
  <c r="BN532" i="2"/>
  <c r="Z532" i="2"/>
  <c r="BN550" i="2"/>
  <c r="Z550" i="2"/>
  <c r="BP552" i="2"/>
  <c r="BN552" i="2"/>
  <c r="Z552" i="2"/>
  <c r="BP554" i="2"/>
  <c r="BN554" i="2"/>
  <c r="Z554" i="2"/>
  <c r="BP556" i="2"/>
  <c r="BN556" i="2"/>
  <c r="Z556" i="2"/>
  <c r="BP561" i="2"/>
  <c r="BN561" i="2"/>
  <c r="Z561" i="2"/>
  <c r="Z52" i="2"/>
  <c r="BN52" i="2"/>
  <c r="BP53" i="2"/>
  <c r="BP56" i="2"/>
  <c r="BN56" i="2"/>
  <c r="Z56" i="2"/>
  <c r="BP67" i="2"/>
  <c r="BN67" i="2"/>
  <c r="Z67" i="2"/>
  <c r="BP68" i="2"/>
  <c r="BN68" i="2"/>
  <c r="Z68" i="2"/>
  <c r="BP85" i="2"/>
  <c r="Z85" i="2"/>
  <c r="BP119" i="2"/>
  <c r="Z119" i="2"/>
  <c r="BP151" i="2"/>
  <c r="Z151" i="2"/>
  <c r="BP219" i="2"/>
  <c r="BN219" i="2"/>
  <c r="Z219" i="2"/>
  <c r="BP242" i="2"/>
  <c r="Z242" i="2"/>
  <c r="BN303" i="2"/>
  <c r="Z303" i="2"/>
  <c r="BP383" i="2"/>
  <c r="Z383" i="2"/>
  <c r="BP410" i="2"/>
  <c r="BN410" i="2"/>
  <c r="Z410" i="2"/>
  <c r="BP448" i="2"/>
  <c r="BN448" i="2"/>
  <c r="Z448" i="2"/>
  <c r="BP471" i="2"/>
  <c r="BN471" i="2"/>
  <c r="Z471" i="2"/>
  <c r="BP520" i="2"/>
  <c r="BN520" i="2"/>
  <c r="Z520" i="2"/>
  <c r="Y527" i="2"/>
  <c r="BN524" i="2"/>
  <c r="Z524" i="2"/>
  <c r="BP525" i="2"/>
  <c r="BN525" i="2"/>
  <c r="Z525" i="2"/>
  <c r="BP538" i="2"/>
  <c r="BN538" i="2"/>
  <c r="Z538" i="2"/>
  <c r="AE615" i="2"/>
  <c r="Y595" i="2"/>
  <c r="Y596" i="2"/>
  <c r="Y63" i="2"/>
  <c r="Y141" i="2"/>
  <c r="Y158" i="2"/>
  <c r="Y248" i="2"/>
  <c r="M615" i="2"/>
  <c r="Y268" i="2"/>
  <c r="Y419" i="2"/>
  <c r="Y564" i="2"/>
  <c r="BN30" i="2"/>
  <c r="BP30" i="2"/>
  <c r="Y86" i="2"/>
  <c r="BP89" i="2"/>
  <c r="Y92" i="2"/>
  <c r="BN89" i="2"/>
  <c r="Z89" i="2"/>
  <c r="J9" i="2"/>
  <c r="Z22" i="2"/>
  <c r="Z23" i="2" s="1"/>
  <c r="Y23" i="2"/>
  <c r="BP28" i="2"/>
  <c r="BN32" i="2"/>
  <c r="BP32" i="2"/>
  <c r="Y38" i="2"/>
  <c r="Y39" i="2"/>
  <c r="Y42" i="2"/>
  <c r="Y43" i="2"/>
  <c r="Y46" i="2"/>
  <c r="Y47" i="2"/>
  <c r="Z54" i="2"/>
  <c r="BN55" i="2"/>
  <c r="BP55" i="2"/>
  <c r="BN61" i="2"/>
  <c r="BP61" i="2"/>
  <c r="BN66" i="2"/>
  <c r="Z69" i="2"/>
  <c r="BP71" i="2"/>
  <c r="Y78" i="2"/>
  <c r="Z76" i="2"/>
  <c r="Z80" i="2"/>
  <c r="BN80" i="2"/>
  <c r="Z83" i="2"/>
  <c r="Z84" i="2"/>
  <c r="BN84" i="2"/>
  <c r="Z108" i="2"/>
  <c r="BN108" i="2"/>
  <c r="Z109" i="2"/>
  <c r="BN109" i="2"/>
  <c r="Z111" i="2"/>
  <c r="Z116" i="2"/>
  <c r="BN116" i="2"/>
  <c r="Z118" i="2"/>
  <c r="BN118" i="2"/>
  <c r="Z124" i="2"/>
  <c r="BN124" i="2"/>
  <c r="Z125" i="2"/>
  <c r="BN125" i="2"/>
  <c r="BP131" i="2"/>
  <c r="BP133" i="2"/>
  <c r="BN135" i="2"/>
  <c r="BP135" i="2"/>
  <c r="Z140" i="2"/>
  <c r="Z141" i="2" s="1"/>
  <c r="BN140" i="2"/>
  <c r="Z145" i="2"/>
  <c r="BN145" i="2"/>
  <c r="Z146" i="2"/>
  <c r="BN146" i="2"/>
  <c r="Z150" i="2"/>
  <c r="BN150" i="2"/>
  <c r="BP150" i="2"/>
  <c r="BP162" i="2"/>
  <c r="Z167" i="2"/>
  <c r="BN167" i="2"/>
  <c r="BP167" i="2"/>
  <c r="BN168" i="2"/>
  <c r="Z169" i="2"/>
  <c r="BN169" i="2"/>
  <c r="BP170" i="2"/>
  <c r="Y172" i="2"/>
  <c r="Z184" i="2"/>
  <c r="BN184" i="2"/>
  <c r="BP185" i="2"/>
  <c r="Z187" i="2"/>
  <c r="BN187" i="2"/>
  <c r="Z189" i="2"/>
  <c r="BN189" i="2"/>
  <c r="Z195" i="2"/>
  <c r="BP196" i="2"/>
  <c r="Z201" i="2"/>
  <c r="Z208" i="2"/>
  <c r="Z220" i="2"/>
  <c r="BN220" i="2"/>
  <c r="Z224" i="2"/>
  <c r="BN224" i="2"/>
  <c r="BP234" i="2"/>
  <c r="Z240" i="2"/>
  <c r="BN240" i="2"/>
  <c r="BP241" i="2"/>
  <c r="BP245" i="2"/>
  <c r="BN252" i="2"/>
  <c r="BP254" i="2"/>
  <c r="BP256" i="2"/>
  <c r="Z258" i="2"/>
  <c r="BN258" i="2"/>
  <c r="BP263" i="2"/>
  <c r="Z264" i="2"/>
  <c r="BN264" i="2"/>
  <c r="BP265" i="2"/>
  <c r="Z266" i="2"/>
  <c r="BN266" i="2"/>
  <c r="Z286" i="2"/>
  <c r="BN286" i="2"/>
  <c r="Z313" i="2"/>
  <c r="BN313" i="2"/>
  <c r="Z320" i="2"/>
  <c r="BN320" i="2"/>
  <c r="BN325" i="2"/>
  <c r="Z335" i="2"/>
  <c r="BN335" i="2"/>
  <c r="BN336" i="2"/>
  <c r="BP340" i="2"/>
  <c r="BN341" i="2"/>
  <c r="BN342" i="2"/>
  <c r="Z348" i="2"/>
  <c r="BN359" i="2"/>
  <c r="BP359" i="2"/>
  <c r="Z366" i="2"/>
  <c r="BN366" i="2"/>
  <c r="Z369" i="2"/>
  <c r="BN369" i="2"/>
  <c r="Z372" i="2"/>
  <c r="BN372" i="2"/>
  <c r="BN373" i="2"/>
  <c r="Z379" i="2"/>
  <c r="BN385" i="2"/>
  <c r="BP385" i="2"/>
  <c r="BN389" i="2"/>
  <c r="BP389" i="2"/>
  <c r="Y392" i="2"/>
  <c r="Z396" i="2"/>
  <c r="BN396" i="2"/>
  <c r="BN397" i="2"/>
  <c r="BN90" i="2"/>
  <c r="BN94" i="2"/>
  <c r="BP96" i="2"/>
  <c r="BN103" i="2"/>
  <c r="BP103" i="2"/>
  <c r="BN107" i="2"/>
  <c r="Z110" i="2"/>
  <c r="Y112" i="2"/>
  <c r="BN139" i="2"/>
  <c r="BP139" i="2"/>
  <c r="Y142" i="2"/>
  <c r="Z163" i="2"/>
  <c r="BN163" i="2"/>
  <c r="Z175" i="2"/>
  <c r="BN175" i="2"/>
  <c r="BP175" i="2"/>
  <c r="BN176" i="2"/>
  <c r="BP176" i="2"/>
  <c r="Y178" i="2"/>
  <c r="Z186" i="2"/>
  <c r="Z188" i="2"/>
  <c r="BN188" i="2"/>
  <c r="Z190" i="2"/>
  <c r="BP210" i="2"/>
  <c r="BN212" i="2"/>
  <c r="BP212" i="2"/>
  <c r="BN216" i="2"/>
  <c r="BP216" i="2"/>
  <c r="BN226" i="2"/>
  <c r="BP226" i="2"/>
  <c r="BN230" i="2"/>
  <c r="BN278" i="2"/>
  <c r="BP278" i="2"/>
  <c r="Z284" i="2"/>
  <c r="Z285" i="2"/>
  <c r="BN285" i="2"/>
  <c r="BP293" i="2"/>
  <c r="BP302" i="2"/>
  <c r="BP303" i="2"/>
  <c r="Y304" i="2"/>
  <c r="Z308" i="2"/>
  <c r="BN308" i="2"/>
  <c r="Z310" i="2"/>
  <c r="BN310" i="2"/>
  <c r="Z312" i="2"/>
  <c r="BN312" i="2"/>
  <c r="Z314" i="2"/>
  <c r="BN314" i="2"/>
  <c r="Z319" i="2"/>
  <c r="BN319" i="2"/>
  <c r="Z334" i="2"/>
  <c r="BN334" i="2"/>
  <c r="BP334" i="2"/>
  <c r="Y337" i="2"/>
  <c r="BP348" i="2"/>
  <c r="BN368" i="2"/>
  <c r="Z371" i="2"/>
  <c r="BN371" i="2"/>
  <c r="BP379" i="2"/>
  <c r="BN403" i="2"/>
  <c r="BP403" i="2"/>
  <c r="BP411" i="2"/>
  <c r="BN411" i="2"/>
  <c r="Z411" i="2"/>
  <c r="BP412" i="2"/>
  <c r="BN412" i="2"/>
  <c r="Z412" i="2"/>
  <c r="BN409" i="2"/>
  <c r="BP409" i="2"/>
  <c r="Z417" i="2"/>
  <c r="Z418" i="2" s="1"/>
  <c r="BN417" i="2"/>
  <c r="Y418" i="2"/>
  <c r="Y615" i="2"/>
  <c r="Z427" i="2"/>
  <c r="BN427" i="2"/>
  <c r="BN434" i="2"/>
  <c r="BP434" i="2"/>
  <c r="Z438" i="2"/>
  <c r="BN438" i="2"/>
  <c r="Z439" i="2"/>
  <c r="BN439" i="2"/>
  <c r="Z441" i="2"/>
  <c r="Z446" i="2"/>
  <c r="BN446" i="2"/>
  <c r="Z449" i="2"/>
  <c r="BN449" i="2"/>
  <c r="Z454" i="2"/>
  <c r="Z456" i="2" s="1"/>
  <c r="BN454" i="2"/>
  <c r="BP454" i="2"/>
  <c r="Z461" i="2"/>
  <c r="BN461" i="2"/>
  <c r="BP473" i="2"/>
  <c r="Z474" i="2"/>
  <c r="BN474" i="2"/>
  <c r="Z495" i="2"/>
  <c r="BN495" i="2"/>
  <c r="Z501" i="2"/>
  <c r="BN501" i="2"/>
  <c r="BP501" i="2"/>
  <c r="Y503" i="2"/>
  <c r="AC615" i="2"/>
  <c r="Z513" i="2"/>
  <c r="BN513" i="2"/>
  <c r="Z519" i="2"/>
  <c r="Y536" i="2"/>
  <c r="Z530" i="2"/>
  <c r="BN530" i="2"/>
  <c r="BP530" i="2"/>
  <c r="Z533" i="2"/>
  <c r="BN533" i="2"/>
  <c r="Y542" i="2"/>
  <c r="BP540" i="2"/>
  <c r="Y541" i="2"/>
  <c r="BP544" i="2"/>
  <c r="Y545" i="2"/>
  <c r="AD615" i="2"/>
  <c r="BN562" i="2"/>
  <c r="BP562" i="2"/>
  <c r="Z563" i="2"/>
  <c r="BN563" i="2"/>
  <c r="Y573" i="2"/>
  <c r="BN567" i="2"/>
  <c r="BP567" i="2"/>
  <c r="BN569" i="2"/>
  <c r="BP569" i="2"/>
  <c r="BN571" i="2"/>
  <c r="BP571" i="2"/>
  <c r="Y574" i="2"/>
  <c r="Z576" i="2"/>
  <c r="Z589" i="2"/>
  <c r="BN589" i="2"/>
  <c r="Y591" i="2"/>
  <c r="Y451" i="2"/>
  <c r="BP428" i="2"/>
  <c r="BN437" i="2"/>
  <c r="BP441" i="2"/>
  <c r="BN447" i="2"/>
  <c r="BP447" i="2"/>
  <c r="Z462" i="2"/>
  <c r="BN481" i="2"/>
  <c r="BP481" i="2"/>
  <c r="BN485" i="2"/>
  <c r="BP485" i="2"/>
  <c r="BN489" i="2"/>
  <c r="BP489" i="2"/>
  <c r="BN494" i="2"/>
  <c r="BP494" i="2"/>
  <c r="BN518" i="2"/>
  <c r="BP518" i="2"/>
  <c r="BN560" i="2"/>
  <c r="BP560" i="2"/>
  <c r="Y565" i="2"/>
  <c r="Y578" i="2"/>
  <c r="A10" i="2"/>
  <c r="F10" i="2"/>
  <c r="H9" i="2"/>
  <c r="Y34" i="2"/>
  <c r="Y191" i="2"/>
  <c r="Y213" i="2"/>
  <c r="BN205" i="2"/>
  <c r="BN309" i="2"/>
  <c r="Z309" i="2"/>
  <c r="Y376" i="2"/>
  <c r="Y165" i="2"/>
  <c r="BN288" i="2"/>
  <c r="Z288" i="2"/>
  <c r="Y323" i="2"/>
  <c r="BP318" i="2"/>
  <c r="Y331" i="2"/>
  <c r="BP347" i="2"/>
  <c r="BN347" i="2"/>
  <c r="Z347" i="2"/>
  <c r="Z27" i="2"/>
  <c r="Y58" i="2"/>
  <c r="Z70" i="2"/>
  <c r="Y72" i="2"/>
  <c r="Z120" i="2"/>
  <c r="Z130" i="2"/>
  <c r="Z156" i="2"/>
  <c r="Z157" i="2" s="1"/>
  <c r="Z161" i="2"/>
  <c r="BN207" i="2"/>
  <c r="Z209" i="2"/>
  <c r="Z279" i="2"/>
  <c r="Z318" i="2"/>
  <c r="Y322" i="2"/>
  <c r="BP374" i="2"/>
  <c r="BN374" i="2"/>
  <c r="Z374" i="2"/>
  <c r="Y35" i="2"/>
  <c r="Y235" i="2"/>
  <c r="Q615" i="2"/>
  <c r="Y280" i="2"/>
  <c r="BP277" i="2"/>
  <c r="Z327" i="2"/>
  <c r="BN329" i="2"/>
  <c r="Y350" i="2"/>
  <c r="BN358" i="2"/>
  <c r="Z358" i="2"/>
  <c r="Z361" i="2" s="1"/>
  <c r="Y361" i="2"/>
  <c r="BP358" i="2"/>
  <c r="BN384" i="2"/>
  <c r="Z384" i="2"/>
  <c r="BP384" i="2"/>
  <c r="BN27" i="2"/>
  <c r="Z29" i="2"/>
  <c r="Z31" i="2"/>
  <c r="Z60" i="2"/>
  <c r="Z62" i="2" s="1"/>
  <c r="Y62" i="2"/>
  <c r="BN70" i="2"/>
  <c r="Y91" i="2"/>
  <c r="Z95" i="2"/>
  <c r="Y97" i="2"/>
  <c r="Z102" i="2"/>
  <c r="Y104" i="2"/>
  <c r="BN120" i="2"/>
  <c r="BN130" i="2"/>
  <c r="Y136" i="2"/>
  <c r="G615" i="2"/>
  <c r="Y153" i="2"/>
  <c r="BN156" i="2"/>
  <c r="BN161" i="2"/>
  <c r="J615" i="2"/>
  <c r="Y198" i="2"/>
  <c r="BP195" i="2"/>
  <c r="Y197" i="2"/>
  <c r="BP205" i="2"/>
  <c r="BP207" i="2"/>
  <c r="BN209" i="2"/>
  <c r="Z211" i="2"/>
  <c r="Z221" i="2"/>
  <c r="Z223" i="2"/>
  <c r="Z225" i="2"/>
  <c r="Z233" i="2"/>
  <c r="BN244" i="2"/>
  <c r="Z246" i="2"/>
  <c r="Z251" i="2"/>
  <c r="Z253" i="2"/>
  <c r="Y269" i="2"/>
  <c r="Z277" i="2"/>
  <c r="BN279" i="2"/>
  <c r="BP288" i="2"/>
  <c r="BN302" i="2"/>
  <c r="Z302" i="2"/>
  <c r="Z304" i="2" s="1"/>
  <c r="BN318" i="2"/>
  <c r="Y332" i="2"/>
  <c r="BN404" i="2"/>
  <c r="Z404" i="2"/>
  <c r="BP404" i="2"/>
  <c r="C615" i="2"/>
  <c r="Y73" i="2"/>
  <c r="BP80" i="2"/>
  <c r="BP111" i="2"/>
  <c r="BP124" i="2"/>
  <c r="BN126" i="2"/>
  <c r="BN134" i="2"/>
  <c r="Y192" i="2"/>
  <c r="I615" i="2"/>
  <c r="BN186" i="2"/>
  <c r="BN217" i="2"/>
  <c r="Y227" i="2"/>
  <c r="BN242" i="2"/>
  <c r="BN255" i="2"/>
  <c r="Y259" i="2"/>
  <c r="Y273" i="2"/>
  <c r="P615" i="2"/>
  <c r="BP272" i="2"/>
  <c r="BP329" i="2"/>
  <c r="Y351" i="2"/>
  <c r="BN54" i="2"/>
  <c r="B615" i="2"/>
  <c r="BN29" i="2"/>
  <c r="BN31" i="2"/>
  <c r="Z33" i="2"/>
  <c r="Z37" i="2"/>
  <c r="Z38" i="2" s="1"/>
  <c r="Z41" i="2"/>
  <c r="Z42" i="2" s="1"/>
  <c r="Z45" i="2"/>
  <c r="Z46" i="2" s="1"/>
  <c r="Z51" i="2"/>
  <c r="BN60" i="2"/>
  <c r="BP76" i="2"/>
  <c r="BN95" i="2"/>
  <c r="BN102" i="2"/>
  <c r="BP132" i="2"/>
  <c r="BP161" i="2"/>
  <c r="Z171" i="2"/>
  <c r="Z177" i="2"/>
  <c r="Z183" i="2"/>
  <c r="BP201" i="2"/>
  <c r="BN211" i="2"/>
  <c r="BN221" i="2"/>
  <c r="BN223" i="2"/>
  <c r="BN225" i="2"/>
  <c r="BN233" i="2"/>
  <c r="BP244" i="2"/>
  <c r="BN246" i="2"/>
  <c r="BN251" i="2"/>
  <c r="Z272" i="2"/>
  <c r="Z273" i="2" s="1"/>
  <c r="BN277" i="2"/>
  <c r="Y289" i="2"/>
  <c r="Y315" i="2"/>
  <c r="BP327" i="2"/>
  <c r="BP343" i="2"/>
  <c r="BN343" i="2"/>
  <c r="Z343" i="2"/>
  <c r="Y98" i="2"/>
  <c r="Y105" i="2"/>
  <c r="BP134" i="2"/>
  <c r="Y137" i="2"/>
  <c r="Y214" i="2"/>
  <c r="BP217" i="2"/>
  <c r="BN239" i="2"/>
  <c r="K615" i="2"/>
  <c r="BP253" i="2"/>
  <c r="BP255" i="2"/>
  <c r="BN298" i="2"/>
  <c r="Z298" i="2"/>
  <c r="Z299" i="2" s="1"/>
  <c r="Y300" i="2"/>
  <c r="T615" i="2"/>
  <c r="BN354" i="2"/>
  <c r="Z354" i="2"/>
  <c r="Z355" i="2" s="1"/>
  <c r="V615" i="2"/>
  <c r="BP354" i="2"/>
  <c r="X615" i="2"/>
  <c r="X605" i="2"/>
  <c r="BP60" i="2"/>
  <c r="Z71" i="2"/>
  <c r="Z75" i="2"/>
  <c r="Y77" i="2"/>
  <c r="Y127" i="2"/>
  <c r="Z131" i="2"/>
  <c r="Y157" i="2"/>
  <c r="BN171" i="2"/>
  <c r="BN177" i="2"/>
  <c r="BN183" i="2"/>
  <c r="Z185" i="2"/>
  <c r="Y202" i="2"/>
  <c r="BN206" i="2"/>
  <c r="Y228" i="2"/>
  <c r="Z239" i="2"/>
  <c r="Z241" i="2"/>
  <c r="BP251" i="2"/>
  <c r="Y260" i="2"/>
  <c r="BN272" i="2"/>
  <c r="Z287" i="2"/>
  <c r="BN328" i="2"/>
  <c r="Z328" i="2"/>
  <c r="Y381" i="2"/>
  <c r="BP378" i="2"/>
  <c r="BN378" i="2"/>
  <c r="Z378" i="2"/>
  <c r="Z380" i="2" s="1"/>
  <c r="BN22" i="2"/>
  <c r="BN26" i="2"/>
  <c r="Z28" i="2"/>
  <c r="D615" i="2"/>
  <c r="BN69" i="2"/>
  <c r="BN81" i="2"/>
  <c r="BN83" i="2"/>
  <c r="BN85" i="2"/>
  <c r="E615" i="2"/>
  <c r="BN101" i="2"/>
  <c r="Y113" i="2"/>
  <c r="BN110" i="2"/>
  <c r="BN119" i="2"/>
  <c r="Z133" i="2"/>
  <c r="BP145" i="2"/>
  <c r="Y148" i="2"/>
  <c r="BN151" i="2"/>
  <c r="BN155" i="2"/>
  <c r="Z162" i="2"/>
  <c r="BN190" i="2"/>
  <c r="Z200" i="2"/>
  <c r="BN208" i="2"/>
  <c r="Z210" i="2"/>
  <c r="Z245" i="2"/>
  <c r="Z256" i="2"/>
  <c r="O615" i="2"/>
  <c r="Z263" i="2"/>
  <c r="BN267" i="2"/>
  <c r="Y281" i="2"/>
  <c r="BP321" i="2"/>
  <c r="Z321" i="2"/>
  <c r="BN330" i="2"/>
  <c r="Y386" i="2"/>
  <c r="BN75" i="2"/>
  <c r="Z94" i="2"/>
  <c r="Y164" i="2"/>
  <c r="BP183" i="2"/>
  <c r="Y203" i="2"/>
  <c r="BP206" i="2"/>
  <c r="Y236" i="2"/>
  <c r="Z234" i="2"/>
  <c r="BN243" i="2"/>
  <c r="Y247" i="2"/>
  <c r="Z252" i="2"/>
  <c r="Z254" i="2"/>
  <c r="BN265" i="2"/>
  <c r="BN287" i="2"/>
  <c r="S615" i="2"/>
  <c r="BN293" i="2"/>
  <c r="Z293" i="2"/>
  <c r="Z294" i="2" s="1"/>
  <c r="Y295" i="2"/>
  <c r="BP298" i="2"/>
  <c r="BN311" i="2"/>
  <c r="Z311" i="2"/>
  <c r="BP326" i="2"/>
  <c r="BN326" i="2"/>
  <c r="Z326" i="2"/>
  <c r="Y362" i="2"/>
  <c r="Z386" i="2"/>
  <c r="BN408" i="2"/>
  <c r="Y414" i="2"/>
  <c r="Z408" i="2"/>
  <c r="Y413" i="2"/>
  <c r="BP408" i="2"/>
  <c r="X606" i="2"/>
  <c r="BN33" i="2"/>
  <c r="BN37" i="2"/>
  <c r="BN41" i="2"/>
  <c r="BN45" i="2"/>
  <c r="BN51" i="2"/>
  <c r="Z53" i="2"/>
  <c r="X607" i="2"/>
  <c r="BP51" i="2"/>
  <c r="Z66" i="2"/>
  <c r="Z101" i="2"/>
  <c r="Z107" i="2"/>
  <c r="BP117" i="2"/>
  <c r="Y122" i="2"/>
  <c r="BP22" i="2"/>
  <c r="Y57" i="2"/>
  <c r="Z90" i="2"/>
  <c r="Z96" i="2"/>
  <c r="Y121" i="2"/>
  <c r="F615" i="2"/>
  <c r="BP155" i="2"/>
  <c r="Z168" i="2"/>
  <c r="Z196" i="2"/>
  <c r="BN218" i="2"/>
  <c r="Z230" i="2"/>
  <c r="Z232" i="2"/>
  <c r="BP239" i="2"/>
  <c r="BN263" i="2"/>
  <c r="BP267" i="2"/>
  <c r="R615" i="2"/>
  <c r="BP284" i="2"/>
  <c r="Y290" i="2"/>
  <c r="BN321" i="2"/>
  <c r="BP328" i="2"/>
  <c r="BP330" i="2"/>
  <c r="BN349" i="2"/>
  <c r="Z349" i="2"/>
  <c r="BP349" i="2"/>
  <c r="Y355" i="2"/>
  <c r="Y316" i="2"/>
  <c r="Z325" i="2"/>
  <c r="Z336" i="2"/>
  <c r="Z342" i="2"/>
  <c r="Z373" i="2"/>
  <c r="Z397" i="2"/>
  <c r="Z437" i="2"/>
  <c r="Y497" i="2"/>
  <c r="Z502" i="2"/>
  <c r="Z514" i="2"/>
  <c r="Y521" i="2"/>
  <c r="Z560" i="2"/>
  <c r="BN576" i="2"/>
  <c r="BP589" i="2"/>
  <c r="Z598" i="2"/>
  <c r="Z599" i="2" s="1"/>
  <c r="BN340" i="2"/>
  <c r="Y344" i="2"/>
  <c r="Y375" i="2"/>
  <c r="Y387" i="2"/>
  <c r="Y399" i="2"/>
  <c r="BP431" i="2"/>
  <c r="BP433" i="2"/>
  <c r="BP444" i="2"/>
  <c r="Y467" i="2"/>
  <c r="BP476" i="2"/>
  <c r="BP480" i="2"/>
  <c r="Y483" i="2"/>
  <c r="Y487" i="2"/>
  <c r="Y491" i="2"/>
  <c r="BP517" i="2"/>
  <c r="BN519" i="2"/>
  <c r="BN568" i="2"/>
  <c r="BN570" i="2"/>
  <c r="BN572" i="2"/>
  <c r="Y579" i="2"/>
  <c r="BP582" i="2"/>
  <c r="BP584" i="2"/>
  <c r="Z594" i="2"/>
  <c r="Z595" i="2" s="1"/>
  <c r="BN602" i="2"/>
  <c r="U615" i="2"/>
  <c r="Y462" i="2"/>
  <c r="BN502" i="2"/>
  <c r="BN514" i="2"/>
  <c r="Z516" i="2"/>
  <c r="Z540" i="2"/>
  <c r="Z544" i="2"/>
  <c r="Z545" i="2" s="1"/>
  <c r="Z590" i="2"/>
  <c r="Z591" i="2" s="1"/>
  <c r="BN598" i="2"/>
  <c r="Z370" i="2"/>
  <c r="Y405" i="2"/>
  <c r="Z430" i="2"/>
  <c r="Z432" i="2"/>
  <c r="Z443" i="2"/>
  <c r="Z445" i="2"/>
  <c r="Y457" i="2"/>
  <c r="Z475" i="2"/>
  <c r="Y477" i="2"/>
  <c r="Y498" i="2"/>
  <c r="Y522" i="2"/>
  <c r="BP568" i="2"/>
  <c r="BP570" i="2"/>
  <c r="BP572" i="2"/>
  <c r="Z581" i="2"/>
  <c r="Z583" i="2"/>
  <c r="Y585" i="2"/>
  <c r="BN594" i="2"/>
  <c r="BP602" i="2"/>
  <c r="W615" i="2"/>
  <c r="Y345" i="2"/>
  <c r="BN383" i="2"/>
  <c r="Z389" i="2"/>
  <c r="Z391" i="2" s="1"/>
  <c r="Y400" i="2"/>
  <c r="BN428" i="2"/>
  <c r="Y468" i="2"/>
  <c r="Z485" i="2"/>
  <c r="Z486" i="2" s="1"/>
  <c r="Z489" i="2"/>
  <c r="Z490" i="2" s="1"/>
  <c r="Z494" i="2"/>
  <c r="BN544" i="2"/>
  <c r="Z577" i="2"/>
  <c r="BN590" i="2"/>
  <c r="BP598" i="2"/>
  <c r="BN370" i="2"/>
  <c r="BN430" i="2"/>
  <c r="BN432" i="2"/>
  <c r="BN443" i="2"/>
  <c r="BN445" i="2"/>
  <c r="Y463" i="2"/>
  <c r="BN475" i="2"/>
  <c r="BP550" i="2"/>
  <c r="Z567" i="2"/>
  <c r="Z573" i="2" s="1"/>
  <c r="BN581" i="2"/>
  <c r="BN583" i="2"/>
  <c r="BP594" i="2"/>
  <c r="Y603" i="2"/>
  <c r="Y406" i="2"/>
  <c r="Y478" i="2"/>
  <c r="BN577" i="2"/>
  <c r="Y586" i="2"/>
  <c r="Y599" i="2"/>
  <c r="Z615" i="2"/>
  <c r="Z398" i="2"/>
  <c r="Z402" i="2"/>
  <c r="Z440" i="2"/>
  <c r="Z466" i="2"/>
  <c r="Z467" i="2" s="1"/>
  <c r="Z470" i="2"/>
  <c r="Z472" i="2"/>
  <c r="Z515" i="2"/>
  <c r="Y526" i="2"/>
  <c r="Z539" i="2"/>
  <c r="Z551" i="2"/>
  <c r="Z553" i="2"/>
  <c r="Z555" i="2"/>
  <c r="Y557" i="2"/>
  <c r="Y452" i="2"/>
  <c r="Y604" i="2"/>
  <c r="AB615" i="2"/>
  <c r="BN398" i="2"/>
  <c r="BN402" i="2"/>
  <c r="Z431" i="2"/>
  <c r="Z433" i="2"/>
  <c r="BN440" i="2"/>
  <c r="Z444" i="2"/>
  <c r="BN466" i="2"/>
  <c r="BN470" i="2"/>
  <c r="BN472" i="2"/>
  <c r="Z476" i="2"/>
  <c r="Z480" i="2"/>
  <c r="Z482" i="2" s="1"/>
  <c r="BN515" i="2"/>
  <c r="Z517" i="2"/>
  <c r="BN539" i="2"/>
  <c r="BN551" i="2"/>
  <c r="BN553" i="2"/>
  <c r="BN555" i="2"/>
  <c r="Z582" i="2"/>
  <c r="Z584" i="2"/>
  <c r="Y482" i="2"/>
  <c r="BP524" i="2"/>
  <c r="Y558" i="2"/>
  <c r="Y592" i="2"/>
  <c r="Z178" i="2" l="1"/>
  <c r="Z147" i="2"/>
  <c r="Z526" i="2"/>
  <c r="Z535" i="2"/>
  <c r="Z405" i="2"/>
  <c r="Z564" i="2"/>
  <c r="Z344" i="2"/>
  <c r="Z331" i="2"/>
  <c r="Z197" i="2"/>
  <c r="Z91" i="2"/>
  <c r="Z104" i="2"/>
  <c r="Z268" i="2"/>
  <c r="Z202" i="2"/>
  <c r="Z77" i="2"/>
  <c r="Z541" i="2"/>
  <c r="Z578" i="2"/>
  <c r="Z497" i="2"/>
  <c r="Z375" i="2"/>
  <c r="Z503" i="2"/>
  <c r="Z337" i="2"/>
  <c r="Z172" i="2"/>
  <c r="Z112" i="2"/>
  <c r="Z72" i="2"/>
  <c r="Z413" i="2"/>
  <c r="Z315" i="2"/>
  <c r="Z289" i="2"/>
  <c r="Z121" i="2"/>
  <c r="Z152" i="2"/>
  <c r="Z521" i="2"/>
  <c r="Z399" i="2"/>
  <c r="Z235" i="2"/>
  <c r="Z191" i="2"/>
  <c r="Z227" i="2"/>
  <c r="Z213" i="2"/>
  <c r="Z451" i="2"/>
  <c r="Y609" i="2"/>
  <c r="Y605" i="2"/>
  <c r="Z127" i="2"/>
  <c r="Z86" i="2"/>
  <c r="Z164" i="2"/>
  <c r="Z259" i="2"/>
  <c r="Z136" i="2"/>
  <c r="Z97" i="2"/>
  <c r="Y606" i="2"/>
  <c r="Y607" i="2"/>
  <c r="Z247" i="2"/>
  <c r="Z34" i="2"/>
  <c r="X608" i="2"/>
  <c r="Z322" i="2"/>
  <c r="Z477" i="2"/>
  <c r="Z57" i="2"/>
  <c r="Z350" i="2"/>
  <c r="Z585" i="2"/>
  <c r="Z557" i="2"/>
  <c r="Z280" i="2"/>
  <c r="Z610" i="2" l="1"/>
  <c r="Y608" i="2"/>
</calcChain>
</file>

<file path=xl/sharedStrings.xml><?xml version="1.0" encoding="utf-8"?>
<sst xmlns="http://schemas.openxmlformats.org/spreadsheetml/2006/main" count="3840" uniqueCount="836">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</sst>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73" fillId="0" borderId="46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C593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8" t="s">
        <v>29</v>
      </c>
      <c r="E1" s="388"/>
      <c r="F1" s="388"/>
      <c r="G1" s="14" t="s">
        <v>69</v>
      </c>
      <c r="H1" s="388" t="s">
        <v>49</v>
      </c>
      <c r="I1" s="388"/>
      <c r="J1" s="388"/>
      <c r="K1" s="388"/>
      <c r="L1" s="388"/>
      <c r="M1" s="388"/>
      <c r="N1" s="388"/>
      <c r="O1" s="388"/>
      <c r="P1" s="388"/>
      <c r="Q1" s="388"/>
      <c r="R1" s="389" t="s">
        <v>70</v>
      </c>
      <c r="S1" s="390"/>
      <c r="T1" s="390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1"/>
      <c r="Q3" s="391"/>
      <c r="R3" s="391"/>
      <c r="S3" s="391"/>
      <c r="T3" s="391"/>
      <c r="U3" s="391"/>
      <c r="V3" s="391"/>
      <c r="W3" s="391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2" t="s">
        <v>8</v>
      </c>
      <c r="B5" s="392"/>
      <c r="C5" s="392"/>
      <c r="D5" s="393"/>
      <c r="E5" s="393"/>
      <c r="F5" s="394" t="s">
        <v>14</v>
      </c>
      <c r="G5" s="394"/>
      <c r="H5" s="393"/>
      <c r="I5" s="393"/>
      <c r="J5" s="393"/>
      <c r="K5" s="393"/>
      <c r="L5" s="393"/>
      <c r="M5" s="393"/>
      <c r="N5" s="70"/>
      <c r="P5" s="26" t="s">
        <v>4</v>
      </c>
      <c r="Q5" s="395">
        <v>45507</v>
      </c>
      <c r="R5" s="395"/>
      <c r="T5" s="396" t="s">
        <v>3</v>
      </c>
      <c r="U5" s="397"/>
      <c r="V5" s="398" t="s">
        <v>808</v>
      </c>
      <c r="W5" s="399"/>
      <c r="AB5" s="58"/>
      <c r="AC5" s="58"/>
      <c r="AD5" s="58"/>
      <c r="AE5" s="58"/>
    </row>
    <row r="6" spans="1:32" s="17" customFormat="1" ht="24" customHeight="1" x14ac:dyDescent="0.2">
      <c r="A6" s="392" t="s">
        <v>1</v>
      </c>
      <c r="B6" s="392"/>
      <c r="C6" s="392"/>
      <c r="D6" s="400" t="s">
        <v>815</v>
      </c>
      <c r="E6" s="400"/>
      <c r="F6" s="400"/>
      <c r="G6" s="400"/>
      <c r="H6" s="400"/>
      <c r="I6" s="400"/>
      <c r="J6" s="400"/>
      <c r="K6" s="400"/>
      <c r="L6" s="400"/>
      <c r="M6" s="400"/>
      <c r="N6" s="71"/>
      <c r="P6" s="26" t="s">
        <v>30</v>
      </c>
      <c r="Q6" s="401" t="str">
        <f>IF(Q5=0," ",CHOOSE(WEEKDAY(Q5,2),"Понедельник","Вторник","Среда","Четверг","Пятница","Суббота","Воскресенье"))</f>
        <v>Суббота</v>
      </c>
      <c r="R6" s="401"/>
      <c r="T6" s="402" t="s">
        <v>5</v>
      </c>
      <c r="U6" s="403"/>
      <c r="V6" s="404" t="s">
        <v>72</v>
      </c>
      <c r="W6" s="405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10" t="str">
        <f>IFERROR(VLOOKUP(DeliveryAddress,Table,3,0),1)</f>
        <v>3</v>
      </c>
      <c r="E7" s="411"/>
      <c r="F7" s="411"/>
      <c r="G7" s="411"/>
      <c r="H7" s="411"/>
      <c r="I7" s="411"/>
      <c r="J7" s="411"/>
      <c r="K7" s="411"/>
      <c r="L7" s="411"/>
      <c r="M7" s="412"/>
      <c r="N7" s="72"/>
      <c r="P7" s="26"/>
      <c r="Q7" s="47"/>
      <c r="R7" s="47"/>
      <c r="T7" s="402"/>
      <c r="U7" s="403"/>
      <c r="V7" s="406"/>
      <c r="W7" s="407"/>
      <c r="AB7" s="58"/>
      <c r="AC7" s="58"/>
      <c r="AD7" s="58"/>
      <c r="AE7" s="58"/>
    </row>
    <row r="8" spans="1:32" s="17" customFormat="1" ht="25.5" customHeight="1" x14ac:dyDescent="0.2">
      <c r="A8" s="413" t="s">
        <v>60</v>
      </c>
      <c r="B8" s="413"/>
      <c r="C8" s="413"/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73"/>
      <c r="P8" s="26" t="s">
        <v>11</v>
      </c>
      <c r="Q8" s="415">
        <v>0.41666666666666669</v>
      </c>
      <c r="R8" s="415"/>
      <c r="T8" s="402"/>
      <c r="U8" s="403"/>
      <c r="V8" s="406"/>
      <c r="W8" s="407"/>
      <c r="AB8" s="58"/>
      <c r="AC8" s="58"/>
      <c r="AD8" s="58"/>
      <c r="AE8" s="58"/>
    </row>
    <row r="9" spans="1:32" s="17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417" t="s">
        <v>48</v>
      </c>
      <c r="E9" s="418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19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419"/>
      <c r="N9" s="68"/>
      <c r="P9" s="29" t="s">
        <v>15</v>
      </c>
      <c r="Q9" s="420"/>
      <c r="R9" s="420"/>
      <c r="T9" s="402"/>
      <c r="U9" s="403"/>
      <c r="V9" s="408"/>
      <c r="W9" s="409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417"/>
      <c r="E10" s="418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421" t="str">
        <f>IFERROR(VLOOKUP($D$10,Proxy,2,FALSE),"")</f>
        <v/>
      </c>
      <c r="I10" s="421"/>
      <c r="J10" s="421"/>
      <c r="K10" s="421"/>
      <c r="L10" s="421"/>
      <c r="M10" s="421"/>
      <c r="N10" s="69"/>
      <c r="P10" s="29" t="s">
        <v>35</v>
      </c>
      <c r="Q10" s="422"/>
      <c r="R10" s="422"/>
      <c r="U10" s="26" t="s">
        <v>12</v>
      </c>
      <c r="V10" s="423" t="s">
        <v>73</v>
      </c>
      <c r="W10" s="424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5"/>
      <c r="R11" s="425"/>
      <c r="U11" s="26" t="s">
        <v>31</v>
      </c>
      <c r="V11" s="426" t="s">
        <v>57</v>
      </c>
      <c r="W11" s="426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7" t="s">
        <v>74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74"/>
      <c r="P12" s="26" t="s">
        <v>33</v>
      </c>
      <c r="Q12" s="415"/>
      <c r="R12" s="415"/>
      <c r="S12" s="27"/>
      <c r="T12"/>
      <c r="U12" s="26" t="s">
        <v>48</v>
      </c>
      <c r="V12" s="428"/>
      <c r="W12" s="428"/>
      <c r="X12"/>
      <c r="AB12" s="58"/>
      <c r="AC12" s="58"/>
      <c r="AD12" s="58"/>
      <c r="AE12" s="58"/>
    </row>
    <row r="13" spans="1:32" s="17" customFormat="1" ht="23.25" customHeight="1" x14ac:dyDescent="0.2">
      <c r="A13" s="427" t="s">
        <v>75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7"/>
      <c r="M13" s="427"/>
      <c r="N13" s="74"/>
      <c r="O13" s="29"/>
      <c r="P13" s="29" t="s">
        <v>34</v>
      </c>
      <c r="Q13" s="426"/>
      <c r="R13" s="426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7" t="s">
        <v>76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7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9" t="s">
        <v>77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75"/>
      <c r="O15"/>
      <c r="P15" s="430" t="s">
        <v>63</v>
      </c>
      <c r="Q15" s="430"/>
      <c r="R15" s="430"/>
      <c r="S15" s="430"/>
      <c r="T15" s="430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3" t="s">
        <v>61</v>
      </c>
      <c r="B17" s="433" t="s">
        <v>51</v>
      </c>
      <c r="C17" s="434" t="s">
        <v>50</v>
      </c>
      <c r="D17" s="433" t="s">
        <v>52</v>
      </c>
      <c r="E17" s="433"/>
      <c r="F17" s="433" t="s">
        <v>24</v>
      </c>
      <c r="G17" s="433" t="s">
        <v>27</v>
      </c>
      <c r="H17" s="433" t="s">
        <v>25</v>
      </c>
      <c r="I17" s="433" t="s">
        <v>26</v>
      </c>
      <c r="J17" s="435" t="s">
        <v>16</v>
      </c>
      <c r="K17" s="435" t="s">
        <v>65</v>
      </c>
      <c r="L17" s="435" t="s">
        <v>67</v>
      </c>
      <c r="M17" s="435" t="s">
        <v>2</v>
      </c>
      <c r="N17" s="435" t="s">
        <v>66</v>
      </c>
      <c r="O17" s="433" t="s">
        <v>28</v>
      </c>
      <c r="P17" s="433" t="s">
        <v>17</v>
      </c>
      <c r="Q17" s="433"/>
      <c r="R17" s="433"/>
      <c r="S17" s="433"/>
      <c r="T17" s="433"/>
      <c r="U17" s="432" t="s">
        <v>58</v>
      </c>
      <c r="V17" s="433"/>
      <c r="W17" s="433" t="s">
        <v>6</v>
      </c>
      <c r="X17" s="433" t="s">
        <v>44</v>
      </c>
      <c r="Y17" s="437" t="s">
        <v>56</v>
      </c>
      <c r="Z17" s="433" t="s">
        <v>18</v>
      </c>
      <c r="AA17" s="439" t="s">
        <v>62</v>
      </c>
      <c r="AB17" s="439" t="s">
        <v>19</v>
      </c>
      <c r="AC17" s="440" t="s">
        <v>68</v>
      </c>
      <c r="AD17" s="442" t="s">
        <v>59</v>
      </c>
      <c r="AE17" s="443"/>
      <c r="AF17" s="444"/>
      <c r="AG17" s="448"/>
      <c r="BD17" s="449" t="s">
        <v>64</v>
      </c>
    </row>
    <row r="18" spans="1:68" ht="14.25" customHeight="1" x14ac:dyDescent="0.2">
      <c r="A18" s="433"/>
      <c r="B18" s="433"/>
      <c r="C18" s="434"/>
      <c r="D18" s="433"/>
      <c r="E18" s="433"/>
      <c r="F18" s="433" t="s">
        <v>20</v>
      </c>
      <c r="G18" s="433" t="s">
        <v>21</v>
      </c>
      <c r="H18" s="433" t="s">
        <v>22</v>
      </c>
      <c r="I18" s="433" t="s">
        <v>22</v>
      </c>
      <c r="J18" s="436"/>
      <c r="K18" s="436"/>
      <c r="L18" s="436"/>
      <c r="M18" s="436"/>
      <c r="N18" s="436"/>
      <c r="O18" s="433"/>
      <c r="P18" s="433"/>
      <c r="Q18" s="433"/>
      <c r="R18" s="433"/>
      <c r="S18" s="433"/>
      <c r="T18" s="433"/>
      <c r="U18" s="34" t="s">
        <v>47</v>
      </c>
      <c r="V18" s="34" t="s">
        <v>46</v>
      </c>
      <c r="W18" s="433"/>
      <c r="X18" s="433"/>
      <c r="Y18" s="438"/>
      <c r="Z18" s="433"/>
      <c r="AA18" s="439"/>
      <c r="AB18" s="439"/>
      <c r="AC18" s="441"/>
      <c r="AD18" s="445"/>
      <c r="AE18" s="446"/>
      <c r="AF18" s="447"/>
      <c r="AG18" s="448"/>
      <c r="BD18" s="449"/>
    </row>
    <row r="19" spans="1:68" ht="27.75" customHeight="1" x14ac:dyDescent="0.2">
      <c r="A19" s="450" t="s">
        <v>78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53"/>
      <c r="AB19" s="53"/>
      <c r="AC19" s="53"/>
    </row>
    <row r="20" spans="1:68" ht="16.5" customHeight="1" x14ac:dyDescent="0.25">
      <c r="A20" s="451" t="s">
        <v>78</v>
      </c>
      <c r="B20" s="451"/>
      <c r="C20" s="451"/>
      <c r="D20" s="451"/>
      <c r="E20" s="451"/>
      <c r="F20" s="451"/>
      <c r="G20" s="451"/>
      <c r="H20" s="451"/>
      <c r="I20" s="451"/>
      <c r="J20" s="451"/>
      <c r="K20" s="451"/>
      <c r="L20" s="451"/>
      <c r="M20" s="451"/>
      <c r="N20" s="451"/>
      <c r="O20" s="451"/>
      <c r="P20" s="451"/>
      <c r="Q20" s="451"/>
      <c r="R20" s="451"/>
      <c r="S20" s="451"/>
      <c r="T20" s="451"/>
      <c r="U20" s="451"/>
      <c r="V20" s="451"/>
      <c r="W20" s="451"/>
      <c r="X20" s="451"/>
      <c r="Y20" s="451"/>
      <c r="Z20" s="451"/>
      <c r="AA20" s="63"/>
      <c r="AB20" s="63"/>
      <c r="AC20" s="63"/>
    </row>
    <row r="21" spans="1:68" ht="14.25" customHeight="1" x14ac:dyDescent="0.25">
      <c r="A21" s="452" t="s">
        <v>79</v>
      </c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2"/>
      <c r="V21" s="452"/>
      <c r="W21" s="452"/>
      <c r="X21" s="452"/>
      <c r="Y21" s="452"/>
      <c r="Z21" s="452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53">
        <v>4680115885004</v>
      </c>
      <c r="E22" s="453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5"/>
      <c r="R22" s="455"/>
      <c r="S22" s="455"/>
      <c r="T22" s="456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60"/>
      <c r="B23" s="460"/>
      <c r="C23" s="460"/>
      <c r="D23" s="460"/>
      <c r="E23" s="460"/>
      <c r="F23" s="460"/>
      <c r="G23" s="460"/>
      <c r="H23" s="460"/>
      <c r="I23" s="460"/>
      <c r="J23" s="460"/>
      <c r="K23" s="460"/>
      <c r="L23" s="460"/>
      <c r="M23" s="460"/>
      <c r="N23" s="460"/>
      <c r="O23" s="461"/>
      <c r="P23" s="457" t="s">
        <v>43</v>
      </c>
      <c r="Q23" s="458"/>
      <c r="R23" s="458"/>
      <c r="S23" s="458"/>
      <c r="T23" s="458"/>
      <c r="U23" s="458"/>
      <c r="V23" s="459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60"/>
      <c r="B24" s="460"/>
      <c r="C24" s="460"/>
      <c r="D24" s="460"/>
      <c r="E24" s="460"/>
      <c r="F24" s="460"/>
      <c r="G24" s="460"/>
      <c r="H24" s="460"/>
      <c r="I24" s="460"/>
      <c r="J24" s="460"/>
      <c r="K24" s="460"/>
      <c r="L24" s="460"/>
      <c r="M24" s="460"/>
      <c r="N24" s="460"/>
      <c r="O24" s="461"/>
      <c r="P24" s="457" t="s">
        <v>43</v>
      </c>
      <c r="Q24" s="458"/>
      <c r="R24" s="458"/>
      <c r="S24" s="458"/>
      <c r="T24" s="458"/>
      <c r="U24" s="458"/>
      <c r="V24" s="459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52" t="s">
        <v>84</v>
      </c>
      <c r="B25" s="452"/>
      <c r="C25" s="452"/>
      <c r="D25" s="452"/>
      <c r="E25" s="452"/>
      <c r="F25" s="452"/>
      <c r="G25" s="452"/>
      <c r="H25" s="452"/>
      <c r="I25" s="452"/>
      <c r="J25" s="452"/>
      <c r="K25" s="452"/>
      <c r="L25" s="452"/>
      <c r="M25" s="452"/>
      <c r="N25" s="452"/>
      <c r="O25" s="452"/>
      <c r="P25" s="452"/>
      <c r="Q25" s="452"/>
      <c r="R25" s="452"/>
      <c r="S25" s="452"/>
      <c r="T25" s="452"/>
      <c r="U25" s="452"/>
      <c r="V25" s="452"/>
      <c r="W25" s="452"/>
      <c r="X25" s="452"/>
      <c r="Y25" s="452"/>
      <c r="Z25" s="452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4301051551</v>
      </c>
      <c r="D26" s="453">
        <v>4607091383881</v>
      </c>
      <c r="E26" s="45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55"/>
      <c r="R26" s="455"/>
      <c r="S26" s="455"/>
      <c r="T26" s="456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customHeight="1" x14ac:dyDescent="0.25">
      <c r="A27" s="61" t="s">
        <v>88</v>
      </c>
      <c r="B27" s="61" t="s">
        <v>89</v>
      </c>
      <c r="C27" s="35">
        <v>4301051552</v>
      </c>
      <c r="D27" s="453">
        <v>4607091388237</v>
      </c>
      <c r="E27" s="45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4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55"/>
      <c r="R27" s="455"/>
      <c r="S27" s="455"/>
      <c r="T27" s="456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90</v>
      </c>
      <c r="B28" s="61" t="s">
        <v>91</v>
      </c>
      <c r="C28" s="35">
        <v>4301051180</v>
      </c>
      <c r="D28" s="453">
        <v>4607091383935</v>
      </c>
      <c r="E28" s="45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4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55"/>
      <c r="R28" s="455"/>
      <c r="S28" s="455"/>
      <c r="T28" s="456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90</v>
      </c>
      <c r="B29" s="61" t="s">
        <v>92</v>
      </c>
      <c r="C29" s="35">
        <v>4301051692</v>
      </c>
      <c r="D29" s="453">
        <v>4607091383935</v>
      </c>
      <c r="E29" s="45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4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55"/>
      <c r="R29" s="455"/>
      <c r="S29" s="455"/>
      <c r="T29" s="456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94</v>
      </c>
      <c r="C30" s="35">
        <v>4301051783</v>
      </c>
      <c r="D30" s="453">
        <v>4680115881990</v>
      </c>
      <c r="E30" s="453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466" t="s">
        <v>95</v>
      </c>
      <c r="Q30" s="455"/>
      <c r="R30" s="455"/>
      <c r="S30" s="455"/>
      <c r="T30" s="456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4301051786</v>
      </c>
      <c r="D31" s="453">
        <v>4680115881853</v>
      </c>
      <c r="E31" s="45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467" t="s">
        <v>98</v>
      </c>
      <c r="Q31" s="455"/>
      <c r="R31" s="455"/>
      <c r="S31" s="455"/>
      <c r="T31" s="456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4301051593</v>
      </c>
      <c r="D32" s="453">
        <v>4607091383911</v>
      </c>
      <c r="E32" s="45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55"/>
      <c r="R32" s="455"/>
      <c r="S32" s="455"/>
      <c r="T32" s="456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4301051592</v>
      </c>
      <c r="D33" s="453">
        <v>4607091388244</v>
      </c>
      <c r="E33" s="45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55"/>
      <c r="R33" s="455"/>
      <c r="S33" s="455"/>
      <c r="T33" s="456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x14ac:dyDescent="0.2">
      <c r="A34" s="460"/>
      <c r="B34" s="460"/>
      <c r="C34" s="460"/>
      <c r="D34" s="460"/>
      <c r="E34" s="460"/>
      <c r="F34" s="460"/>
      <c r="G34" s="460"/>
      <c r="H34" s="460"/>
      <c r="I34" s="460"/>
      <c r="J34" s="460"/>
      <c r="K34" s="460"/>
      <c r="L34" s="460"/>
      <c r="M34" s="460"/>
      <c r="N34" s="460"/>
      <c r="O34" s="461"/>
      <c r="P34" s="457" t="s">
        <v>43</v>
      </c>
      <c r="Q34" s="458"/>
      <c r="R34" s="458"/>
      <c r="S34" s="458"/>
      <c r="T34" s="458"/>
      <c r="U34" s="458"/>
      <c r="V34" s="459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x14ac:dyDescent="0.2">
      <c r="A35" s="460"/>
      <c r="B35" s="460"/>
      <c r="C35" s="460"/>
      <c r="D35" s="460"/>
      <c r="E35" s="460"/>
      <c r="F35" s="460"/>
      <c r="G35" s="460"/>
      <c r="H35" s="460"/>
      <c r="I35" s="460"/>
      <c r="J35" s="460"/>
      <c r="K35" s="460"/>
      <c r="L35" s="460"/>
      <c r="M35" s="460"/>
      <c r="N35" s="460"/>
      <c r="O35" s="461"/>
      <c r="P35" s="457" t="s">
        <v>43</v>
      </c>
      <c r="Q35" s="458"/>
      <c r="R35" s="458"/>
      <c r="S35" s="458"/>
      <c r="T35" s="458"/>
      <c r="U35" s="458"/>
      <c r="V35" s="459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customHeight="1" x14ac:dyDescent="0.25">
      <c r="A36" s="452" t="s">
        <v>103</v>
      </c>
      <c r="B36" s="452"/>
      <c r="C36" s="452"/>
      <c r="D36" s="452"/>
      <c r="E36" s="452"/>
      <c r="F36" s="452"/>
      <c r="G36" s="452"/>
      <c r="H36" s="452"/>
      <c r="I36" s="452"/>
      <c r="J36" s="452"/>
      <c r="K36" s="452"/>
      <c r="L36" s="452"/>
      <c r="M36" s="452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2"/>
      <c r="AA36" s="64"/>
      <c r="AB36" s="64"/>
      <c r="AC36" s="64"/>
    </row>
    <row r="37" spans="1:68" ht="27" customHeight="1" x14ac:dyDescent="0.25">
      <c r="A37" s="61" t="s">
        <v>104</v>
      </c>
      <c r="B37" s="61" t="s">
        <v>105</v>
      </c>
      <c r="C37" s="35">
        <v>4301032013</v>
      </c>
      <c r="D37" s="453">
        <v>4607091388503</v>
      </c>
      <c r="E37" s="45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55"/>
      <c r="R37" s="455"/>
      <c r="S37" s="455"/>
      <c r="T37" s="456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x14ac:dyDescent="0.2">
      <c r="A38" s="460"/>
      <c r="B38" s="460"/>
      <c r="C38" s="460"/>
      <c r="D38" s="460"/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1"/>
      <c r="P38" s="457" t="s">
        <v>43</v>
      </c>
      <c r="Q38" s="458"/>
      <c r="R38" s="458"/>
      <c r="S38" s="458"/>
      <c r="T38" s="458"/>
      <c r="U38" s="458"/>
      <c r="V38" s="459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x14ac:dyDescent="0.2">
      <c r="A39" s="460"/>
      <c r="B39" s="460"/>
      <c r="C39" s="460"/>
      <c r="D39" s="460"/>
      <c r="E39" s="460"/>
      <c r="F39" s="460"/>
      <c r="G39" s="460"/>
      <c r="H39" s="460"/>
      <c r="I39" s="460"/>
      <c r="J39" s="460"/>
      <c r="K39" s="460"/>
      <c r="L39" s="460"/>
      <c r="M39" s="460"/>
      <c r="N39" s="460"/>
      <c r="O39" s="461"/>
      <c r="P39" s="457" t="s">
        <v>43</v>
      </c>
      <c r="Q39" s="458"/>
      <c r="R39" s="458"/>
      <c r="S39" s="458"/>
      <c r="T39" s="458"/>
      <c r="U39" s="458"/>
      <c r="V39" s="459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customHeight="1" x14ac:dyDescent="0.25">
      <c r="A40" s="452" t="s">
        <v>108</v>
      </c>
      <c r="B40" s="452"/>
      <c r="C40" s="452"/>
      <c r="D40" s="452"/>
      <c r="E40" s="452"/>
      <c r="F40" s="452"/>
      <c r="G40" s="452"/>
      <c r="H40" s="452"/>
      <c r="I40" s="452"/>
      <c r="J40" s="452"/>
      <c r="K40" s="452"/>
      <c r="L40" s="452"/>
      <c r="M40" s="452"/>
      <c r="N40" s="452"/>
      <c r="O40" s="452"/>
      <c r="P40" s="452"/>
      <c r="Q40" s="452"/>
      <c r="R40" s="452"/>
      <c r="S40" s="452"/>
      <c r="T40" s="452"/>
      <c r="U40" s="452"/>
      <c r="V40" s="452"/>
      <c r="W40" s="452"/>
      <c r="X40" s="452"/>
      <c r="Y40" s="452"/>
      <c r="Z40" s="452"/>
      <c r="AA40" s="64"/>
      <c r="AB40" s="64"/>
      <c r="AC40" s="64"/>
    </row>
    <row r="41" spans="1:68" ht="80.25" customHeight="1" x14ac:dyDescent="0.25">
      <c r="A41" s="61" t="s">
        <v>109</v>
      </c>
      <c r="B41" s="61" t="s">
        <v>110</v>
      </c>
      <c r="C41" s="35">
        <v>4301160001</v>
      </c>
      <c r="D41" s="453">
        <v>4607091388282</v>
      </c>
      <c r="E41" s="45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55"/>
      <c r="R41" s="455"/>
      <c r="S41" s="455"/>
      <c r="T41" s="456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x14ac:dyDescent="0.2">
      <c r="A42" s="460"/>
      <c r="B42" s="460"/>
      <c r="C42" s="460"/>
      <c r="D42" s="460"/>
      <c r="E42" s="460"/>
      <c r="F42" s="460"/>
      <c r="G42" s="460"/>
      <c r="H42" s="460"/>
      <c r="I42" s="460"/>
      <c r="J42" s="460"/>
      <c r="K42" s="460"/>
      <c r="L42" s="460"/>
      <c r="M42" s="460"/>
      <c r="N42" s="460"/>
      <c r="O42" s="461"/>
      <c r="P42" s="457" t="s">
        <v>43</v>
      </c>
      <c r="Q42" s="458"/>
      <c r="R42" s="458"/>
      <c r="S42" s="458"/>
      <c r="T42" s="458"/>
      <c r="U42" s="458"/>
      <c r="V42" s="459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x14ac:dyDescent="0.2">
      <c r="A43" s="460"/>
      <c r="B43" s="460"/>
      <c r="C43" s="460"/>
      <c r="D43" s="460"/>
      <c r="E43" s="460"/>
      <c r="F43" s="460"/>
      <c r="G43" s="460"/>
      <c r="H43" s="460"/>
      <c r="I43" s="460"/>
      <c r="J43" s="460"/>
      <c r="K43" s="460"/>
      <c r="L43" s="460"/>
      <c r="M43" s="460"/>
      <c r="N43" s="460"/>
      <c r="O43" s="461"/>
      <c r="P43" s="457" t="s">
        <v>43</v>
      </c>
      <c r="Q43" s="458"/>
      <c r="R43" s="458"/>
      <c r="S43" s="458"/>
      <c r="T43" s="458"/>
      <c r="U43" s="458"/>
      <c r="V43" s="459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customHeight="1" x14ac:dyDescent="0.25">
      <c r="A44" s="452" t="s">
        <v>112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52"/>
      <c r="AA44" s="64"/>
      <c r="AB44" s="64"/>
      <c r="AC44" s="64"/>
    </row>
    <row r="45" spans="1:68" ht="27" customHeight="1" x14ac:dyDescent="0.25">
      <c r="A45" s="61" t="s">
        <v>113</v>
      </c>
      <c r="B45" s="61" t="s">
        <v>114</v>
      </c>
      <c r="C45" s="35">
        <v>4301170002</v>
      </c>
      <c r="D45" s="453">
        <v>4607091389111</v>
      </c>
      <c r="E45" s="45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55"/>
      <c r="R45" s="455"/>
      <c r="S45" s="455"/>
      <c r="T45" s="456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x14ac:dyDescent="0.2">
      <c r="A46" s="460"/>
      <c r="B46" s="460"/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1"/>
      <c r="P46" s="457" t="s">
        <v>43</v>
      </c>
      <c r="Q46" s="458"/>
      <c r="R46" s="458"/>
      <c r="S46" s="458"/>
      <c r="T46" s="458"/>
      <c r="U46" s="458"/>
      <c r="V46" s="459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x14ac:dyDescent="0.2">
      <c r="A47" s="460"/>
      <c r="B47" s="460"/>
      <c r="C47" s="460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1"/>
      <c r="P47" s="457" t="s">
        <v>43</v>
      </c>
      <c r="Q47" s="458"/>
      <c r="R47" s="458"/>
      <c r="S47" s="458"/>
      <c r="T47" s="458"/>
      <c r="U47" s="458"/>
      <c r="V47" s="459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customHeight="1" x14ac:dyDescent="0.2">
      <c r="A48" s="450" t="s">
        <v>115</v>
      </c>
      <c r="B48" s="450"/>
      <c r="C48" s="450"/>
      <c r="D48" s="450"/>
      <c r="E48" s="450"/>
      <c r="F48" s="450"/>
      <c r="G48" s="450"/>
      <c r="H48" s="450"/>
      <c r="I48" s="450"/>
      <c r="J48" s="450"/>
      <c r="K48" s="450"/>
      <c r="L48" s="450"/>
      <c r="M48" s="450"/>
      <c r="N48" s="450"/>
      <c r="O48" s="450"/>
      <c r="P48" s="450"/>
      <c r="Q48" s="450"/>
      <c r="R48" s="450"/>
      <c r="S48" s="450"/>
      <c r="T48" s="450"/>
      <c r="U48" s="450"/>
      <c r="V48" s="450"/>
      <c r="W48" s="450"/>
      <c r="X48" s="450"/>
      <c r="Y48" s="450"/>
      <c r="Z48" s="450"/>
      <c r="AA48" s="53"/>
      <c r="AB48" s="53"/>
      <c r="AC48" s="53"/>
    </row>
    <row r="49" spans="1:68" ht="16.5" customHeight="1" x14ac:dyDescent="0.25">
      <c r="A49" s="451" t="s">
        <v>116</v>
      </c>
      <c r="B49" s="451"/>
      <c r="C49" s="451"/>
      <c r="D49" s="451"/>
      <c r="E49" s="451"/>
      <c r="F49" s="451"/>
      <c r="G49" s="451"/>
      <c r="H49" s="451"/>
      <c r="I49" s="451"/>
      <c r="J49" s="451"/>
      <c r="K49" s="451"/>
      <c r="L49" s="451"/>
      <c r="M49" s="451"/>
      <c r="N49" s="451"/>
      <c r="O49" s="451"/>
      <c r="P49" s="451"/>
      <c r="Q49" s="451"/>
      <c r="R49" s="451"/>
      <c r="S49" s="451"/>
      <c r="T49" s="451"/>
      <c r="U49" s="451"/>
      <c r="V49" s="451"/>
      <c r="W49" s="451"/>
      <c r="X49" s="451"/>
      <c r="Y49" s="451"/>
      <c r="Z49" s="451"/>
      <c r="AA49" s="63"/>
      <c r="AB49" s="63"/>
      <c r="AC49" s="63"/>
    </row>
    <row r="50" spans="1:68" ht="14.25" customHeight="1" x14ac:dyDescent="0.25">
      <c r="A50" s="452" t="s">
        <v>117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4301011380</v>
      </c>
      <c r="D51" s="453">
        <v>4607091385670</v>
      </c>
      <c r="E51" s="45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55"/>
      <c r="R51" s="455"/>
      <c r="S51" s="455"/>
      <c r="T51" s="456"/>
      <c r="U51" s="38" t="s">
        <v>48</v>
      </c>
      <c r="V51" s="38" t="s">
        <v>48</v>
      </c>
      <c r="W51" s="39" t="s">
        <v>0</v>
      </c>
      <c r="X51" s="57">
        <v>300</v>
      </c>
      <c r="Y51" s="54">
        <f t="shared" ref="Y51:Y56" si="6">IFERROR(IF(X51="",0,CEILING((X51/$H51),1)*$H51),"")</f>
        <v>302.40000000000003</v>
      </c>
      <c r="Z51" s="40">
        <f>IFERROR(IF(Y51=0,"",ROUNDUP(Y51/H51,0)*0.02175),"")</f>
        <v>0.60899999999999999</v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 t="shared" ref="BM51:BM56" si="7">IFERROR(X51*I51/H51,"0")</f>
        <v>313.33333333333331</v>
      </c>
      <c r="BN51" s="76">
        <f t="shared" ref="BN51:BN56" si="8">IFERROR(Y51*I51/H51,"0")</f>
        <v>315.83999999999997</v>
      </c>
      <c r="BO51" s="76">
        <f t="shared" ref="BO51:BO56" si="9">IFERROR(1/J51*(X51/H51),"0")</f>
        <v>0.49603174603174593</v>
      </c>
      <c r="BP51" s="76">
        <f t="shared" ref="BP51:BP56" si="10">IFERROR(1/J51*(Y51/H51),"0")</f>
        <v>0.5</v>
      </c>
    </row>
    <row r="52" spans="1:68" ht="27" customHeight="1" x14ac:dyDescent="0.25">
      <c r="A52" s="61" t="s">
        <v>118</v>
      </c>
      <c r="B52" s="61" t="s">
        <v>122</v>
      </c>
      <c r="C52" s="35">
        <v>4301011540</v>
      </c>
      <c r="D52" s="453">
        <v>4607091385670</v>
      </c>
      <c r="E52" s="453"/>
      <c r="F52" s="60">
        <v>1.4</v>
      </c>
      <c r="G52" s="36">
        <v>8</v>
      </c>
      <c r="H52" s="60">
        <v>11.2</v>
      </c>
      <c r="I52" s="60">
        <v>11.68</v>
      </c>
      <c r="J52" s="36">
        <v>56</v>
      </c>
      <c r="K52" s="36" t="s">
        <v>121</v>
      </c>
      <c r="L52" s="36"/>
      <c r="M52" s="37" t="s">
        <v>123</v>
      </c>
      <c r="N52" s="37"/>
      <c r="O52" s="36">
        <v>50</v>
      </c>
      <c r="P52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55"/>
      <c r="R52" s="455"/>
      <c r="S52" s="455"/>
      <c r="T52" s="456"/>
      <c r="U52" s="38" t="s">
        <v>48</v>
      </c>
      <c r="V52" s="38" t="s">
        <v>48</v>
      </c>
      <c r="W52" s="39" t="s">
        <v>0</v>
      </c>
      <c r="X52" s="57">
        <v>0</v>
      </c>
      <c r="Y52" s="54">
        <f t="shared" si="6"/>
        <v>0</v>
      </c>
      <c r="Z52" s="40" t="str">
        <f>IFERROR(IF(Y52=0,"",ROUNDUP(Y52/H52,0)*0.02175),"")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 t="shared" si="7"/>
        <v>0</v>
      </c>
      <c r="BN52" s="76">
        <f t="shared" si="8"/>
        <v>0</v>
      </c>
      <c r="BO52" s="76">
        <f t="shared" si="9"/>
        <v>0</v>
      </c>
      <c r="BP52" s="76">
        <f t="shared" si="10"/>
        <v>0</v>
      </c>
    </row>
    <row r="53" spans="1:68" ht="27" customHeight="1" x14ac:dyDescent="0.25">
      <c r="A53" s="61" t="s">
        <v>124</v>
      </c>
      <c r="B53" s="61" t="s">
        <v>125</v>
      </c>
      <c r="C53" s="35">
        <v>4301011625</v>
      </c>
      <c r="D53" s="453">
        <v>4680115883956</v>
      </c>
      <c r="E53" s="453"/>
      <c r="F53" s="60">
        <v>1.4</v>
      </c>
      <c r="G53" s="36">
        <v>8</v>
      </c>
      <c r="H53" s="60">
        <v>11.2</v>
      </c>
      <c r="I53" s="60">
        <v>11.68</v>
      </c>
      <c r="J53" s="36">
        <v>56</v>
      </c>
      <c r="K53" s="36" t="s">
        <v>121</v>
      </c>
      <c r="L53" s="36"/>
      <c r="M53" s="37" t="s">
        <v>120</v>
      </c>
      <c r="N53" s="37"/>
      <c r="O53" s="36">
        <v>50</v>
      </c>
      <c r="P53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55"/>
      <c r="R53" s="455"/>
      <c r="S53" s="455"/>
      <c r="T53" s="456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si="6"/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si="7"/>
        <v>0</v>
      </c>
      <c r="BN53" s="76">
        <f t="shared" si="8"/>
        <v>0</v>
      </c>
      <c r="BO53" s="76">
        <f t="shared" si="9"/>
        <v>0</v>
      </c>
      <c r="BP53" s="76">
        <f t="shared" si="10"/>
        <v>0</v>
      </c>
    </row>
    <row r="54" spans="1:68" ht="27" customHeight="1" x14ac:dyDescent="0.25">
      <c r="A54" s="61" t="s">
        <v>126</v>
      </c>
      <c r="B54" s="61" t="s">
        <v>127</v>
      </c>
      <c r="C54" s="35">
        <v>4301011382</v>
      </c>
      <c r="D54" s="453">
        <v>4607091385687</v>
      </c>
      <c r="E54" s="453"/>
      <c r="F54" s="60">
        <v>0.4</v>
      </c>
      <c r="G54" s="36">
        <v>10</v>
      </c>
      <c r="H54" s="60">
        <v>4</v>
      </c>
      <c r="I54" s="60">
        <v>4.24</v>
      </c>
      <c r="J54" s="36">
        <v>120</v>
      </c>
      <c r="K54" s="36" t="s">
        <v>87</v>
      </c>
      <c r="L54" s="36"/>
      <c r="M54" s="37" t="s">
        <v>123</v>
      </c>
      <c r="N54" s="37"/>
      <c r="O54" s="36">
        <v>50</v>
      </c>
      <c r="P54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55"/>
      <c r="R54" s="455"/>
      <c r="S54" s="455"/>
      <c r="T54" s="456"/>
      <c r="U54" s="38" t="s">
        <v>48</v>
      </c>
      <c r="V54" s="38" t="s">
        <v>48</v>
      </c>
      <c r="W54" s="39" t="s">
        <v>0</v>
      </c>
      <c r="X54" s="57">
        <v>160</v>
      </c>
      <c r="Y54" s="54">
        <f t="shared" si="6"/>
        <v>160</v>
      </c>
      <c r="Z54" s="40">
        <f>IFERROR(IF(Y54=0,"",ROUNDUP(Y54/H54,0)*0.00937),"")</f>
        <v>0.37480000000000002</v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169.60000000000002</v>
      </c>
      <c r="BN54" s="76">
        <f t="shared" si="8"/>
        <v>169.60000000000002</v>
      </c>
      <c r="BO54" s="76">
        <f t="shared" si="9"/>
        <v>0.33333333333333331</v>
      </c>
      <c r="BP54" s="76">
        <f t="shared" si="10"/>
        <v>0.33333333333333331</v>
      </c>
    </row>
    <row r="55" spans="1:68" ht="27" customHeight="1" x14ac:dyDescent="0.25">
      <c r="A55" s="61" t="s">
        <v>128</v>
      </c>
      <c r="B55" s="61" t="s">
        <v>129</v>
      </c>
      <c r="C55" s="35">
        <v>4301011565</v>
      </c>
      <c r="D55" s="453">
        <v>4680115882539</v>
      </c>
      <c r="E55" s="453"/>
      <c r="F55" s="60">
        <v>0.37</v>
      </c>
      <c r="G55" s="36">
        <v>10</v>
      </c>
      <c r="H55" s="60">
        <v>3.7</v>
      </c>
      <c r="I55" s="60">
        <v>3.91</v>
      </c>
      <c r="J55" s="36">
        <v>120</v>
      </c>
      <c r="K55" s="36" t="s">
        <v>87</v>
      </c>
      <c r="L55" s="36"/>
      <c r="M55" s="37" t="s">
        <v>123</v>
      </c>
      <c r="N55" s="37"/>
      <c r="O55" s="36">
        <v>50</v>
      </c>
      <c r="P55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55"/>
      <c r="R55" s="455"/>
      <c r="S55" s="455"/>
      <c r="T55" s="456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IFERROR(IF(Y55=0,"",ROUNDUP(Y55/H55,0)*0.00937),"")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130</v>
      </c>
      <c r="B56" s="61" t="s">
        <v>131</v>
      </c>
      <c r="C56" s="35">
        <v>4301011624</v>
      </c>
      <c r="D56" s="453">
        <v>4680115883949</v>
      </c>
      <c r="E56" s="453"/>
      <c r="F56" s="60">
        <v>0.37</v>
      </c>
      <c r="G56" s="36">
        <v>10</v>
      </c>
      <c r="H56" s="60">
        <v>3.7</v>
      </c>
      <c r="I56" s="60">
        <v>3.94</v>
      </c>
      <c r="J56" s="36">
        <v>120</v>
      </c>
      <c r="K56" s="36" t="s">
        <v>87</v>
      </c>
      <c r="L56" s="36"/>
      <c r="M56" s="37" t="s">
        <v>120</v>
      </c>
      <c r="N56" s="37"/>
      <c r="O56" s="36">
        <v>50</v>
      </c>
      <c r="P56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55"/>
      <c r="R56" s="455"/>
      <c r="S56" s="455"/>
      <c r="T56" s="456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x14ac:dyDescent="0.2">
      <c r="A57" s="460"/>
      <c r="B57" s="460"/>
      <c r="C57" s="460"/>
      <c r="D57" s="460"/>
      <c r="E57" s="460"/>
      <c r="F57" s="460"/>
      <c r="G57" s="460"/>
      <c r="H57" s="460"/>
      <c r="I57" s="460"/>
      <c r="J57" s="460"/>
      <c r="K57" s="460"/>
      <c r="L57" s="460"/>
      <c r="M57" s="460"/>
      <c r="N57" s="460"/>
      <c r="O57" s="461"/>
      <c r="P57" s="457" t="s">
        <v>43</v>
      </c>
      <c r="Q57" s="458"/>
      <c r="R57" s="458"/>
      <c r="S57" s="458"/>
      <c r="T57" s="458"/>
      <c r="U57" s="458"/>
      <c r="V57" s="459"/>
      <c r="W57" s="41" t="s">
        <v>42</v>
      </c>
      <c r="X57" s="42">
        <f>IFERROR(X51/H51,"0")+IFERROR(X52/H52,"0")+IFERROR(X53/H53,"0")+IFERROR(X54/H54,"0")+IFERROR(X55/H55,"0")+IFERROR(X56/H56,"0")</f>
        <v>67.777777777777771</v>
      </c>
      <c r="Y57" s="42">
        <f>IFERROR(Y51/H51,"0")+IFERROR(Y52/H52,"0")+IFERROR(Y53/H53,"0")+IFERROR(Y54/H54,"0")+IFERROR(Y55/H55,"0")+IFERROR(Y56/H56,"0")</f>
        <v>68</v>
      </c>
      <c r="Z57" s="42">
        <f>IFERROR(IF(Z51="",0,Z51),"0")+IFERROR(IF(Z52="",0,Z52),"0")+IFERROR(IF(Z53="",0,Z53),"0")+IFERROR(IF(Z54="",0,Z54),"0")+IFERROR(IF(Z55="",0,Z55),"0")+IFERROR(IF(Z56="",0,Z56),"0")</f>
        <v>0.98380000000000001</v>
      </c>
      <c r="AA57" s="65"/>
      <c r="AB57" s="65"/>
      <c r="AC57" s="65"/>
    </row>
    <row r="58" spans="1:68" x14ac:dyDescent="0.2">
      <c r="A58" s="460"/>
      <c r="B58" s="460"/>
      <c r="C58" s="460"/>
      <c r="D58" s="460"/>
      <c r="E58" s="460"/>
      <c r="F58" s="460"/>
      <c r="G58" s="460"/>
      <c r="H58" s="460"/>
      <c r="I58" s="460"/>
      <c r="J58" s="460"/>
      <c r="K58" s="460"/>
      <c r="L58" s="460"/>
      <c r="M58" s="460"/>
      <c r="N58" s="460"/>
      <c r="O58" s="461"/>
      <c r="P58" s="457" t="s">
        <v>43</v>
      </c>
      <c r="Q58" s="458"/>
      <c r="R58" s="458"/>
      <c r="S58" s="458"/>
      <c r="T58" s="458"/>
      <c r="U58" s="458"/>
      <c r="V58" s="459"/>
      <c r="W58" s="41" t="s">
        <v>0</v>
      </c>
      <c r="X58" s="42">
        <f>IFERROR(SUM(X51:X56),"0")</f>
        <v>460</v>
      </c>
      <c r="Y58" s="42">
        <f>IFERROR(SUM(Y51:Y56),"0")</f>
        <v>462.40000000000003</v>
      </c>
      <c r="Z58" s="41"/>
      <c r="AA58" s="65"/>
      <c r="AB58" s="65"/>
      <c r="AC58" s="65"/>
    </row>
    <row r="59" spans="1:68" ht="14.25" customHeight="1" x14ac:dyDescent="0.25">
      <c r="A59" s="452" t="s">
        <v>84</v>
      </c>
      <c r="B59" s="452"/>
      <c r="C59" s="452"/>
      <c r="D59" s="452"/>
      <c r="E59" s="452"/>
      <c r="F59" s="452"/>
      <c r="G59" s="452"/>
      <c r="H59" s="452"/>
      <c r="I59" s="452"/>
      <c r="J59" s="452"/>
      <c r="K59" s="452"/>
      <c r="L59" s="452"/>
      <c r="M59" s="452"/>
      <c r="N59" s="452"/>
      <c r="O59" s="452"/>
      <c r="P59" s="452"/>
      <c r="Q59" s="452"/>
      <c r="R59" s="452"/>
      <c r="S59" s="452"/>
      <c r="T59" s="452"/>
      <c r="U59" s="452"/>
      <c r="V59" s="452"/>
      <c r="W59" s="452"/>
      <c r="X59" s="452"/>
      <c r="Y59" s="452"/>
      <c r="Z59" s="452"/>
      <c r="AA59" s="64"/>
      <c r="AB59" s="64"/>
      <c r="AC59" s="64"/>
    </row>
    <row r="60" spans="1:68" ht="16.5" customHeight="1" x14ac:dyDescent="0.25">
      <c r="A60" s="61" t="s">
        <v>132</v>
      </c>
      <c r="B60" s="61" t="s">
        <v>133</v>
      </c>
      <c r="C60" s="35">
        <v>4301051842</v>
      </c>
      <c r="D60" s="453">
        <v>4680115885233</v>
      </c>
      <c r="E60" s="453"/>
      <c r="F60" s="60">
        <v>0.2</v>
      </c>
      <c r="G60" s="36">
        <v>6</v>
      </c>
      <c r="H60" s="60">
        <v>1.2</v>
      </c>
      <c r="I60" s="60">
        <v>1.3</v>
      </c>
      <c r="J60" s="36">
        <v>234</v>
      </c>
      <c r="K60" s="36" t="s">
        <v>83</v>
      </c>
      <c r="L60" s="36"/>
      <c r="M60" s="37" t="s">
        <v>123</v>
      </c>
      <c r="N60" s="37"/>
      <c r="O60" s="36">
        <v>40</v>
      </c>
      <c r="P60" s="479" t="s">
        <v>134</v>
      </c>
      <c r="Q60" s="455"/>
      <c r="R60" s="455"/>
      <c r="S60" s="455"/>
      <c r="T60" s="456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IFERROR(IF(Y60=0,"",ROUNDUP(Y60/H60,0)*0.00502),"")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8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ht="16.5" customHeight="1" x14ac:dyDescent="0.25">
      <c r="A61" s="61" t="s">
        <v>135</v>
      </c>
      <c r="B61" s="61" t="s">
        <v>136</v>
      </c>
      <c r="C61" s="35">
        <v>4301051820</v>
      </c>
      <c r="D61" s="453">
        <v>4680115884915</v>
      </c>
      <c r="E61" s="453"/>
      <c r="F61" s="60">
        <v>0.3</v>
      </c>
      <c r="G61" s="36">
        <v>6</v>
      </c>
      <c r="H61" s="60">
        <v>1.8</v>
      </c>
      <c r="I61" s="60">
        <v>2</v>
      </c>
      <c r="J61" s="36">
        <v>156</v>
      </c>
      <c r="K61" s="36" t="s">
        <v>87</v>
      </c>
      <c r="L61" s="36"/>
      <c r="M61" s="37" t="s">
        <v>123</v>
      </c>
      <c r="N61" s="37"/>
      <c r="O61" s="36">
        <v>40</v>
      </c>
      <c r="P61" s="480" t="s">
        <v>137</v>
      </c>
      <c r="Q61" s="455"/>
      <c r="R61" s="455"/>
      <c r="S61" s="455"/>
      <c r="T61" s="456"/>
      <c r="U61" s="38" t="s">
        <v>48</v>
      </c>
      <c r="V61" s="38" t="s">
        <v>48</v>
      </c>
      <c r="W61" s="39" t="s">
        <v>0</v>
      </c>
      <c r="X61" s="57">
        <v>0</v>
      </c>
      <c r="Y61" s="54">
        <f>IFERROR(IF(X61="",0,CEILING((X61/$H61),1)*$H61),"")</f>
        <v>0</v>
      </c>
      <c r="Z61" s="40" t="str">
        <f>IFERROR(IF(Y61=0,"",ROUNDUP(Y61/H61,0)*0.00753),"")</f>
        <v/>
      </c>
      <c r="AA61" s="66" t="s">
        <v>48</v>
      </c>
      <c r="AB61" s="67" t="s">
        <v>48</v>
      </c>
      <c r="AC61" s="77"/>
      <c r="AG61" s="76"/>
      <c r="AJ61" s="79"/>
      <c r="AK61" s="79"/>
      <c r="BB61" s="99" t="s">
        <v>69</v>
      </c>
      <c r="BM61" s="76">
        <f>IFERROR(X61*I61/H61,"0")</f>
        <v>0</v>
      </c>
      <c r="BN61" s="76">
        <f>IFERROR(Y61*I61/H61,"0")</f>
        <v>0</v>
      </c>
      <c r="BO61" s="76">
        <f>IFERROR(1/J61*(X61/H61),"0")</f>
        <v>0</v>
      </c>
      <c r="BP61" s="76">
        <f>IFERROR(1/J61*(Y61/H61),"0")</f>
        <v>0</v>
      </c>
    </row>
    <row r="62" spans="1:68" x14ac:dyDescent="0.2">
      <c r="A62" s="460"/>
      <c r="B62" s="460"/>
      <c r="C62" s="460"/>
      <c r="D62" s="460"/>
      <c r="E62" s="460"/>
      <c r="F62" s="460"/>
      <c r="G62" s="460"/>
      <c r="H62" s="460"/>
      <c r="I62" s="460"/>
      <c r="J62" s="460"/>
      <c r="K62" s="460"/>
      <c r="L62" s="460"/>
      <c r="M62" s="460"/>
      <c r="N62" s="460"/>
      <c r="O62" s="461"/>
      <c r="P62" s="457" t="s">
        <v>43</v>
      </c>
      <c r="Q62" s="458"/>
      <c r="R62" s="458"/>
      <c r="S62" s="458"/>
      <c r="T62" s="458"/>
      <c r="U62" s="458"/>
      <c r="V62" s="459"/>
      <c r="W62" s="41" t="s">
        <v>42</v>
      </c>
      <c r="X62" s="42">
        <f>IFERROR(X60/H60,"0")+IFERROR(X61/H61,"0")</f>
        <v>0</v>
      </c>
      <c r="Y62" s="42">
        <f>IFERROR(Y60/H60,"0")+IFERROR(Y61/H61,"0")</f>
        <v>0</v>
      </c>
      <c r="Z62" s="42">
        <f>IFERROR(IF(Z60="",0,Z60),"0")+IFERROR(IF(Z61="",0,Z61),"0")</f>
        <v>0</v>
      </c>
      <c r="AA62" s="65"/>
      <c r="AB62" s="65"/>
      <c r="AC62" s="65"/>
    </row>
    <row r="63" spans="1:68" x14ac:dyDescent="0.2">
      <c r="A63" s="460"/>
      <c r="B63" s="460"/>
      <c r="C63" s="460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1"/>
      <c r="P63" s="457" t="s">
        <v>43</v>
      </c>
      <c r="Q63" s="458"/>
      <c r="R63" s="458"/>
      <c r="S63" s="458"/>
      <c r="T63" s="458"/>
      <c r="U63" s="458"/>
      <c r="V63" s="459"/>
      <c r="W63" s="41" t="s">
        <v>0</v>
      </c>
      <c r="X63" s="42">
        <f>IFERROR(SUM(X60:X61),"0")</f>
        <v>0</v>
      </c>
      <c r="Y63" s="42">
        <f>IFERROR(SUM(Y60:Y61),"0")</f>
        <v>0</v>
      </c>
      <c r="Z63" s="41"/>
      <c r="AA63" s="65"/>
      <c r="AB63" s="65"/>
      <c r="AC63" s="65"/>
    </row>
    <row r="64" spans="1:68" ht="16.5" customHeight="1" x14ac:dyDescent="0.25">
      <c r="A64" s="451" t="s">
        <v>138</v>
      </c>
      <c r="B64" s="451"/>
      <c r="C64" s="451"/>
      <c r="D64" s="451"/>
      <c r="E64" s="451"/>
      <c r="F64" s="451"/>
      <c r="G64" s="451"/>
      <c r="H64" s="451"/>
      <c r="I64" s="451"/>
      <c r="J64" s="451"/>
      <c r="K64" s="451"/>
      <c r="L64" s="451"/>
      <c r="M64" s="451"/>
      <c r="N64" s="451"/>
      <c r="O64" s="451"/>
      <c r="P64" s="451"/>
      <c r="Q64" s="451"/>
      <c r="R64" s="451"/>
      <c r="S64" s="451"/>
      <c r="T64" s="451"/>
      <c r="U64" s="451"/>
      <c r="V64" s="451"/>
      <c r="W64" s="451"/>
      <c r="X64" s="451"/>
      <c r="Y64" s="451"/>
      <c r="Z64" s="451"/>
      <c r="AA64" s="63"/>
      <c r="AB64" s="63"/>
      <c r="AC64" s="63"/>
    </row>
    <row r="65" spans="1:68" ht="14.25" customHeight="1" x14ac:dyDescent="0.25">
      <c r="A65" s="452" t="s">
        <v>117</v>
      </c>
      <c r="B65" s="452"/>
      <c r="C65" s="452"/>
      <c r="D65" s="452"/>
      <c r="E65" s="452"/>
      <c r="F65" s="452"/>
      <c r="G65" s="452"/>
      <c r="H65" s="452"/>
      <c r="I65" s="452"/>
      <c r="J65" s="452"/>
      <c r="K65" s="452"/>
      <c r="L65" s="452"/>
      <c r="M65" s="452"/>
      <c r="N65" s="452"/>
      <c r="O65" s="452"/>
      <c r="P65" s="452"/>
      <c r="Q65" s="452"/>
      <c r="R65" s="452"/>
      <c r="S65" s="452"/>
      <c r="T65" s="452"/>
      <c r="U65" s="452"/>
      <c r="V65" s="452"/>
      <c r="W65" s="452"/>
      <c r="X65" s="452"/>
      <c r="Y65" s="452"/>
      <c r="Z65" s="452"/>
      <c r="AA65" s="64"/>
      <c r="AB65" s="64"/>
      <c r="AC65" s="64"/>
    </row>
    <row r="66" spans="1:68" ht="27" customHeight="1" x14ac:dyDescent="0.25">
      <c r="A66" s="61" t="s">
        <v>139</v>
      </c>
      <c r="B66" s="61" t="s">
        <v>140</v>
      </c>
      <c r="C66" s="35">
        <v>4301011481</v>
      </c>
      <c r="D66" s="453">
        <v>4680115881426</v>
      </c>
      <c r="E66" s="453"/>
      <c r="F66" s="60">
        <v>1.35</v>
      </c>
      <c r="G66" s="36">
        <v>8</v>
      </c>
      <c r="H66" s="60">
        <v>10.8</v>
      </c>
      <c r="I66" s="60">
        <v>11.28</v>
      </c>
      <c r="J66" s="36">
        <v>48</v>
      </c>
      <c r="K66" s="36" t="s">
        <v>121</v>
      </c>
      <c r="L66" s="36"/>
      <c r="M66" s="37" t="s">
        <v>141</v>
      </c>
      <c r="N66" s="37"/>
      <c r="O66" s="36">
        <v>55</v>
      </c>
      <c r="P66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55"/>
      <c r="R66" s="455"/>
      <c r="S66" s="455"/>
      <c r="T66" s="456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ref="Y66:Y71" si="11">IFERROR(IF(X66="",0,CEILING((X66/$H66),1)*$H66),"")</f>
        <v>0</v>
      </c>
      <c r="Z66" s="40" t="str">
        <f>IFERROR(IF(Y66=0,"",ROUNDUP(Y66/H66,0)*0.02039),"")</f>
        <v/>
      </c>
      <c r="AA66" s="66" t="s">
        <v>48</v>
      </c>
      <c r="AB66" s="67" t="s">
        <v>48</v>
      </c>
      <c r="AC66" s="77"/>
      <c r="AG66" s="76"/>
      <c r="AJ66" s="79"/>
      <c r="AK66" s="79"/>
      <c r="BB66" s="100" t="s">
        <v>69</v>
      </c>
      <c r="BM66" s="76">
        <f t="shared" ref="BM66:BM71" si="12">IFERROR(X66*I66/H66,"0")</f>
        <v>0</v>
      </c>
      <c r="BN66" s="76">
        <f t="shared" ref="BN66:BN71" si="13">IFERROR(Y66*I66/H66,"0")</f>
        <v>0</v>
      </c>
      <c r="BO66" s="76">
        <f t="shared" ref="BO66:BO71" si="14">IFERROR(1/J66*(X66/H66),"0")</f>
        <v>0</v>
      </c>
      <c r="BP66" s="76">
        <f t="shared" ref="BP66:BP71" si="15">IFERROR(1/J66*(Y66/H66),"0")</f>
        <v>0</v>
      </c>
    </row>
    <row r="67" spans="1:68" ht="27" customHeight="1" x14ac:dyDescent="0.25">
      <c r="A67" s="61" t="s">
        <v>139</v>
      </c>
      <c r="B67" s="61" t="s">
        <v>142</v>
      </c>
      <c r="C67" s="35">
        <v>4301011452</v>
      </c>
      <c r="D67" s="453">
        <v>4680115881426</v>
      </c>
      <c r="E67" s="45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121</v>
      </c>
      <c r="L67" s="36"/>
      <c r="M67" s="37" t="s">
        <v>120</v>
      </c>
      <c r="N67" s="37"/>
      <c r="O67" s="36">
        <v>50</v>
      </c>
      <c r="P67" s="48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55"/>
      <c r="R67" s="455"/>
      <c r="S67" s="455"/>
      <c r="T67" s="456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11"/>
        <v>0</v>
      </c>
      <c r="Z67" s="40" t="str">
        <f>IFERROR(IF(Y67=0,"",ROUNDUP(Y67/H67,0)*0.02175),"")</f>
        <v/>
      </c>
      <c r="AA67" s="66" t="s">
        <v>48</v>
      </c>
      <c r="AB67" s="67" t="s">
        <v>48</v>
      </c>
      <c r="AC67" s="77"/>
      <c r="AG67" s="76"/>
      <c r="AJ67" s="79"/>
      <c r="AK67" s="79"/>
      <c r="BB67" s="101" t="s">
        <v>69</v>
      </c>
      <c r="BM67" s="76">
        <f t="shared" si="12"/>
        <v>0</v>
      </c>
      <c r="BN67" s="76">
        <f t="shared" si="13"/>
        <v>0</v>
      </c>
      <c r="BO67" s="76">
        <f t="shared" si="14"/>
        <v>0</v>
      </c>
      <c r="BP67" s="76">
        <f t="shared" si="15"/>
        <v>0</v>
      </c>
    </row>
    <row r="68" spans="1:68" ht="27" customHeight="1" x14ac:dyDescent="0.25">
      <c r="A68" s="61" t="s">
        <v>143</v>
      </c>
      <c r="B68" s="61" t="s">
        <v>144</v>
      </c>
      <c r="C68" s="35">
        <v>4301011386</v>
      </c>
      <c r="D68" s="453">
        <v>4680115880283</v>
      </c>
      <c r="E68" s="453"/>
      <c r="F68" s="60">
        <v>0.6</v>
      </c>
      <c r="G68" s="36">
        <v>8</v>
      </c>
      <c r="H68" s="60">
        <v>4.8</v>
      </c>
      <c r="I68" s="60">
        <v>5.04</v>
      </c>
      <c r="J68" s="36">
        <v>120</v>
      </c>
      <c r="K68" s="36" t="s">
        <v>87</v>
      </c>
      <c r="L68" s="36"/>
      <c r="M68" s="37" t="s">
        <v>120</v>
      </c>
      <c r="N68" s="37"/>
      <c r="O68" s="36">
        <v>45</v>
      </c>
      <c r="P68" s="4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55"/>
      <c r="R68" s="455"/>
      <c r="S68" s="455"/>
      <c r="T68" s="456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11"/>
        <v>0</v>
      </c>
      <c r="Z68" s="40" t="str">
        <f>IFERROR(IF(Y68=0,"",ROUNDUP(Y68/H68,0)*0.00937),"")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si="12"/>
        <v>0</v>
      </c>
      <c r="BN68" s="76">
        <f t="shared" si="13"/>
        <v>0</v>
      </c>
      <c r="BO68" s="76">
        <f t="shared" si="14"/>
        <v>0</v>
      </c>
      <c r="BP68" s="76">
        <f t="shared" si="15"/>
        <v>0</v>
      </c>
    </row>
    <row r="69" spans="1:68" ht="27" customHeight="1" x14ac:dyDescent="0.25">
      <c r="A69" s="61" t="s">
        <v>145</v>
      </c>
      <c r="B69" s="61" t="s">
        <v>146</v>
      </c>
      <c r="C69" s="35">
        <v>4301011437</v>
      </c>
      <c r="D69" s="453">
        <v>4680115881419</v>
      </c>
      <c r="E69" s="453"/>
      <c r="F69" s="60">
        <v>0.45</v>
      </c>
      <c r="G69" s="36">
        <v>10</v>
      </c>
      <c r="H69" s="60">
        <v>4.5</v>
      </c>
      <c r="I69" s="60">
        <v>4.74</v>
      </c>
      <c r="J69" s="36">
        <v>120</v>
      </c>
      <c r="K69" s="36" t="s">
        <v>87</v>
      </c>
      <c r="L69" s="36"/>
      <c r="M69" s="37" t="s">
        <v>120</v>
      </c>
      <c r="N69" s="37"/>
      <c r="O69" s="36">
        <v>50</v>
      </c>
      <c r="P69" s="4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55"/>
      <c r="R69" s="455"/>
      <c r="S69" s="455"/>
      <c r="T69" s="456"/>
      <c r="U69" s="38" t="s">
        <v>48</v>
      </c>
      <c r="V69" s="38" t="s">
        <v>48</v>
      </c>
      <c r="W69" s="39" t="s">
        <v>0</v>
      </c>
      <c r="X69" s="57">
        <v>540</v>
      </c>
      <c r="Y69" s="54">
        <f t="shared" si="11"/>
        <v>540</v>
      </c>
      <c r="Z69" s="40">
        <f>IFERROR(IF(Y69=0,"",ROUNDUP(Y69/H69,0)*0.00937),"")</f>
        <v>1.1244000000000001</v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568.79999999999995</v>
      </c>
      <c r="BN69" s="76">
        <f t="shared" si="13"/>
        <v>568.79999999999995</v>
      </c>
      <c r="BO69" s="76">
        <f t="shared" si="14"/>
        <v>1</v>
      </c>
      <c r="BP69" s="76">
        <f t="shared" si="15"/>
        <v>1</v>
      </c>
    </row>
    <row r="70" spans="1:68" ht="27" customHeight="1" x14ac:dyDescent="0.25">
      <c r="A70" s="61" t="s">
        <v>147</v>
      </c>
      <c r="B70" s="61" t="s">
        <v>148</v>
      </c>
      <c r="C70" s="35">
        <v>4301011432</v>
      </c>
      <c r="D70" s="453">
        <v>4680115882720</v>
      </c>
      <c r="E70" s="453"/>
      <c r="F70" s="60">
        <v>0.45</v>
      </c>
      <c r="G70" s="36">
        <v>10</v>
      </c>
      <c r="H70" s="60">
        <v>4.5</v>
      </c>
      <c r="I70" s="60">
        <v>4.74</v>
      </c>
      <c r="J70" s="36">
        <v>120</v>
      </c>
      <c r="K70" s="36" t="s">
        <v>87</v>
      </c>
      <c r="L70" s="36"/>
      <c r="M70" s="37" t="s">
        <v>120</v>
      </c>
      <c r="N70" s="37"/>
      <c r="O70" s="36">
        <v>90</v>
      </c>
      <c r="P70" s="4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55"/>
      <c r="R70" s="455"/>
      <c r="S70" s="455"/>
      <c r="T70" s="456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149</v>
      </c>
      <c r="B71" s="61" t="s">
        <v>150</v>
      </c>
      <c r="C71" s="35">
        <v>4301012008</v>
      </c>
      <c r="D71" s="453">
        <v>4680115881525</v>
      </c>
      <c r="E71" s="453"/>
      <c r="F71" s="60">
        <v>0.4</v>
      </c>
      <c r="G71" s="36">
        <v>10</v>
      </c>
      <c r="H71" s="60">
        <v>4</v>
      </c>
      <c r="I71" s="60">
        <v>4.21</v>
      </c>
      <c r="J71" s="36">
        <v>120</v>
      </c>
      <c r="K71" s="36" t="s">
        <v>87</v>
      </c>
      <c r="L71" s="36"/>
      <c r="M71" s="37" t="s">
        <v>152</v>
      </c>
      <c r="N71" s="37"/>
      <c r="O71" s="36">
        <v>50</v>
      </c>
      <c r="P71" s="486" t="s">
        <v>151</v>
      </c>
      <c r="Q71" s="455"/>
      <c r="R71" s="455"/>
      <c r="S71" s="455"/>
      <c r="T71" s="456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x14ac:dyDescent="0.2">
      <c r="A72" s="460"/>
      <c r="B72" s="460"/>
      <c r="C72" s="460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1"/>
      <c r="P72" s="457" t="s">
        <v>43</v>
      </c>
      <c r="Q72" s="458"/>
      <c r="R72" s="458"/>
      <c r="S72" s="458"/>
      <c r="T72" s="458"/>
      <c r="U72" s="458"/>
      <c r="V72" s="459"/>
      <c r="W72" s="41" t="s">
        <v>42</v>
      </c>
      <c r="X72" s="42">
        <f>IFERROR(X66/H66,"0")+IFERROR(X67/H67,"0")+IFERROR(X68/H68,"0")+IFERROR(X69/H69,"0")+IFERROR(X70/H70,"0")+IFERROR(X71/H71,"0")</f>
        <v>120</v>
      </c>
      <c r="Y72" s="42">
        <f>IFERROR(Y66/H66,"0")+IFERROR(Y67/H67,"0")+IFERROR(Y68/H68,"0")+IFERROR(Y69/H69,"0")+IFERROR(Y70/H70,"0")+IFERROR(Y71/H71,"0")</f>
        <v>120</v>
      </c>
      <c r="Z72" s="42">
        <f>IFERROR(IF(Z66="",0,Z66),"0")+IFERROR(IF(Z67="",0,Z67),"0")+IFERROR(IF(Z68="",0,Z68),"0")+IFERROR(IF(Z69="",0,Z69),"0")+IFERROR(IF(Z70="",0,Z70),"0")+IFERROR(IF(Z71="",0,Z71),"0")</f>
        <v>1.1244000000000001</v>
      </c>
      <c r="AA72" s="65"/>
      <c r="AB72" s="65"/>
      <c r="AC72" s="65"/>
    </row>
    <row r="73" spans="1:68" x14ac:dyDescent="0.2">
      <c r="A73" s="460"/>
      <c r="B73" s="460"/>
      <c r="C73" s="460"/>
      <c r="D73" s="460"/>
      <c r="E73" s="460"/>
      <c r="F73" s="460"/>
      <c r="G73" s="460"/>
      <c r="H73" s="460"/>
      <c r="I73" s="460"/>
      <c r="J73" s="460"/>
      <c r="K73" s="460"/>
      <c r="L73" s="460"/>
      <c r="M73" s="460"/>
      <c r="N73" s="460"/>
      <c r="O73" s="461"/>
      <c r="P73" s="457" t="s">
        <v>43</v>
      </c>
      <c r="Q73" s="458"/>
      <c r="R73" s="458"/>
      <c r="S73" s="458"/>
      <c r="T73" s="458"/>
      <c r="U73" s="458"/>
      <c r="V73" s="459"/>
      <c r="W73" s="41" t="s">
        <v>0</v>
      </c>
      <c r="X73" s="42">
        <f>IFERROR(SUM(X66:X71),"0")</f>
        <v>540</v>
      </c>
      <c r="Y73" s="42">
        <f>IFERROR(SUM(Y66:Y71),"0")</f>
        <v>540</v>
      </c>
      <c r="Z73" s="41"/>
      <c r="AA73" s="65"/>
      <c r="AB73" s="65"/>
      <c r="AC73" s="65"/>
    </row>
    <row r="74" spans="1:68" ht="14.25" customHeight="1" x14ac:dyDescent="0.25">
      <c r="A74" s="452" t="s">
        <v>153</v>
      </c>
      <c r="B74" s="452"/>
      <c r="C74" s="452"/>
      <c r="D74" s="452"/>
      <c r="E74" s="452"/>
      <c r="F74" s="452"/>
      <c r="G74" s="452"/>
      <c r="H74" s="452"/>
      <c r="I74" s="452"/>
      <c r="J74" s="452"/>
      <c r="K74" s="452"/>
      <c r="L74" s="452"/>
      <c r="M74" s="452"/>
      <c r="N74" s="452"/>
      <c r="O74" s="452"/>
      <c r="P74" s="452"/>
      <c r="Q74" s="452"/>
      <c r="R74" s="452"/>
      <c r="S74" s="452"/>
      <c r="T74" s="452"/>
      <c r="U74" s="452"/>
      <c r="V74" s="452"/>
      <c r="W74" s="452"/>
      <c r="X74" s="452"/>
      <c r="Y74" s="452"/>
      <c r="Z74" s="452"/>
      <c r="AA74" s="64"/>
      <c r="AB74" s="64"/>
      <c r="AC74" s="64"/>
    </row>
    <row r="75" spans="1:68" ht="27" customHeight="1" x14ac:dyDescent="0.25">
      <c r="A75" s="61" t="s">
        <v>154</v>
      </c>
      <c r="B75" s="61" t="s">
        <v>155</v>
      </c>
      <c r="C75" s="35">
        <v>4301020234</v>
      </c>
      <c r="D75" s="453">
        <v>4680115881440</v>
      </c>
      <c r="E75" s="453"/>
      <c r="F75" s="60">
        <v>1.35</v>
      </c>
      <c r="G75" s="36">
        <v>8</v>
      </c>
      <c r="H75" s="60">
        <v>10.8</v>
      </c>
      <c r="I75" s="60">
        <v>11.28</v>
      </c>
      <c r="J75" s="36">
        <v>56</v>
      </c>
      <c r="K75" s="36" t="s">
        <v>121</v>
      </c>
      <c r="L75" s="36"/>
      <c r="M75" s="37" t="s">
        <v>120</v>
      </c>
      <c r="N75" s="37"/>
      <c r="O75" s="36">
        <v>50</v>
      </c>
      <c r="P75" s="4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55"/>
      <c r="R75" s="455"/>
      <c r="S75" s="455"/>
      <c r="T75" s="456"/>
      <c r="U75" s="38" t="s">
        <v>48</v>
      </c>
      <c r="V75" s="38" t="s">
        <v>48</v>
      </c>
      <c r="W75" s="39" t="s">
        <v>0</v>
      </c>
      <c r="X75" s="57">
        <v>600</v>
      </c>
      <c r="Y75" s="54">
        <f>IFERROR(IF(X75="",0,CEILING((X75/$H75),1)*$H75),"")</f>
        <v>604.80000000000007</v>
      </c>
      <c r="Z75" s="40">
        <f>IFERROR(IF(Y75=0,"",ROUNDUP(Y75/H75,0)*0.02175),"")</f>
        <v>1.218</v>
      </c>
      <c r="AA75" s="66" t="s">
        <v>48</v>
      </c>
      <c r="AB75" s="67" t="s">
        <v>48</v>
      </c>
      <c r="AC75" s="77"/>
      <c r="AG75" s="76"/>
      <c r="AJ75" s="79"/>
      <c r="AK75" s="79"/>
      <c r="BB75" s="106" t="s">
        <v>69</v>
      </c>
      <c r="BM75" s="76">
        <f>IFERROR(X75*I75/H75,"0")</f>
        <v>626.66666666666663</v>
      </c>
      <c r="BN75" s="76">
        <f>IFERROR(Y75*I75/H75,"0")</f>
        <v>631.67999999999995</v>
      </c>
      <c r="BO75" s="76">
        <f>IFERROR(1/J75*(X75/H75),"0")</f>
        <v>0.99206349206349187</v>
      </c>
      <c r="BP75" s="76">
        <f>IFERROR(1/J75*(Y75/H75),"0")</f>
        <v>1</v>
      </c>
    </row>
    <row r="76" spans="1:68" ht="27" customHeight="1" x14ac:dyDescent="0.25">
      <c r="A76" s="61" t="s">
        <v>156</v>
      </c>
      <c r="B76" s="61" t="s">
        <v>157</v>
      </c>
      <c r="C76" s="35">
        <v>4301020232</v>
      </c>
      <c r="D76" s="453">
        <v>4680115881433</v>
      </c>
      <c r="E76" s="453"/>
      <c r="F76" s="60">
        <v>0.45</v>
      </c>
      <c r="G76" s="36">
        <v>6</v>
      </c>
      <c r="H76" s="60">
        <v>2.7</v>
      </c>
      <c r="I76" s="60">
        <v>2.9</v>
      </c>
      <c r="J76" s="36">
        <v>156</v>
      </c>
      <c r="K76" s="36" t="s">
        <v>87</v>
      </c>
      <c r="L76" s="36"/>
      <c r="M76" s="37" t="s">
        <v>120</v>
      </c>
      <c r="N76" s="37"/>
      <c r="O76" s="36">
        <v>50</v>
      </c>
      <c r="P76" s="4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55"/>
      <c r="R76" s="455"/>
      <c r="S76" s="455"/>
      <c r="T76" s="456"/>
      <c r="U76" s="38" t="s">
        <v>48</v>
      </c>
      <c r="V76" s="38" t="s">
        <v>48</v>
      </c>
      <c r="W76" s="39" t="s">
        <v>0</v>
      </c>
      <c r="X76" s="57">
        <v>421</v>
      </c>
      <c r="Y76" s="54">
        <f>IFERROR(IF(X76="",0,CEILING((X76/$H76),1)*$H76),"")</f>
        <v>421.20000000000005</v>
      </c>
      <c r="Z76" s="40">
        <f>IFERROR(IF(Y76=0,"",ROUNDUP(Y76/H76,0)*0.00753),"")</f>
        <v>1.1746799999999999</v>
      </c>
      <c r="AA76" s="66" t="s">
        <v>48</v>
      </c>
      <c r="AB76" s="67" t="s">
        <v>48</v>
      </c>
      <c r="AC76" s="77"/>
      <c r="AG76" s="76"/>
      <c r="AJ76" s="79"/>
      <c r="AK76" s="79"/>
      <c r="BB76" s="107" t="s">
        <v>69</v>
      </c>
      <c r="BM76" s="76">
        <f>IFERROR(X76*I76/H76,"0")</f>
        <v>452.18518518518511</v>
      </c>
      <c r="BN76" s="76">
        <f>IFERROR(Y76*I76/H76,"0")</f>
        <v>452.4</v>
      </c>
      <c r="BO76" s="76">
        <f>IFERROR(1/J76*(X76/H76),"0")</f>
        <v>0.99952516619183285</v>
      </c>
      <c r="BP76" s="76">
        <f>IFERROR(1/J76*(Y76/H76),"0")</f>
        <v>1</v>
      </c>
    </row>
    <row r="77" spans="1:68" x14ac:dyDescent="0.2">
      <c r="A77" s="460"/>
      <c r="B77" s="460"/>
      <c r="C77" s="460"/>
      <c r="D77" s="460"/>
      <c r="E77" s="460"/>
      <c r="F77" s="460"/>
      <c r="G77" s="460"/>
      <c r="H77" s="460"/>
      <c r="I77" s="460"/>
      <c r="J77" s="460"/>
      <c r="K77" s="460"/>
      <c r="L77" s="460"/>
      <c r="M77" s="460"/>
      <c r="N77" s="460"/>
      <c r="O77" s="461"/>
      <c r="P77" s="457" t="s">
        <v>43</v>
      </c>
      <c r="Q77" s="458"/>
      <c r="R77" s="458"/>
      <c r="S77" s="458"/>
      <c r="T77" s="458"/>
      <c r="U77" s="458"/>
      <c r="V77" s="459"/>
      <c r="W77" s="41" t="s">
        <v>42</v>
      </c>
      <c r="X77" s="42">
        <f>IFERROR(X75/H75,"0")+IFERROR(X76/H76,"0")</f>
        <v>211.48148148148147</v>
      </c>
      <c r="Y77" s="42">
        <f>IFERROR(Y75/H75,"0")+IFERROR(Y76/H76,"0")</f>
        <v>212</v>
      </c>
      <c r="Z77" s="42">
        <f>IFERROR(IF(Z75="",0,Z75),"0")+IFERROR(IF(Z76="",0,Z76),"0")</f>
        <v>2.3926799999999999</v>
      </c>
      <c r="AA77" s="65"/>
      <c r="AB77" s="65"/>
      <c r="AC77" s="65"/>
    </row>
    <row r="78" spans="1:68" x14ac:dyDescent="0.2">
      <c r="A78" s="460"/>
      <c r="B78" s="460"/>
      <c r="C78" s="460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1"/>
      <c r="P78" s="457" t="s">
        <v>43</v>
      </c>
      <c r="Q78" s="458"/>
      <c r="R78" s="458"/>
      <c r="S78" s="458"/>
      <c r="T78" s="458"/>
      <c r="U78" s="458"/>
      <c r="V78" s="459"/>
      <c r="W78" s="41" t="s">
        <v>0</v>
      </c>
      <c r="X78" s="42">
        <f>IFERROR(SUM(X75:X76),"0")</f>
        <v>1021</v>
      </c>
      <c r="Y78" s="42">
        <f>IFERROR(SUM(Y75:Y76),"0")</f>
        <v>1026</v>
      </c>
      <c r="Z78" s="41"/>
      <c r="AA78" s="65"/>
      <c r="AB78" s="65"/>
      <c r="AC78" s="65"/>
    </row>
    <row r="79" spans="1:68" ht="14.25" customHeight="1" x14ac:dyDescent="0.25">
      <c r="A79" s="452" t="s">
        <v>79</v>
      </c>
      <c r="B79" s="452"/>
      <c r="C79" s="452"/>
      <c r="D79" s="452"/>
      <c r="E79" s="452"/>
      <c r="F79" s="452"/>
      <c r="G79" s="452"/>
      <c r="H79" s="452"/>
      <c r="I79" s="452"/>
      <c r="J79" s="452"/>
      <c r="K79" s="452"/>
      <c r="L79" s="452"/>
      <c r="M79" s="452"/>
      <c r="N79" s="452"/>
      <c r="O79" s="452"/>
      <c r="P79" s="452"/>
      <c r="Q79" s="452"/>
      <c r="R79" s="452"/>
      <c r="S79" s="452"/>
      <c r="T79" s="452"/>
      <c r="U79" s="452"/>
      <c r="V79" s="452"/>
      <c r="W79" s="452"/>
      <c r="X79" s="452"/>
      <c r="Y79" s="452"/>
      <c r="Z79" s="452"/>
      <c r="AA79" s="64"/>
      <c r="AB79" s="64"/>
      <c r="AC79" s="64"/>
    </row>
    <row r="80" spans="1:68" ht="27" customHeight="1" x14ac:dyDescent="0.25">
      <c r="A80" s="61" t="s">
        <v>158</v>
      </c>
      <c r="B80" s="61" t="s">
        <v>159</v>
      </c>
      <c r="C80" s="35">
        <v>4301031242</v>
      </c>
      <c r="D80" s="453">
        <v>4680115885066</v>
      </c>
      <c r="E80" s="453"/>
      <c r="F80" s="60">
        <v>0.8</v>
      </c>
      <c r="G80" s="36">
        <v>6</v>
      </c>
      <c r="H80" s="60">
        <v>4.8</v>
      </c>
      <c r="I80" s="60">
        <v>5.01</v>
      </c>
      <c r="J80" s="36">
        <v>120</v>
      </c>
      <c r="K80" s="36" t="s">
        <v>87</v>
      </c>
      <c r="L80" s="36"/>
      <c r="M80" s="37" t="s">
        <v>82</v>
      </c>
      <c r="N80" s="37"/>
      <c r="O80" s="36">
        <v>40</v>
      </c>
      <c r="P80" s="489" t="s">
        <v>160</v>
      </c>
      <c r="Q80" s="455"/>
      <c r="R80" s="455"/>
      <c r="S80" s="455"/>
      <c r="T80" s="456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ref="Y80:Y85" si="16">IFERROR(IF(X80="",0,CEILING((X80/$H80),1)*$H80),"")</f>
        <v>0</v>
      </c>
      <c r="Z80" s="40" t="str">
        <f>IFERROR(IF(Y80=0,"",ROUNDUP(Y80/H80,0)*0.00937),"")</f>
        <v/>
      </c>
      <c r="AA80" s="66" t="s">
        <v>48</v>
      </c>
      <c r="AB80" s="67" t="s">
        <v>161</v>
      </c>
      <c r="AC80" s="77"/>
      <c r="AG80" s="76"/>
      <c r="AJ80" s="79"/>
      <c r="AK80" s="79"/>
      <c r="BB80" s="108" t="s">
        <v>69</v>
      </c>
      <c r="BM80" s="76">
        <f t="shared" ref="BM80:BM85" si="17">IFERROR(X80*I80/H80,"0")</f>
        <v>0</v>
      </c>
      <c r="BN80" s="76">
        <f t="shared" ref="BN80:BN85" si="18">IFERROR(Y80*I80/H80,"0")</f>
        <v>0</v>
      </c>
      <c r="BO80" s="76">
        <f t="shared" ref="BO80:BO85" si="19">IFERROR(1/J80*(X80/H80),"0")</f>
        <v>0</v>
      </c>
      <c r="BP80" s="76">
        <f t="shared" ref="BP80:BP85" si="20">IFERROR(1/J80*(Y80/H80),"0")</f>
        <v>0</v>
      </c>
    </row>
    <row r="81" spans="1:68" ht="27" customHeight="1" x14ac:dyDescent="0.25">
      <c r="A81" s="61" t="s">
        <v>162</v>
      </c>
      <c r="B81" s="61" t="s">
        <v>163</v>
      </c>
      <c r="C81" s="35">
        <v>4301031243</v>
      </c>
      <c r="D81" s="453">
        <v>4680115885073</v>
      </c>
      <c r="E81" s="453"/>
      <c r="F81" s="60">
        <v>0.3</v>
      </c>
      <c r="G81" s="36">
        <v>6</v>
      </c>
      <c r="H81" s="60">
        <v>1.8</v>
      </c>
      <c r="I81" s="60">
        <v>1.9</v>
      </c>
      <c r="J81" s="36">
        <v>234</v>
      </c>
      <c r="K81" s="36" t="s">
        <v>83</v>
      </c>
      <c r="L81" s="36"/>
      <c r="M81" s="37" t="s">
        <v>82</v>
      </c>
      <c r="N81" s="37"/>
      <c r="O81" s="36">
        <v>40</v>
      </c>
      <c r="P81" s="490" t="s">
        <v>164</v>
      </c>
      <c r="Q81" s="455"/>
      <c r="R81" s="455"/>
      <c r="S81" s="455"/>
      <c r="T81" s="456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16"/>
        <v>0</v>
      </c>
      <c r="Z81" s="40" t="str">
        <f>IFERROR(IF(Y81=0,"",ROUNDUP(Y81/H81,0)*0.00502),"")</f>
        <v/>
      </c>
      <c r="AA81" s="66" t="s">
        <v>48</v>
      </c>
      <c r="AB81" s="67" t="s">
        <v>161</v>
      </c>
      <c r="AC81" s="77"/>
      <c r="AG81" s="76"/>
      <c r="AJ81" s="79"/>
      <c r="AK81" s="79"/>
      <c r="BB81" s="109" t="s">
        <v>69</v>
      </c>
      <c r="BM81" s="76">
        <f t="shared" si="17"/>
        <v>0</v>
      </c>
      <c r="BN81" s="76">
        <f t="shared" si="18"/>
        <v>0</v>
      </c>
      <c r="BO81" s="76">
        <f t="shared" si="19"/>
        <v>0</v>
      </c>
      <c r="BP81" s="76">
        <f t="shared" si="20"/>
        <v>0</v>
      </c>
    </row>
    <row r="82" spans="1:68" ht="27" customHeight="1" x14ac:dyDescent="0.25">
      <c r="A82" s="61" t="s">
        <v>165</v>
      </c>
      <c r="B82" s="61" t="s">
        <v>166</v>
      </c>
      <c r="C82" s="35">
        <v>4301031240</v>
      </c>
      <c r="D82" s="453">
        <v>4680115885042</v>
      </c>
      <c r="E82" s="453"/>
      <c r="F82" s="60">
        <v>0.8</v>
      </c>
      <c r="G82" s="36">
        <v>6</v>
      </c>
      <c r="H82" s="60">
        <v>4.8</v>
      </c>
      <c r="I82" s="60">
        <v>5.01</v>
      </c>
      <c r="J82" s="36">
        <v>120</v>
      </c>
      <c r="K82" s="36" t="s">
        <v>87</v>
      </c>
      <c r="L82" s="36"/>
      <c r="M82" s="37" t="s">
        <v>82</v>
      </c>
      <c r="N82" s="37"/>
      <c r="O82" s="36">
        <v>40</v>
      </c>
      <c r="P82" s="491" t="s">
        <v>167</v>
      </c>
      <c r="Q82" s="455"/>
      <c r="R82" s="455"/>
      <c r="S82" s="455"/>
      <c r="T82" s="456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16"/>
        <v>0</v>
      </c>
      <c r="Z82" s="40" t="str">
        <f>IFERROR(IF(Y82=0,"",ROUNDUP(Y82/H82,0)*0.00937),"")</f>
        <v/>
      </c>
      <c r="AA82" s="66" t="s">
        <v>48</v>
      </c>
      <c r="AB82" s="67" t="s">
        <v>161</v>
      </c>
      <c r="AC82" s="77"/>
      <c r="AG82" s="76"/>
      <c r="AJ82" s="79"/>
      <c r="AK82" s="79"/>
      <c r="BB82" s="110" t="s">
        <v>69</v>
      </c>
      <c r="BM82" s="76">
        <f t="shared" si="17"/>
        <v>0</v>
      </c>
      <c r="BN82" s="76">
        <f t="shared" si="18"/>
        <v>0</v>
      </c>
      <c r="BO82" s="76">
        <f t="shared" si="19"/>
        <v>0</v>
      </c>
      <c r="BP82" s="76">
        <f t="shared" si="20"/>
        <v>0</v>
      </c>
    </row>
    <row r="83" spans="1:68" ht="27" customHeight="1" x14ac:dyDescent="0.25">
      <c r="A83" s="61" t="s">
        <v>168</v>
      </c>
      <c r="B83" s="61" t="s">
        <v>169</v>
      </c>
      <c r="C83" s="35">
        <v>4301031241</v>
      </c>
      <c r="D83" s="453">
        <v>4680115885059</v>
      </c>
      <c r="E83" s="453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492" t="s">
        <v>170</v>
      </c>
      <c r="Q83" s="455"/>
      <c r="R83" s="455"/>
      <c r="S83" s="455"/>
      <c r="T83" s="456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161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27" customHeight="1" x14ac:dyDescent="0.25">
      <c r="A84" s="61" t="s">
        <v>171</v>
      </c>
      <c r="B84" s="61" t="s">
        <v>172</v>
      </c>
      <c r="C84" s="35">
        <v>4301031315</v>
      </c>
      <c r="D84" s="453">
        <v>4680115885080</v>
      </c>
      <c r="E84" s="453"/>
      <c r="F84" s="60">
        <v>0.8</v>
      </c>
      <c r="G84" s="36">
        <v>6</v>
      </c>
      <c r="H84" s="60">
        <v>4.8</v>
      </c>
      <c r="I84" s="60">
        <v>5.01</v>
      </c>
      <c r="J84" s="36">
        <v>120</v>
      </c>
      <c r="K84" s="36" t="s">
        <v>87</v>
      </c>
      <c r="L84" s="36"/>
      <c r="M84" s="37" t="s">
        <v>82</v>
      </c>
      <c r="N84" s="37"/>
      <c r="O84" s="36">
        <v>40</v>
      </c>
      <c r="P84" s="493" t="s">
        <v>173</v>
      </c>
      <c r="Q84" s="455"/>
      <c r="R84" s="455"/>
      <c r="S84" s="455"/>
      <c r="T84" s="456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161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customHeight="1" x14ac:dyDescent="0.25">
      <c r="A85" s="61" t="s">
        <v>174</v>
      </c>
      <c r="B85" s="61" t="s">
        <v>175</v>
      </c>
      <c r="C85" s="35">
        <v>4301031316</v>
      </c>
      <c r="D85" s="453">
        <v>4680115885097</v>
      </c>
      <c r="E85" s="453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494" t="s">
        <v>176</v>
      </c>
      <c r="Q85" s="455"/>
      <c r="R85" s="455"/>
      <c r="S85" s="455"/>
      <c r="T85" s="456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161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x14ac:dyDescent="0.2">
      <c r="A86" s="460"/>
      <c r="B86" s="460"/>
      <c r="C86" s="460"/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1"/>
      <c r="P86" s="457" t="s">
        <v>43</v>
      </c>
      <c r="Q86" s="458"/>
      <c r="R86" s="458"/>
      <c r="S86" s="458"/>
      <c r="T86" s="458"/>
      <c r="U86" s="458"/>
      <c r="V86" s="459"/>
      <c r="W86" s="41" t="s">
        <v>42</v>
      </c>
      <c r="X86" s="42">
        <f>IFERROR(X80/H80,"0")+IFERROR(X81/H81,"0")+IFERROR(X82/H82,"0")+IFERROR(X83/H83,"0")+IFERROR(X84/H84,"0")+IFERROR(X85/H85,"0")</f>
        <v>0</v>
      </c>
      <c r="Y86" s="42">
        <f>IFERROR(Y80/H80,"0")+IFERROR(Y81/H81,"0")+IFERROR(Y82/H82,"0")+IFERROR(Y83/H83,"0")+IFERROR(Y84/H84,"0")+IFERROR(Y85/H85,"0")</f>
        <v>0</v>
      </c>
      <c r="Z86" s="42">
        <f>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x14ac:dyDescent="0.2">
      <c r="A87" s="460"/>
      <c r="B87" s="460"/>
      <c r="C87" s="460"/>
      <c r="D87" s="460"/>
      <c r="E87" s="460"/>
      <c r="F87" s="460"/>
      <c r="G87" s="460"/>
      <c r="H87" s="460"/>
      <c r="I87" s="460"/>
      <c r="J87" s="460"/>
      <c r="K87" s="460"/>
      <c r="L87" s="460"/>
      <c r="M87" s="460"/>
      <c r="N87" s="460"/>
      <c r="O87" s="461"/>
      <c r="P87" s="457" t="s">
        <v>43</v>
      </c>
      <c r="Q87" s="458"/>
      <c r="R87" s="458"/>
      <c r="S87" s="458"/>
      <c r="T87" s="458"/>
      <c r="U87" s="458"/>
      <c r="V87" s="459"/>
      <c r="W87" s="41" t="s">
        <v>0</v>
      </c>
      <c r="X87" s="42">
        <f>IFERROR(SUM(X80:X85),"0")</f>
        <v>0</v>
      </c>
      <c r="Y87" s="42">
        <f>IFERROR(SUM(Y80:Y85),"0")</f>
        <v>0</v>
      </c>
      <c r="Z87" s="41"/>
      <c r="AA87" s="65"/>
      <c r="AB87" s="65"/>
      <c r="AC87" s="65"/>
    </row>
    <row r="88" spans="1:68" ht="14.25" customHeight="1" x14ac:dyDescent="0.25">
      <c r="A88" s="452" t="s">
        <v>84</v>
      </c>
      <c r="B88" s="452"/>
      <c r="C88" s="452"/>
      <c r="D88" s="452"/>
      <c r="E88" s="452"/>
      <c r="F88" s="452"/>
      <c r="G88" s="452"/>
      <c r="H88" s="452"/>
      <c r="I88" s="452"/>
      <c r="J88" s="452"/>
      <c r="K88" s="452"/>
      <c r="L88" s="452"/>
      <c r="M88" s="452"/>
      <c r="N88" s="452"/>
      <c r="O88" s="452"/>
      <c r="P88" s="452"/>
      <c r="Q88" s="452"/>
      <c r="R88" s="452"/>
      <c r="S88" s="452"/>
      <c r="T88" s="452"/>
      <c r="U88" s="452"/>
      <c r="V88" s="452"/>
      <c r="W88" s="452"/>
      <c r="X88" s="452"/>
      <c r="Y88" s="452"/>
      <c r="Z88" s="452"/>
      <c r="AA88" s="64"/>
      <c r="AB88" s="64"/>
      <c r="AC88" s="64"/>
    </row>
    <row r="89" spans="1:68" ht="16.5" customHeight="1" x14ac:dyDescent="0.25">
      <c r="A89" s="61" t="s">
        <v>177</v>
      </c>
      <c r="B89" s="61" t="s">
        <v>178</v>
      </c>
      <c r="C89" s="35">
        <v>4301051837</v>
      </c>
      <c r="D89" s="453">
        <v>4680115884311</v>
      </c>
      <c r="E89" s="453"/>
      <c r="F89" s="60">
        <v>0.3</v>
      </c>
      <c r="G89" s="36">
        <v>6</v>
      </c>
      <c r="H89" s="60">
        <v>1.8</v>
      </c>
      <c r="I89" s="60">
        <v>2.0659999999999998</v>
      </c>
      <c r="J89" s="36">
        <v>156</v>
      </c>
      <c r="K89" s="36" t="s">
        <v>87</v>
      </c>
      <c r="L89" s="36"/>
      <c r="M89" s="37" t="s">
        <v>123</v>
      </c>
      <c r="N89" s="37"/>
      <c r="O89" s="36">
        <v>40</v>
      </c>
      <c r="P89" s="495" t="s">
        <v>179</v>
      </c>
      <c r="Q89" s="455"/>
      <c r="R89" s="455"/>
      <c r="S89" s="455"/>
      <c r="T89" s="456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IFERROR(IF(Y89=0,"",ROUNDUP(Y89/H89,0)*0.00753),"")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4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16.5" customHeight="1" x14ac:dyDescent="0.25">
      <c r="A90" s="61" t="s">
        <v>180</v>
      </c>
      <c r="B90" s="61" t="s">
        <v>181</v>
      </c>
      <c r="C90" s="35">
        <v>4301051827</v>
      </c>
      <c r="D90" s="453">
        <v>4680115884403</v>
      </c>
      <c r="E90" s="453"/>
      <c r="F90" s="60">
        <v>0.3</v>
      </c>
      <c r="G90" s="36">
        <v>6</v>
      </c>
      <c r="H90" s="60">
        <v>1.8</v>
      </c>
      <c r="I90" s="60">
        <v>2</v>
      </c>
      <c r="J90" s="36">
        <v>156</v>
      </c>
      <c r="K90" s="36" t="s">
        <v>87</v>
      </c>
      <c r="L90" s="36"/>
      <c r="M90" s="37" t="s">
        <v>82</v>
      </c>
      <c r="N90" s="37"/>
      <c r="O90" s="36">
        <v>40</v>
      </c>
      <c r="P90" s="496" t="s">
        <v>182</v>
      </c>
      <c r="Q90" s="455"/>
      <c r="R90" s="455"/>
      <c r="S90" s="455"/>
      <c r="T90" s="456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IFERROR(IF(Y90=0,"",ROUNDUP(Y90/H90,0)*0.00753),"")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15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x14ac:dyDescent="0.2">
      <c r="A91" s="460"/>
      <c r="B91" s="460"/>
      <c r="C91" s="460"/>
      <c r="D91" s="460"/>
      <c r="E91" s="460"/>
      <c r="F91" s="460"/>
      <c r="G91" s="460"/>
      <c r="H91" s="460"/>
      <c r="I91" s="460"/>
      <c r="J91" s="460"/>
      <c r="K91" s="460"/>
      <c r="L91" s="460"/>
      <c r="M91" s="460"/>
      <c r="N91" s="460"/>
      <c r="O91" s="461"/>
      <c r="P91" s="457" t="s">
        <v>43</v>
      </c>
      <c r="Q91" s="458"/>
      <c r="R91" s="458"/>
      <c r="S91" s="458"/>
      <c r="T91" s="458"/>
      <c r="U91" s="458"/>
      <c r="V91" s="459"/>
      <c r="W91" s="41" t="s">
        <v>42</v>
      </c>
      <c r="X91" s="42">
        <f>IFERROR(X89/H89,"0")+IFERROR(X90/H90,"0")</f>
        <v>0</v>
      </c>
      <c r="Y91" s="42">
        <f>IFERROR(Y89/H89,"0")+IFERROR(Y90/H90,"0")</f>
        <v>0</v>
      </c>
      <c r="Z91" s="42">
        <f>IFERROR(IF(Z89="",0,Z89),"0")+IFERROR(IF(Z90="",0,Z90),"0")</f>
        <v>0</v>
      </c>
      <c r="AA91" s="65"/>
      <c r="AB91" s="65"/>
      <c r="AC91" s="65"/>
    </row>
    <row r="92" spans="1:68" x14ac:dyDescent="0.2">
      <c r="A92" s="460"/>
      <c r="B92" s="460"/>
      <c r="C92" s="460"/>
      <c r="D92" s="460"/>
      <c r="E92" s="460"/>
      <c r="F92" s="460"/>
      <c r="G92" s="460"/>
      <c r="H92" s="460"/>
      <c r="I92" s="460"/>
      <c r="J92" s="460"/>
      <c r="K92" s="460"/>
      <c r="L92" s="460"/>
      <c r="M92" s="460"/>
      <c r="N92" s="460"/>
      <c r="O92" s="461"/>
      <c r="P92" s="457" t="s">
        <v>43</v>
      </c>
      <c r="Q92" s="458"/>
      <c r="R92" s="458"/>
      <c r="S92" s="458"/>
      <c r="T92" s="458"/>
      <c r="U92" s="458"/>
      <c r="V92" s="459"/>
      <c r="W92" s="41" t="s">
        <v>0</v>
      </c>
      <c r="X92" s="42">
        <f>IFERROR(SUM(X89:X90),"0")</f>
        <v>0</v>
      </c>
      <c r="Y92" s="42">
        <f>IFERROR(SUM(Y89:Y90),"0")</f>
        <v>0</v>
      </c>
      <c r="Z92" s="41"/>
      <c r="AA92" s="65"/>
      <c r="AB92" s="65"/>
      <c r="AC92" s="65"/>
    </row>
    <row r="93" spans="1:68" ht="14.25" customHeight="1" x14ac:dyDescent="0.25">
      <c r="A93" s="452" t="s">
        <v>183</v>
      </c>
      <c r="B93" s="452"/>
      <c r="C93" s="452"/>
      <c r="D93" s="452"/>
      <c r="E93" s="452"/>
      <c r="F93" s="452"/>
      <c r="G93" s="452"/>
      <c r="H93" s="452"/>
      <c r="I93" s="452"/>
      <c r="J93" s="452"/>
      <c r="K93" s="452"/>
      <c r="L93" s="452"/>
      <c r="M93" s="452"/>
      <c r="N93" s="452"/>
      <c r="O93" s="452"/>
      <c r="P93" s="452"/>
      <c r="Q93" s="452"/>
      <c r="R93" s="452"/>
      <c r="S93" s="452"/>
      <c r="T93" s="452"/>
      <c r="U93" s="452"/>
      <c r="V93" s="452"/>
      <c r="W93" s="452"/>
      <c r="X93" s="452"/>
      <c r="Y93" s="452"/>
      <c r="Z93" s="452"/>
      <c r="AA93" s="64"/>
      <c r="AB93" s="64"/>
      <c r="AC93" s="64"/>
    </row>
    <row r="94" spans="1:68" ht="27" customHeight="1" x14ac:dyDescent="0.25">
      <c r="A94" s="61" t="s">
        <v>184</v>
      </c>
      <c r="B94" s="61" t="s">
        <v>185</v>
      </c>
      <c r="C94" s="35">
        <v>4301060366</v>
      </c>
      <c r="D94" s="453">
        <v>4680115881532</v>
      </c>
      <c r="E94" s="453"/>
      <c r="F94" s="60">
        <v>1.3</v>
      </c>
      <c r="G94" s="36">
        <v>6</v>
      </c>
      <c r="H94" s="60">
        <v>7.8</v>
      </c>
      <c r="I94" s="60">
        <v>8.2799999999999994</v>
      </c>
      <c r="J94" s="36">
        <v>56</v>
      </c>
      <c r="K94" s="36" t="s">
        <v>121</v>
      </c>
      <c r="L94" s="36"/>
      <c r="M94" s="37" t="s">
        <v>82</v>
      </c>
      <c r="N94" s="37"/>
      <c r="O94" s="36">
        <v>30</v>
      </c>
      <c r="P94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55"/>
      <c r="R94" s="455"/>
      <c r="S94" s="455"/>
      <c r="T94" s="456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IFERROR(IF(Y94=0,"",ROUNDUP(Y94/H94,0)*0.02175),"")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6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t="27" customHeight="1" x14ac:dyDescent="0.25">
      <c r="A95" s="61" t="s">
        <v>184</v>
      </c>
      <c r="B95" s="61" t="s">
        <v>186</v>
      </c>
      <c r="C95" s="35">
        <v>4301060371</v>
      </c>
      <c r="D95" s="453">
        <v>4680115881532</v>
      </c>
      <c r="E95" s="453"/>
      <c r="F95" s="60">
        <v>1.4</v>
      </c>
      <c r="G95" s="36">
        <v>6</v>
      </c>
      <c r="H95" s="60">
        <v>8.4</v>
      </c>
      <c r="I95" s="60">
        <v>8.9640000000000004</v>
      </c>
      <c r="J95" s="36">
        <v>56</v>
      </c>
      <c r="K95" s="36" t="s">
        <v>121</v>
      </c>
      <c r="L95" s="36"/>
      <c r="M95" s="37" t="s">
        <v>82</v>
      </c>
      <c r="N95" s="37"/>
      <c r="O95" s="36">
        <v>30</v>
      </c>
      <c r="P95" s="4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55"/>
      <c r="R95" s="455"/>
      <c r="S95" s="455"/>
      <c r="T95" s="456"/>
      <c r="U95" s="38" t="s">
        <v>48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48</v>
      </c>
      <c r="AC95" s="77"/>
      <c r="AG95" s="76"/>
      <c r="AJ95" s="79"/>
      <c r="AK95" s="79"/>
      <c r="BB95" s="117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27" customHeight="1" x14ac:dyDescent="0.25">
      <c r="A96" s="61" t="s">
        <v>187</v>
      </c>
      <c r="B96" s="61" t="s">
        <v>188</v>
      </c>
      <c r="C96" s="35">
        <v>4301060351</v>
      </c>
      <c r="D96" s="453">
        <v>4680115881464</v>
      </c>
      <c r="E96" s="453"/>
      <c r="F96" s="60">
        <v>0.4</v>
      </c>
      <c r="G96" s="36">
        <v>6</v>
      </c>
      <c r="H96" s="60">
        <v>2.4</v>
      </c>
      <c r="I96" s="60">
        <v>2.6</v>
      </c>
      <c r="J96" s="36">
        <v>156</v>
      </c>
      <c r="K96" s="36" t="s">
        <v>87</v>
      </c>
      <c r="L96" s="36"/>
      <c r="M96" s="37" t="s">
        <v>123</v>
      </c>
      <c r="N96" s="37"/>
      <c r="O96" s="36">
        <v>30</v>
      </c>
      <c r="P96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55"/>
      <c r="R96" s="455"/>
      <c r="S96" s="455"/>
      <c r="T96" s="456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x14ac:dyDescent="0.2">
      <c r="A97" s="460"/>
      <c r="B97" s="460"/>
      <c r="C97" s="460"/>
      <c r="D97" s="460"/>
      <c r="E97" s="460"/>
      <c r="F97" s="460"/>
      <c r="G97" s="460"/>
      <c r="H97" s="460"/>
      <c r="I97" s="460"/>
      <c r="J97" s="460"/>
      <c r="K97" s="460"/>
      <c r="L97" s="460"/>
      <c r="M97" s="460"/>
      <c r="N97" s="460"/>
      <c r="O97" s="461"/>
      <c r="P97" s="457" t="s">
        <v>43</v>
      </c>
      <c r="Q97" s="458"/>
      <c r="R97" s="458"/>
      <c r="S97" s="458"/>
      <c r="T97" s="458"/>
      <c r="U97" s="458"/>
      <c r="V97" s="459"/>
      <c r="W97" s="41" t="s">
        <v>42</v>
      </c>
      <c r="X97" s="42">
        <f>IFERROR(X94/H94,"0")+IFERROR(X95/H95,"0")+IFERROR(X96/H96,"0")</f>
        <v>0</v>
      </c>
      <c r="Y97" s="42">
        <f>IFERROR(Y94/H94,"0")+IFERROR(Y95/H95,"0")+IFERROR(Y96/H96,"0")</f>
        <v>0</v>
      </c>
      <c r="Z97" s="42">
        <f>IFERROR(IF(Z94="",0,Z94),"0")+IFERROR(IF(Z95="",0,Z95),"0")+IFERROR(IF(Z96="",0,Z96),"0")</f>
        <v>0</v>
      </c>
      <c r="AA97" s="65"/>
      <c r="AB97" s="65"/>
      <c r="AC97" s="65"/>
    </row>
    <row r="98" spans="1:68" x14ac:dyDescent="0.2">
      <c r="A98" s="460"/>
      <c r="B98" s="460"/>
      <c r="C98" s="460"/>
      <c r="D98" s="460"/>
      <c r="E98" s="460"/>
      <c r="F98" s="460"/>
      <c r="G98" s="460"/>
      <c r="H98" s="460"/>
      <c r="I98" s="460"/>
      <c r="J98" s="460"/>
      <c r="K98" s="460"/>
      <c r="L98" s="460"/>
      <c r="M98" s="460"/>
      <c r="N98" s="460"/>
      <c r="O98" s="461"/>
      <c r="P98" s="457" t="s">
        <v>43</v>
      </c>
      <c r="Q98" s="458"/>
      <c r="R98" s="458"/>
      <c r="S98" s="458"/>
      <c r="T98" s="458"/>
      <c r="U98" s="458"/>
      <c r="V98" s="459"/>
      <c r="W98" s="41" t="s">
        <v>0</v>
      </c>
      <c r="X98" s="42">
        <f>IFERROR(SUM(X94:X96),"0")</f>
        <v>0</v>
      </c>
      <c r="Y98" s="42">
        <f>IFERROR(SUM(Y94:Y96),"0")</f>
        <v>0</v>
      </c>
      <c r="Z98" s="41"/>
      <c r="AA98" s="65"/>
      <c r="AB98" s="65"/>
      <c r="AC98" s="65"/>
    </row>
    <row r="99" spans="1:68" ht="16.5" customHeight="1" x14ac:dyDescent="0.25">
      <c r="A99" s="451" t="s">
        <v>189</v>
      </c>
      <c r="B99" s="451"/>
      <c r="C99" s="451"/>
      <c r="D99" s="451"/>
      <c r="E99" s="451"/>
      <c r="F99" s="451"/>
      <c r="G99" s="451"/>
      <c r="H99" s="451"/>
      <c r="I99" s="451"/>
      <c r="J99" s="451"/>
      <c r="K99" s="451"/>
      <c r="L99" s="451"/>
      <c r="M99" s="451"/>
      <c r="N99" s="451"/>
      <c r="O99" s="451"/>
      <c r="P99" s="451"/>
      <c r="Q99" s="451"/>
      <c r="R99" s="451"/>
      <c r="S99" s="451"/>
      <c r="T99" s="451"/>
      <c r="U99" s="451"/>
      <c r="V99" s="451"/>
      <c r="W99" s="451"/>
      <c r="X99" s="451"/>
      <c r="Y99" s="451"/>
      <c r="Z99" s="451"/>
      <c r="AA99" s="63"/>
      <c r="AB99" s="63"/>
      <c r="AC99" s="63"/>
    </row>
    <row r="100" spans="1:68" ht="14.25" customHeight="1" x14ac:dyDescent="0.25">
      <c r="A100" s="452" t="s">
        <v>117</v>
      </c>
      <c r="B100" s="452"/>
      <c r="C100" s="452"/>
      <c r="D100" s="452"/>
      <c r="E100" s="452"/>
      <c r="F100" s="452"/>
      <c r="G100" s="452"/>
      <c r="H100" s="452"/>
      <c r="I100" s="452"/>
      <c r="J100" s="452"/>
      <c r="K100" s="452"/>
      <c r="L100" s="452"/>
      <c r="M100" s="452"/>
      <c r="N100" s="452"/>
      <c r="O100" s="452"/>
      <c r="P100" s="452"/>
      <c r="Q100" s="452"/>
      <c r="R100" s="452"/>
      <c r="S100" s="452"/>
      <c r="T100" s="452"/>
      <c r="U100" s="452"/>
      <c r="V100" s="452"/>
      <c r="W100" s="452"/>
      <c r="X100" s="452"/>
      <c r="Y100" s="452"/>
      <c r="Z100" s="452"/>
      <c r="AA100" s="64"/>
      <c r="AB100" s="64"/>
      <c r="AC100" s="64"/>
    </row>
    <row r="101" spans="1:68" ht="27" customHeight="1" x14ac:dyDescent="0.25">
      <c r="A101" s="61" t="s">
        <v>190</v>
      </c>
      <c r="B101" s="61" t="s">
        <v>191</v>
      </c>
      <c r="C101" s="35">
        <v>4301011468</v>
      </c>
      <c r="D101" s="453">
        <v>4680115881327</v>
      </c>
      <c r="E101" s="453"/>
      <c r="F101" s="60">
        <v>1.35</v>
      </c>
      <c r="G101" s="36">
        <v>8</v>
      </c>
      <c r="H101" s="60">
        <v>10.8</v>
      </c>
      <c r="I101" s="60">
        <v>11.28</v>
      </c>
      <c r="J101" s="36">
        <v>56</v>
      </c>
      <c r="K101" s="36" t="s">
        <v>121</v>
      </c>
      <c r="L101" s="36"/>
      <c r="M101" s="37" t="s">
        <v>152</v>
      </c>
      <c r="N101" s="37"/>
      <c r="O101" s="36">
        <v>50</v>
      </c>
      <c r="P101" s="5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55"/>
      <c r="R101" s="455"/>
      <c r="S101" s="455"/>
      <c r="T101" s="456"/>
      <c r="U101" s="38" t="s">
        <v>48</v>
      </c>
      <c r="V101" s="38" t="s">
        <v>48</v>
      </c>
      <c r="W101" s="39" t="s">
        <v>0</v>
      </c>
      <c r="X101" s="57">
        <v>100</v>
      </c>
      <c r="Y101" s="54">
        <f>IFERROR(IF(X101="",0,CEILING((X101/$H101),1)*$H101),"")</f>
        <v>108</v>
      </c>
      <c r="Z101" s="40">
        <f>IFERROR(IF(Y101=0,"",ROUNDUP(Y101/H101,0)*0.02175),"")</f>
        <v>0.21749999999999997</v>
      </c>
      <c r="AA101" s="66" t="s">
        <v>48</v>
      </c>
      <c r="AB101" s="67" t="s">
        <v>48</v>
      </c>
      <c r="AC101" s="77"/>
      <c r="AG101" s="76"/>
      <c r="AJ101" s="79"/>
      <c r="AK101" s="79"/>
      <c r="BB101" s="119" t="s">
        <v>69</v>
      </c>
      <c r="BM101" s="76">
        <f>IFERROR(X101*I101/H101,"0")</f>
        <v>104.44444444444444</v>
      </c>
      <c r="BN101" s="76">
        <f>IFERROR(Y101*I101/H101,"0")</f>
        <v>112.8</v>
      </c>
      <c r="BO101" s="76">
        <f>IFERROR(1/J101*(X101/H101),"0")</f>
        <v>0.16534391534391535</v>
      </c>
      <c r="BP101" s="76">
        <f>IFERROR(1/J101*(Y101/H101),"0")</f>
        <v>0.17857142857142855</v>
      </c>
    </row>
    <row r="102" spans="1:68" ht="16.5" customHeight="1" x14ac:dyDescent="0.25">
      <c r="A102" s="61" t="s">
        <v>192</v>
      </c>
      <c r="B102" s="61" t="s">
        <v>193</v>
      </c>
      <c r="C102" s="35">
        <v>4301011476</v>
      </c>
      <c r="D102" s="453">
        <v>4680115881518</v>
      </c>
      <c r="E102" s="453"/>
      <c r="F102" s="60">
        <v>0.4</v>
      </c>
      <c r="G102" s="36">
        <v>10</v>
      </c>
      <c r="H102" s="60">
        <v>4</v>
      </c>
      <c r="I102" s="60">
        <v>4.24</v>
      </c>
      <c r="J102" s="36">
        <v>120</v>
      </c>
      <c r="K102" s="36" t="s">
        <v>87</v>
      </c>
      <c r="L102" s="36"/>
      <c r="M102" s="37" t="s">
        <v>123</v>
      </c>
      <c r="N102" s="37"/>
      <c r="O102" s="36">
        <v>50</v>
      </c>
      <c r="P102" s="50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55"/>
      <c r="R102" s="455"/>
      <c r="S102" s="455"/>
      <c r="T102" s="456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0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customHeight="1" x14ac:dyDescent="0.25">
      <c r="A103" s="61" t="s">
        <v>194</v>
      </c>
      <c r="B103" s="61" t="s">
        <v>195</v>
      </c>
      <c r="C103" s="35">
        <v>4301012007</v>
      </c>
      <c r="D103" s="453">
        <v>4680115881303</v>
      </c>
      <c r="E103" s="453"/>
      <c r="F103" s="60">
        <v>0.45</v>
      </c>
      <c r="G103" s="36">
        <v>10</v>
      </c>
      <c r="H103" s="60">
        <v>4.5</v>
      </c>
      <c r="I103" s="60">
        <v>4.71</v>
      </c>
      <c r="J103" s="36">
        <v>120</v>
      </c>
      <c r="K103" s="36" t="s">
        <v>87</v>
      </c>
      <c r="L103" s="36"/>
      <c r="M103" s="37" t="s">
        <v>152</v>
      </c>
      <c r="N103" s="37"/>
      <c r="O103" s="36">
        <v>50</v>
      </c>
      <c r="P103" s="502" t="s">
        <v>196</v>
      </c>
      <c r="Q103" s="455"/>
      <c r="R103" s="455"/>
      <c r="S103" s="455"/>
      <c r="T103" s="456"/>
      <c r="U103" s="38" t="s">
        <v>48</v>
      </c>
      <c r="V103" s="38" t="s">
        <v>48</v>
      </c>
      <c r="W103" s="39" t="s">
        <v>0</v>
      </c>
      <c r="X103" s="57">
        <v>90</v>
      </c>
      <c r="Y103" s="54">
        <f>IFERROR(IF(X103="",0,CEILING((X103/$H103),1)*$H103),"")</f>
        <v>90</v>
      </c>
      <c r="Z103" s="40">
        <f>IFERROR(IF(Y103=0,"",ROUNDUP(Y103/H103,0)*0.00937),"")</f>
        <v>0.18740000000000001</v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94.199999999999989</v>
      </c>
      <c r="BN103" s="76">
        <f>IFERROR(Y103*I103/H103,"0")</f>
        <v>94.199999999999989</v>
      </c>
      <c r="BO103" s="76">
        <f>IFERROR(1/J103*(X103/H103),"0")</f>
        <v>0.16666666666666666</v>
      </c>
      <c r="BP103" s="76">
        <f>IFERROR(1/J103*(Y103/H103),"0")</f>
        <v>0.16666666666666666</v>
      </c>
    </row>
    <row r="104" spans="1:68" x14ac:dyDescent="0.2">
      <c r="A104" s="460"/>
      <c r="B104" s="460"/>
      <c r="C104" s="460"/>
      <c r="D104" s="460"/>
      <c r="E104" s="460"/>
      <c r="F104" s="460"/>
      <c r="G104" s="460"/>
      <c r="H104" s="460"/>
      <c r="I104" s="460"/>
      <c r="J104" s="460"/>
      <c r="K104" s="460"/>
      <c r="L104" s="460"/>
      <c r="M104" s="460"/>
      <c r="N104" s="460"/>
      <c r="O104" s="461"/>
      <c r="P104" s="457" t="s">
        <v>43</v>
      </c>
      <c r="Q104" s="458"/>
      <c r="R104" s="458"/>
      <c r="S104" s="458"/>
      <c r="T104" s="458"/>
      <c r="U104" s="458"/>
      <c r="V104" s="459"/>
      <c r="W104" s="41" t="s">
        <v>42</v>
      </c>
      <c r="X104" s="42">
        <f>IFERROR(X101/H101,"0")+IFERROR(X102/H102,"0")+IFERROR(X103/H103,"0")</f>
        <v>29.25925925925926</v>
      </c>
      <c r="Y104" s="42">
        <f>IFERROR(Y101/H101,"0")+IFERROR(Y102/H102,"0")+IFERROR(Y103/H103,"0")</f>
        <v>30</v>
      </c>
      <c r="Z104" s="42">
        <f>IFERROR(IF(Z101="",0,Z101),"0")+IFERROR(IF(Z102="",0,Z102),"0")+IFERROR(IF(Z103="",0,Z103),"0")</f>
        <v>0.40489999999999998</v>
      </c>
      <c r="AA104" s="65"/>
      <c r="AB104" s="65"/>
      <c r="AC104" s="65"/>
    </row>
    <row r="105" spans="1:68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  <c r="J105" s="460"/>
      <c r="K105" s="460"/>
      <c r="L105" s="460"/>
      <c r="M105" s="460"/>
      <c r="N105" s="460"/>
      <c r="O105" s="461"/>
      <c r="P105" s="457" t="s">
        <v>43</v>
      </c>
      <c r="Q105" s="458"/>
      <c r="R105" s="458"/>
      <c r="S105" s="458"/>
      <c r="T105" s="458"/>
      <c r="U105" s="458"/>
      <c r="V105" s="459"/>
      <c r="W105" s="41" t="s">
        <v>0</v>
      </c>
      <c r="X105" s="42">
        <f>IFERROR(SUM(X101:X103),"0")</f>
        <v>190</v>
      </c>
      <c r="Y105" s="42">
        <f>IFERROR(SUM(Y101:Y103),"0")</f>
        <v>198</v>
      </c>
      <c r="Z105" s="41"/>
      <c r="AA105" s="65"/>
      <c r="AB105" s="65"/>
      <c r="AC105" s="65"/>
    </row>
    <row r="106" spans="1:68" ht="14.25" customHeight="1" x14ac:dyDescent="0.25">
      <c r="A106" s="452" t="s">
        <v>84</v>
      </c>
      <c r="B106" s="452"/>
      <c r="C106" s="452"/>
      <c r="D106" s="452"/>
      <c r="E106" s="452"/>
      <c r="F106" s="452"/>
      <c r="G106" s="452"/>
      <c r="H106" s="452"/>
      <c r="I106" s="452"/>
      <c r="J106" s="452"/>
      <c r="K106" s="452"/>
      <c r="L106" s="452"/>
      <c r="M106" s="452"/>
      <c r="N106" s="452"/>
      <c r="O106" s="452"/>
      <c r="P106" s="452"/>
      <c r="Q106" s="452"/>
      <c r="R106" s="452"/>
      <c r="S106" s="452"/>
      <c r="T106" s="452"/>
      <c r="U106" s="452"/>
      <c r="V106" s="452"/>
      <c r="W106" s="452"/>
      <c r="X106" s="452"/>
      <c r="Y106" s="452"/>
      <c r="Z106" s="452"/>
      <c r="AA106" s="64"/>
      <c r="AB106" s="64"/>
      <c r="AC106" s="64"/>
    </row>
    <row r="107" spans="1:68" ht="27" customHeight="1" x14ac:dyDescent="0.25">
      <c r="A107" s="61" t="s">
        <v>197</v>
      </c>
      <c r="B107" s="61" t="s">
        <v>198</v>
      </c>
      <c r="C107" s="35">
        <v>4301051437</v>
      </c>
      <c r="D107" s="453">
        <v>4607091386967</v>
      </c>
      <c r="E107" s="453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121</v>
      </c>
      <c r="L107" s="36"/>
      <c r="M107" s="37" t="s">
        <v>123</v>
      </c>
      <c r="N107" s="37"/>
      <c r="O107" s="36">
        <v>45</v>
      </c>
      <c r="P107" s="5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55"/>
      <c r="R107" s="455"/>
      <c r="S107" s="455"/>
      <c r="T107" s="456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IFERROR(IF(Y107=0,"",ROUNDUP(Y107/H107,0)*0.02175),"")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2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customHeight="1" x14ac:dyDescent="0.25">
      <c r="A108" s="61" t="s">
        <v>197</v>
      </c>
      <c r="B108" s="61" t="s">
        <v>199</v>
      </c>
      <c r="C108" s="35">
        <v>4301051543</v>
      </c>
      <c r="D108" s="453">
        <v>4607091386967</v>
      </c>
      <c r="E108" s="453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121</v>
      </c>
      <c r="L108" s="36"/>
      <c r="M108" s="37" t="s">
        <v>82</v>
      </c>
      <c r="N108" s="37"/>
      <c r="O108" s="36">
        <v>45</v>
      </c>
      <c r="P108" s="5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55"/>
      <c r="R108" s="455"/>
      <c r="S108" s="455"/>
      <c r="T108" s="456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3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customHeight="1" x14ac:dyDescent="0.25">
      <c r="A109" s="61" t="s">
        <v>200</v>
      </c>
      <c r="B109" s="61" t="s">
        <v>201</v>
      </c>
      <c r="C109" s="35">
        <v>4301051436</v>
      </c>
      <c r="D109" s="453">
        <v>4607091385731</v>
      </c>
      <c r="E109" s="453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87</v>
      </c>
      <c r="L109" s="36"/>
      <c r="M109" s="37" t="s">
        <v>123</v>
      </c>
      <c r="N109" s="37"/>
      <c r="O109" s="36">
        <v>45</v>
      </c>
      <c r="P109" s="5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55"/>
      <c r="R109" s="455"/>
      <c r="S109" s="455"/>
      <c r="T109" s="456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IFERROR(IF(Y109=0,"",ROUNDUP(Y109/H109,0)*0.00753),"")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202</v>
      </c>
      <c r="B110" s="61" t="s">
        <v>203</v>
      </c>
      <c r="C110" s="35">
        <v>4301051438</v>
      </c>
      <c r="D110" s="453">
        <v>4680115880894</v>
      </c>
      <c r="E110" s="453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87</v>
      </c>
      <c r="L110" s="36"/>
      <c r="M110" s="37" t="s">
        <v>123</v>
      </c>
      <c r="N110" s="37"/>
      <c r="O110" s="36">
        <v>45</v>
      </c>
      <c r="P110" s="5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55"/>
      <c r="R110" s="455"/>
      <c r="S110" s="455"/>
      <c r="T110" s="456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IFERROR(IF(Y110=0,"",ROUNDUP(Y110/H110,0)*0.00753),"")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204</v>
      </c>
      <c r="B111" s="61" t="s">
        <v>205</v>
      </c>
      <c r="C111" s="35">
        <v>4301051439</v>
      </c>
      <c r="D111" s="453">
        <v>4680115880214</v>
      </c>
      <c r="E111" s="453"/>
      <c r="F111" s="60">
        <v>0.45</v>
      </c>
      <c r="G111" s="36">
        <v>6</v>
      </c>
      <c r="H111" s="60">
        <v>2.7</v>
      </c>
      <c r="I111" s="60">
        <v>2.988</v>
      </c>
      <c r="J111" s="36">
        <v>120</v>
      </c>
      <c r="K111" s="36" t="s">
        <v>87</v>
      </c>
      <c r="L111" s="36"/>
      <c r="M111" s="37" t="s">
        <v>123</v>
      </c>
      <c r="N111" s="37"/>
      <c r="O111" s="36">
        <v>45</v>
      </c>
      <c r="P111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55"/>
      <c r="R111" s="455"/>
      <c r="S111" s="455"/>
      <c r="T111" s="456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IFERROR(IF(Y111=0,"",ROUNDUP(Y111/H111,0)*0.00937),"")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x14ac:dyDescent="0.2">
      <c r="A112" s="460"/>
      <c r="B112" s="460"/>
      <c r="C112" s="460"/>
      <c r="D112" s="460"/>
      <c r="E112" s="460"/>
      <c r="F112" s="460"/>
      <c r="G112" s="460"/>
      <c r="H112" s="460"/>
      <c r="I112" s="460"/>
      <c r="J112" s="460"/>
      <c r="K112" s="460"/>
      <c r="L112" s="460"/>
      <c r="M112" s="460"/>
      <c r="N112" s="460"/>
      <c r="O112" s="461"/>
      <c r="P112" s="457" t="s">
        <v>43</v>
      </c>
      <c r="Q112" s="458"/>
      <c r="R112" s="458"/>
      <c r="S112" s="458"/>
      <c r="T112" s="458"/>
      <c r="U112" s="458"/>
      <c r="V112" s="459"/>
      <c r="W112" s="41" t="s">
        <v>42</v>
      </c>
      <c r="X112" s="42">
        <f>IFERROR(X107/H107,"0")+IFERROR(X108/H108,"0")+IFERROR(X109/H109,"0")+IFERROR(X110/H110,"0")+IFERROR(X111/H111,"0")</f>
        <v>0</v>
      </c>
      <c r="Y112" s="42">
        <f>IFERROR(Y107/H107,"0")+IFERROR(Y108/H108,"0")+IFERROR(Y109/H109,"0")+IFERROR(Y110/H110,"0")+IFERROR(Y111/H111,"0")</f>
        <v>0</v>
      </c>
      <c r="Z112" s="42">
        <f>IFERROR(IF(Z107="",0,Z107),"0")+IFERROR(IF(Z108="",0,Z108),"0")+IFERROR(IF(Z109="",0,Z109),"0")+IFERROR(IF(Z110="",0,Z110),"0")+IFERROR(IF(Z111="",0,Z111),"0")</f>
        <v>0</v>
      </c>
      <c r="AA112" s="65"/>
      <c r="AB112" s="65"/>
      <c r="AC112" s="65"/>
    </row>
    <row r="113" spans="1:68" x14ac:dyDescent="0.2">
      <c r="A113" s="460"/>
      <c r="B113" s="460"/>
      <c r="C113" s="460"/>
      <c r="D113" s="460"/>
      <c r="E113" s="460"/>
      <c r="F113" s="460"/>
      <c r="G113" s="460"/>
      <c r="H113" s="460"/>
      <c r="I113" s="460"/>
      <c r="J113" s="460"/>
      <c r="K113" s="460"/>
      <c r="L113" s="460"/>
      <c r="M113" s="460"/>
      <c r="N113" s="460"/>
      <c r="O113" s="461"/>
      <c r="P113" s="457" t="s">
        <v>43</v>
      </c>
      <c r="Q113" s="458"/>
      <c r="R113" s="458"/>
      <c r="S113" s="458"/>
      <c r="T113" s="458"/>
      <c r="U113" s="458"/>
      <c r="V113" s="459"/>
      <c r="W113" s="41" t="s">
        <v>0</v>
      </c>
      <c r="X113" s="42">
        <f>IFERROR(SUM(X107:X111),"0")</f>
        <v>0</v>
      </c>
      <c r="Y113" s="42">
        <f>IFERROR(SUM(Y107:Y111),"0")</f>
        <v>0</v>
      </c>
      <c r="Z113" s="41"/>
      <c r="AA113" s="65"/>
      <c r="AB113" s="65"/>
      <c r="AC113" s="65"/>
    </row>
    <row r="114" spans="1:68" ht="16.5" customHeight="1" x14ac:dyDescent="0.25">
      <c r="A114" s="451" t="s">
        <v>206</v>
      </c>
      <c r="B114" s="451"/>
      <c r="C114" s="451"/>
      <c r="D114" s="451"/>
      <c r="E114" s="451"/>
      <c r="F114" s="451"/>
      <c r="G114" s="451"/>
      <c r="H114" s="451"/>
      <c r="I114" s="451"/>
      <c r="J114" s="451"/>
      <c r="K114" s="451"/>
      <c r="L114" s="451"/>
      <c r="M114" s="451"/>
      <c r="N114" s="451"/>
      <c r="O114" s="451"/>
      <c r="P114" s="451"/>
      <c r="Q114" s="451"/>
      <c r="R114" s="451"/>
      <c r="S114" s="451"/>
      <c r="T114" s="451"/>
      <c r="U114" s="451"/>
      <c r="V114" s="451"/>
      <c r="W114" s="451"/>
      <c r="X114" s="451"/>
      <c r="Y114" s="451"/>
      <c r="Z114" s="451"/>
      <c r="AA114" s="63"/>
      <c r="AB114" s="63"/>
      <c r="AC114" s="63"/>
    </row>
    <row r="115" spans="1:68" ht="14.25" customHeight="1" x14ac:dyDescent="0.25">
      <c r="A115" s="452" t="s">
        <v>117</v>
      </c>
      <c r="B115" s="452"/>
      <c r="C115" s="452"/>
      <c r="D115" s="452"/>
      <c r="E115" s="452"/>
      <c r="F115" s="452"/>
      <c r="G115" s="452"/>
      <c r="H115" s="452"/>
      <c r="I115" s="452"/>
      <c r="J115" s="452"/>
      <c r="K115" s="452"/>
      <c r="L115" s="452"/>
      <c r="M115" s="452"/>
      <c r="N115" s="452"/>
      <c r="O115" s="452"/>
      <c r="P115" s="452"/>
      <c r="Q115" s="452"/>
      <c r="R115" s="452"/>
      <c r="S115" s="452"/>
      <c r="T115" s="452"/>
      <c r="U115" s="452"/>
      <c r="V115" s="452"/>
      <c r="W115" s="452"/>
      <c r="X115" s="452"/>
      <c r="Y115" s="452"/>
      <c r="Z115" s="452"/>
      <c r="AA115" s="64"/>
      <c r="AB115" s="64"/>
      <c r="AC115" s="64"/>
    </row>
    <row r="116" spans="1:68" ht="16.5" customHeight="1" x14ac:dyDescent="0.25">
      <c r="A116" s="61" t="s">
        <v>207</v>
      </c>
      <c r="B116" s="61" t="s">
        <v>208</v>
      </c>
      <c r="C116" s="35">
        <v>4301011514</v>
      </c>
      <c r="D116" s="453">
        <v>4680115882133</v>
      </c>
      <c r="E116" s="453"/>
      <c r="F116" s="60">
        <v>1.35</v>
      </c>
      <c r="G116" s="36">
        <v>8</v>
      </c>
      <c r="H116" s="60">
        <v>10.8</v>
      </c>
      <c r="I116" s="60">
        <v>11.28</v>
      </c>
      <c r="J116" s="36">
        <v>56</v>
      </c>
      <c r="K116" s="36" t="s">
        <v>121</v>
      </c>
      <c r="L116" s="36"/>
      <c r="M116" s="37" t="s">
        <v>120</v>
      </c>
      <c r="N116" s="37"/>
      <c r="O116" s="36">
        <v>50</v>
      </c>
      <c r="P116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55"/>
      <c r="R116" s="455"/>
      <c r="S116" s="455"/>
      <c r="T116" s="456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IFERROR(IF(Y116=0,"",ROUNDUP(Y116/H116,0)*0.02175),"")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27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customHeight="1" x14ac:dyDescent="0.25">
      <c r="A117" s="61" t="s">
        <v>207</v>
      </c>
      <c r="B117" s="61" t="s">
        <v>209</v>
      </c>
      <c r="C117" s="35">
        <v>4301011703</v>
      </c>
      <c r="D117" s="453">
        <v>4680115882133</v>
      </c>
      <c r="E117" s="453"/>
      <c r="F117" s="60">
        <v>1.4</v>
      </c>
      <c r="G117" s="36">
        <v>8</v>
      </c>
      <c r="H117" s="60">
        <v>11.2</v>
      </c>
      <c r="I117" s="60">
        <v>11.68</v>
      </c>
      <c r="J117" s="36">
        <v>56</v>
      </c>
      <c r="K117" s="36" t="s">
        <v>121</v>
      </c>
      <c r="L117" s="36"/>
      <c r="M117" s="37" t="s">
        <v>120</v>
      </c>
      <c r="N117" s="37"/>
      <c r="O117" s="36">
        <v>50</v>
      </c>
      <c r="P117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55"/>
      <c r="R117" s="455"/>
      <c r="S117" s="455"/>
      <c r="T117" s="456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IFERROR(IF(Y117=0,"",ROUNDUP(Y117/H117,0)*0.02175),"")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28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customHeight="1" x14ac:dyDescent="0.25">
      <c r="A118" s="61" t="s">
        <v>210</v>
      </c>
      <c r="B118" s="61" t="s">
        <v>211</v>
      </c>
      <c r="C118" s="35">
        <v>4301011417</v>
      </c>
      <c r="D118" s="453">
        <v>4680115880269</v>
      </c>
      <c r="E118" s="453"/>
      <c r="F118" s="60">
        <v>0.375</v>
      </c>
      <c r="G118" s="36">
        <v>10</v>
      </c>
      <c r="H118" s="60">
        <v>3.75</v>
      </c>
      <c r="I118" s="60">
        <v>3.96</v>
      </c>
      <c r="J118" s="36">
        <v>120</v>
      </c>
      <c r="K118" s="36" t="s">
        <v>87</v>
      </c>
      <c r="L118" s="36"/>
      <c r="M118" s="37" t="s">
        <v>123</v>
      </c>
      <c r="N118" s="37"/>
      <c r="O118" s="36">
        <v>50</v>
      </c>
      <c r="P118" s="5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55"/>
      <c r="R118" s="455"/>
      <c r="S118" s="455"/>
      <c r="T118" s="456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IFERROR(IF(Y118=0,"",ROUNDUP(Y118/H118,0)*0.00937),"")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customHeight="1" x14ac:dyDescent="0.25">
      <c r="A119" s="61" t="s">
        <v>212</v>
      </c>
      <c r="B119" s="61" t="s">
        <v>213</v>
      </c>
      <c r="C119" s="35">
        <v>4301011995</v>
      </c>
      <c r="D119" s="453">
        <v>4680115880429</v>
      </c>
      <c r="E119" s="453"/>
      <c r="F119" s="60">
        <v>0.45</v>
      </c>
      <c r="G119" s="36">
        <v>10</v>
      </c>
      <c r="H119" s="60">
        <v>4.5</v>
      </c>
      <c r="I119" s="60">
        <v>4.74</v>
      </c>
      <c r="J119" s="36">
        <v>120</v>
      </c>
      <c r="K119" s="36" t="s">
        <v>87</v>
      </c>
      <c r="L119" s="36"/>
      <c r="M119" s="37" t="s">
        <v>120</v>
      </c>
      <c r="N119" s="37"/>
      <c r="O119" s="36">
        <v>50</v>
      </c>
      <c r="P119" s="511" t="s">
        <v>214</v>
      </c>
      <c r="Q119" s="455"/>
      <c r="R119" s="455"/>
      <c r="S119" s="455"/>
      <c r="T119" s="456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215</v>
      </c>
      <c r="B120" s="61" t="s">
        <v>216</v>
      </c>
      <c r="C120" s="35">
        <v>4301011462</v>
      </c>
      <c r="D120" s="453">
        <v>4680115881457</v>
      </c>
      <c r="E120" s="453"/>
      <c r="F120" s="60">
        <v>0.75</v>
      </c>
      <c r="G120" s="36">
        <v>6</v>
      </c>
      <c r="H120" s="60">
        <v>4.5</v>
      </c>
      <c r="I120" s="60">
        <v>4.74</v>
      </c>
      <c r="J120" s="36">
        <v>120</v>
      </c>
      <c r="K120" s="36" t="s">
        <v>87</v>
      </c>
      <c r="L120" s="36"/>
      <c r="M120" s="37" t="s">
        <v>123</v>
      </c>
      <c r="N120" s="37"/>
      <c r="O120" s="36">
        <v>50</v>
      </c>
      <c r="P120" s="5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55"/>
      <c r="R120" s="455"/>
      <c r="S120" s="455"/>
      <c r="T120" s="456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x14ac:dyDescent="0.2">
      <c r="A121" s="460"/>
      <c r="B121" s="460"/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0"/>
      <c r="O121" s="461"/>
      <c r="P121" s="457" t="s">
        <v>43</v>
      </c>
      <c r="Q121" s="458"/>
      <c r="R121" s="458"/>
      <c r="S121" s="458"/>
      <c r="T121" s="458"/>
      <c r="U121" s="458"/>
      <c r="V121" s="459"/>
      <c r="W121" s="41" t="s">
        <v>42</v>
      </c>
      <c r="X121" s="42">
        <f>IFERROR(X116/H116,"0")+IFERROR(X117/H117,"0")+IFERROR(X118/H118,"0")+IFERROR(X119/H119,"0")+IFERROR(X120/H120,"0")</f>
        <v>0</v>
      </c>
      <c r="Y121" s="42">
        <f>IFERROR(Y116/H116,"0")+IFERROR(Y117/H117,"0")+IFERROR(Y118/H118,"0")+IFERROR(Y119/H119,"0")+IFERROR(Y120/H120,"0")</f>
        <v>0</v>
      </c>
      <c r="Z121" s="42">
        <f>IFERROR(IF(Z116="",0,Z116),"0")+IFERROR(IF(Z117="",0,Z117),"0")+IFERROR(IF(Z118="",0,Z118),"0")+IFERROR(IF(Z119="",0,Z119),"0")+IFERROR(IF(Z120="",0,Z120),"0")</f>
        <v>0</v>
      </c>
      <c r="AA121" s="65"/>
      <c r="AB121" s="65"/>
      <c r="AC121" s="65"/>
    </row>
    <row r="122" spans="1:68" x14ac:dyDescent="0.2">
      <c r="A122" s="460"/>
      <c r="B122" s="460"/>
      <c r="C122" s="460"/>
      <c r="D122" s="460"/>
      <c r="E122" s="460"/>
      <c r="F122" s="460"/>
      <c r="G122" s="460"/>
      <c r="H122" s="460"/>
      <c r="I122" s="460"/>
      <c r="J122" s="460"/>
      <c r="K122" s="460"/>
      <c r="L122" s="460"/>
      <c r="M122" s="460"/>
      <c r="N122" s="460"/>
      <c r="O122" s="461"/>
      <c r="P122" s="457" t="s">
        <v>43</v>
      </c>
      <c r="Q122" s="458"/>
      <c r="R122" s="458"/>
      <c r="S122" s="458"/>
      <c r="T122" s="458"/>
      <c r="U122" s="458"/>
      <c r="V122" s="459"/>
      <c r="W122" s="41" t="s">
        <v>0</v>
      </c>
      <c r="X122" s="42">
        <f>IFERROR(SUM(X116:X120),"0")</f>
        <v>0</v>
      </c>
      <c r="Y122" s="42">
        <f>IFERROR(SUM(Y116:Y120),"0")</f>
        <v>0</v>
      </c>
      <c r="Z122" s="41"/>
      <c r="AA122" s="65"/>
      <c r="AB122" s="65"/>
      <c r="AC122" s="65"/>
    </row>
    <row r="123" spans="1:68" ht="14.25" customHeight="1" x14ac:dyDescent="0.25">
      <c r="A123" s="452" t="s">
        <v>153</v>
      </c>
      <c r="B123" s="452"/>
      <c r="C123" s="452"/>
      <c r="D123" s="452"/>
      <c r="E123" s="452"/>
      <c r="F123" s="452"/>
      <c r="G123" s="452"/>
      <c r="H123" s="452"/>
      <c r="I123" s="452"/>
      <c r="J123" s="452"/>
      <c r="K123" s="452"/>
      <c r="L123" s="452"/>
      <c r="M123" s="452"/>
      <c r="N123" s="452"/>
      <c r="O123" s="452"/>
      <c r="P123" s="452"/>
      <c r="Q123" s="452"/>
      <c r="R123" s="452"/>
      <c r="S123" s="452"/>
      <c r="T123" s="452"/>
      <c r="U123" s="452"/>
      <c r="V123" s="452"/>
      <c r="W123" s="452"/>
      <c r="X123" s="452"/>
      <c r="Y123" s="452"/>
      <c r="Z123" s="452"/>
      <c r="AA123" s="64"/>
      <c r="AB123" s="64"/>
      <c r="AC123" s="64"/>
    </row>
    <row r="124" spans="1:68" ht="16.5" customHeight="1" x14ac:dyDescent="0.25">
      <c r="A124" s="61" t="s">
        <v>217</v>
      </c>
      <c r="B124" s="61" t="s">
        <v>218</v>
      </c>
      <c r="C124" s="35">
        <v>4301020235</v>
      </c>
      <c r="D124" s="453">
        <v>4680115881488</v>
      </c>
      <c r="E124" s="453"/>
      <c r="F124" s="60">
        <v>1.35</v>
      </c>
      <c r="G124" s="36">
        <v>8</v>
      </c>
      <c r="H124" s="60">
        <v>10.8</v>
      </c>
      <c r="I124" s="60">
        <v>11.28</v>
      </c>
      <c r="J124" s="36">
        <v>48</v>
      </c>
      <c r="K124" s="36" t="s">
        <v>121</v>
      </c>
      <c r="L124" s="36"/>
      <c r="M124" s="37" t="s">
        <v>120</v>
      </c>
      <c r="N124" s="37"/>
      <c r="O124" s="36">
        <v>50</v>
      </c>
      <c r="P12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55"/>
      <c r="R124" s="455"/>
      <c r="S124" s="455"/>
      <c r="T124" s="456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2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27" customHeight="1" x14ac:dyDescent="0.25">
      <c r="A125" s="61" t="s">
        <v>219</v>
      </c>
      <c r="B125" s="61" t="s">
        <v>220</v>
      </c>
      <c r="C125" s="35">
        <v>4301020258</v>
      </c>
      <c r="D125" s="453">
        <v>4680115882775</v>
      </c>
      <c r="E125" s="453"/>
      <c r="F125" s="60">
        <v>0.3</v>
      </c>
      <c r="G125" s="36">
        <v>8</v>
      </c>
      <c r="H125" s="60">
        <v>2.4</v>
      </c>
      <c r="I125" s="60">
        <v>2.5</v>
      </c>
      <c r="J125" s="36">
        <v>234</v>
      </c>
      <c r="K125" s="36" t="s">
        <v>83</v>
      </c>
      <c r="L125" s="36"/>
      <c r="M125" s="37" t="s">
        <v>123</v>
      </c>
      <c r="N125" s="37"/>
      <c r="O125" s="36">
        <v>50</v>
      </c>
      <c r="P125" s="5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55"/>
      <c r="R125" s="455"/>
      <c r="S125" s="455"/>
      <c r="T125" s="456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IFERROR(IF(Y125=0,"",ROUNDUP(Y125/H125,0)*0.00502),"")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3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27" customHeight="1" x14ac:dyDescent="0.25">
      <c r="A126" s="61" t="s">
        <v>221</v>
      </c>
      <c r="B126" s="61" t="s">
        <v>222</v>
      </c>
      <c r="C126" s="35">
        <v>4301020217</v>
      </c>
      <c r="D126" s="453">
        <v>4680115880658</v>
      </c>
      <c r="E126" s="453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87</v>
      </c>
      <c r="L126" s="36"/>
      <c r="M126" s="37" t="s">
        <v>120</v>
      </c>
      <c r="N126" s="37"/>
      <c r="O126" s="36">
        <v>50</v>
      </c>
      <c r="P126" s="5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55"/>
      <c r="R126" s="455"/>
      <c r="S126" s="455"/>
      <c r="T126" s="456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IFERROR(IF(Y126=0,"",ROUNDUP(Y126/H126,0)*0.00753),"")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x14ac:dyDescent="0.2">
      <c r="A127" s="460"/>
      <c r="B127" s="460"/>
      <c r="C127" s="460"/>
      <c r="D127" s="460"/>
      <c r="E127" s="460"/>
      <c r="F127" s="460"/>
      <c r="G127" s="460"/>
      <c r="H127" s="460"/>
      <c r="I127" s="460"/>
      <c r="J127" s="460"/>
      <c r="K127" s="460"/>
      <c r="L127" s="460"/>
      <c r="M127" s="460"/>
      <c r="N127" s="460"/>
      <c r="O127" s="461"/>
      <c r="P127" s="457" t="s">
        <v>43</v>
      </c>
      <c r="Q127" s="458"/>
      <c r="R127" s="458"/>
      <c r="S127" s="458"/>
      <c r="T127" s="458"/>
      <c r="U127" s="458"/>
      <c r="V127" s="459"/>
      <c r="W127" s="41" t="s">
        <v>42</v>
      </c>
      <c r="X127" s="42">
        <f>IFERROR(X124/H124,"0")+IFERROR(X125/H125,"0")+IFERROR(X126/H126,"0")</f>
        <v>0</v>
      </c>
      <c r="Y127" s="42">
        <f>IFERROR(Y124/H124,"0")+IFERROR(Y125/H125,"0")+IFERROR(Y126/H126,"0")</f>
        <v>0</v>
      </c>
      <c r="Z127" s="42">
        <f>IFERROR(IF(Z124="",0,Z124),"0")+IFERROR(IF(Z125="",0,Z125),"0")+IFERROR(IF(Z126="",0,Z126),"0")</f>
        <v>0</v>
      </c>
      <c r="AA127" s="65"/>
      <c r="AB127" s="65"/>
      <c r="AC127" s="65"/>
    </row>
    <row r="128" spans="1:68" x14ac:dyDescent="0.2">
      <c r="A128" s="460"/>
      <c r="B128" s="460"/>
      <c r="C128" s="460"/>
      <c r="D128" s="460"/>
      <c r="E128" s="460"/>
      <c r="F128" s="460"/>
      <c r="G128" s="460"/>
      <c r="H128" s="460"/>
      <c r="I128" s="460"/>
      <c r="J128" s="460"/>
      <c r="K128" s="460"/>
      <c r="L128" s="460"/>
      <c r="M128" s="460"/>
      <c r="N128" s="460"/>
      <c r="O128" s="461"/>
      <c r="P128" s="457" t="s">
        <v>43</v>
      </c>
      <c r="Q128" s="458"/>
      <c r="R128" s="458"/>
      <c r="S128" s="458"/>
      <c r="T128" s="458"/>
      <c r="U128" s="458"/>
      <c r="V128" s="459"/>
      <c r="W128" s="41" t="s">
        <v>0</v>
      </c>
      <c r="X128" s="42">
        <f>IFERROR(SUM(X124:X126),"0")</f>
        <v>0</v>
      </c>
      <c r="Y128" s="42">
        <f>IFERROR(SUM(Y124:Y126),"0")</f>
        <v>0</v>
      </c>
      <c r="Z128" s="41"/>
      <c r="AA128" s="65"/>
      <c r="AB128" s="65"/>
      <c r="AC128" s="65"/>
    </row>
    <row r="129" spans="1:68" ht="14.25" customHeight="1" x14ac:dyDescent="0.25">
      <c r="A129" s="452" t="s">
        <v>84</v>
      </c>
      <c r="B129" s="452"/>
      <c r="C129" s="452"/>
      <c r="D129" s="452"/>
      <c r="E129" s="452"/>
      <c r="F129" s="452"/>
      <c r="G129" s="452"/>
      <c r="H129" s="452"/>
      <c r="I129" s="452"/>
      <c r="J129" s="452"/>
      <c r="K129" s="452"/>
      <c r="L129" s="452"/>
      <c r="M129" s="452"/>
      <c r="N129" s="452"/>
      <c r="O129" s="452"/>
      <c r="P129" s="452"/>
      <c r="Q129" s="452"/>
      <c r="R129" s="452"/>
      <c r="S129" s="452"/>
      <c r="T129" s="452"/>
      <c r="U129" s="452"/>
      <c r="V129" s="452"/>
      <c r="W129" s="452"/>
      <c r="X129" s="452"/>
      <c r="Y129" s="452"/>
      <c r="Z129" s="452"/>
      <c r="AA129" s="64"/>
      <c r="AB129" s="64"/>
      <c r="AC129" s="64"/>
    </row>
    <row r="130" spans="1:68" ht="27" customHeight="1" x14ac:dyDescent="0.25">
      <c r="A130" s="61" t="s">
        <v>223</v>
      </c>
      <c r="B130" s="61" t="s">
        <v>224</v>
      </c>
      <c r="C130" s="35">
        <v>4301051360</v>
      </c>
      <c r="D130" s="453">
        <v>4607091385168</v>
      </c>
      <c r="E130" s="45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121</v>
      </c>
      <c r="L130" s="36"/>
      <c r="M130" s="37" t="s">
        <v>123</v>
      </c>
      <c r="N130" s="37"/>
      <c r="O130" s="36">
        <v>45</v>
      </c>
      <c r="P130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55"/>
      <c r="R130" s="455"/>
      <c r="S130" s="455"/>
      <c r="T130" s="456"/>
      <c r="U130" s="38" t="s">
        <v>48</v>
      </c>
      <c r="V130" s="38" t="s">
        <v>48</v>
      </c>
      <c r="W130" s="39" t="s">
        <v>0</v>
      </c>
      <c r="X130" s="57">
        <v>0</v>
      </c>
      <c r="Y130" s="54">
        <f t="shared" ref="Y130:Y135" si="21"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5" t="s">
        <v>69</v>
      </c>
      <c r="BM130" s="76">
        <f t="shared" ref="BM130:BM135" si="22">IFERROR(X130*I130/H130,"0")</f>
        <v>0</v>
      </c>
      <c r="BN130" s="76">
        <f t="shared" ref="BN130:BN135" si="23">IFERROR(Y130*I130/H130,"0")</f>
        <v>0</v>
      </c>
      <c r="BO130" s="76">
        <f t="shared" ref="BO130:BO135" si="24">IFERROR(1/J130*(X130/H130),"0")</f>
        <v>0</v>
      </c>
      <c r="BP130" s="76">
        <f t="shared" ref="BP130:BP135" si="25">IFERROR(1/J130*(Y130/H130),"0")</f>
        <v>0</v>
      </c>
    </row>
    <row r="131" spans="1:68" ht="27" customHeight="1" x14ac:dyDescent="0.25">
      <c r="A131" s="61" t="s">
        <v>223</v>
      </c>
      <c r="B131" s="61" t="s">
        <v>225</v>
      </c>
      <c r="C131" s="35">
        <v>4301051612</v>
      </c>
      <c r="D131" s="453">
        <v>4607091385168</v>
      </c>
      <c r="E131" s="45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121</v>
      </c>
      <c r="L131" s="36"/>
      <c r="M131" s="37" t="s">
        <v>82</v>
      </c>
      <c r="N131" s="37"/>
      <c r="O131" s="36">
        <v>45</v>
      </c>
      <c r="P131" s="5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55"/>
      <c r="R131" s="455"/>
      <c r="S131" s="455"/>
      <c r="T131" s="456"/>
      <c r="U131" s="38" t="s">
        <v>48</v>
      </c>
      <c r="V131" s="38" t="s">
        <v>48</v>
      </c>
      <c r="W131" s="39" t="s">
        <v>0</v>
      </c>
      <c r="X131" s="57">
        <v>0</v>
      </c>
      <c r="Y131" s="54">
        <f t="shared" si="21"/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6" t="s">
        <v>69</v>
      </c>
      <c r="BM131" s="76">
        <f t="shared" si="22"/>
        <v>0</v>
      </c>
      <c r="BN131" s="76">
        <f t="shared" si="23"/>
        <v>0</v>
      </c>
      <c r="BO131" s="76">
        <f t="shared" si="24"/>
        <v>0</v>
      </c>
      <c r="BP131" s="76">
        <f t="shared" si="25"/>
        <v>0</v>
      </c>
    </row>
    <row r="132" spans="1:68" ht="16.5" customHeight="1" x14ac:dyDescent="0.25">
      <c r="A132" s="61" t="s">
        <v>226</v>
      </c>
      <c r="B132" s="61" t="s">
        <v>227</v>
      </c>
      <c r="C132" s="35">
        <v>4301051362</v>
      </c>
      <c r="D132" s="453">
        <v>4607091383256</v>
      </c>
      <c r="E132" s="45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87</v>
      </c>
      <c r="L132" s="36"/>
      <c r="M132" s="37" t="s">
        <v>123</v>
      </c>
      <c r="N132" s="37"/>
      <c r="O132" s="36">
        <v>45</v>
      </c>
      <c r="P132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55"/>
      <c r="R132" s="455"/>
      <c r="S132" s="455"/>
      <c r="T132" s="456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si="21"/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si="22"/>
        <v>0</v>
      </c>
      <c r="BN132" s="76">
        <f t="shared" si="23"/>
        <v>0</v>
      </c>
      <c r="BO132" s="76">
        <f t="shared" si="24"/>
        <v>0</v>
      </c>
      <c r="BP132" s="76">
        <f t="shared" si="25"/>
        <v>0</v>
      </c>
    </row>
    <row r="133" spans="1:68" ht="16.5" customHeight="1" x14ac:dyDescent="0.25">
      <c r="A133" s="61" t="s">
        <v>228</v>
      </c>
      <c r="B133" s="61" t="s">
        <v>229</v>
      </c>
      <c r="C133" s="35">
        <v>4301051358</v>
      </c>
      <c r="D133" s="453">
        <v>4607091385748</v>
      </c>
      <c r="E133" s="45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87</v>
      </c>
      <c r="L133" s="36"/>
      <c r="M133" s="37" t="s">
        <v>123</v>
      </c>
      <c r="N133" s="37"/>
      <c r="O133" s="36">
        <v>45</v>
      </c>
      <c r="P133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55"/>
      <c r="R133" s="455"/>
      <c r="S133" s="455"/>
      <c r="T133" s="456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si="21"/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0</v>
      </c>
      <c r="BN133" s="76">
        <f t="shared" si="23"/>
        <v>0</v>
      </c>
      <c r="BO133" s="76">
        <f t="shared" si="24"/>
        <v>0</v>
      </c>
      <c r="BP133" s="76">
        <f t="shared" si="25"/>
        <v>0</v>
      </c>
    </row>
    <row r="134" spans="1:68" ht="27" customHeight="1" x14ac:dyDescent="0.25">
      <c r="A134" s="61" t="s">
        <v>230</v>
      </c>
      <c r="B134" s="61" t="s">
        <v>231</v>
      </c>
      <c r="C134" s="35">
        <v>4301051738</v>
      </c>
      <c r="D134" s="453">
        <v>4680115884533</v>
      </c>
      <c r="E134" s="453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87</v>
      </c>
      <c r="L134" s="36"/>
      <c r="M134" s="37" t="s">
        <v>82</v>
      </c>
      <c r="N134" s="37"/>
      <c r="O134" s="36">
        <v>45</v>
      </c>
      <c r="P134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55"/>
      <c r="R134" s="455"/>
      <c r="S134" s="455"/>
      <c r="T134" s="456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232</v>
      </c>
      <c r="B135" s="61" t="s">
        <v>233</v>
      </c>
      <c r="C135" s="35">
        <v>4301051480</v>
      </c>
      <c r="D135" s="453">
        <v>4680115882645</v>
      </c>
      <c r="E135" s="453"/>
      <c r="F135" s="60">
        <v>0.3</v>
      </c>
      <c r="G135" s="36">
        <v>6</v>
      </c>
      <c r="H135" s="60">
        <v>1.8</v>
      </c>
      <c r="I135" s="60">
        <v>2.66</v>
      </c>
      <c r="J135" s="36">
        <v>156</v>
      </c>
      <c r="K135" s="36" t="s">
        <v>87</v>
      </c>
      <c r="L135" s="36"/>
      <c r="M135" s="37" t="s">
        <v>82</v>
      </c>
      <c r="N135" s="37"/>
      <c r="O135" s="36">
        <v>40</v>
      </c>
      <c r="P135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55"/>
      <c r="R135" s="455"/>
      <c r="S135" s="455"/>
      <c r="T135" s="456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x14ac:dyDescent="0.2">
      <c r="A136" s="460"/>
      <c r="B136" s="460"/>
      <c r="C136" s="460"/>
      <c r="D136" s="460"/>
      <c r="E136" s="460"/>
      <c r="F136" s="460"/>
      <c r="G136" s="460"/>
      <c r="H136" s="460"/>
      <c r="I136" s="460"/>
      <c r="J136" s="460"/>
      <c r="K136" s="460"/>
      <c r="L136" s="460"/>
      <c r="M136" s="460"/>
      <c r="N136" s="460"/>
      <c r="O136" s="461"/>
      <c r="P136" s="457" t="s">
        <v>43</v>
      </c>
      <c r="Q136" s="458"/>
      <c r="R136" s="458"/>
      <c r="S136" s="458"/>
      <c r="T136" s="458"/>
      <c r="U136" s="458"/>
      <c r="V136" s="459"/>
      <c r="W136" s="41" t="s">
        <v>42</v>
      </c>
      <c r="X136" s="42">
        <f>IFERROR(X130/H130,"0")+IFERROR(X131/H131,"0")+IFERROR(X132/H132,"0")+IFERROR(X133/H133,"0")+IFERROR(X134/H134,"0")+IFERROR(X135/H135,"0")</f>
        <v>0</v>
      </c>
      <c r="Y136" s="42">
        <f>IFERROR(Y130/H130,"0")+IFERROR(Y131/H131,"0")+IFERROR(Y132/H132,"0")+IFERROR(Y133/H133,"0")+IFERROR(Y134/H134,"0")+IFERROR(Y135/H135,"0")</f>
        <v>0</v>
      </c>
      <c r="Z136" s="42">
        <f>IFERROR(IF(Z130="",0,Z130),"0")+IFERROR(IF(Z131="",0,Z131),"0")+IFERROR(IF(Z132="",0,Z132),"0")+IFERROR(IF(Z133="",0,Z133),"0")+IFERROR(IF(Z134="",0,Z134),"0")+IFERROR(IF(Z135="",0,Z135),"0")</f>
        <v>0</v>
      </c>
      <c r="AA136" s="65"/>
      <c r="AB136" s="65"/>
      <c r="AC136" s="65"/>
    </row>
    <row r="137" spans="1:68" x14ac:dyDescent="0.2">
      <c r="A137" s="460"/>
      <c r="B137" s="460"/>
      <c r="C137" s="460"/>
      <c r="D137" s="460"/>
      <c r="E137" s="460"/>
      <c r="F137" s="460"/>
      <c r="G137" s="460"/>
      <c r="H137" s="460"/>
      <c r="I137" s="460"/>
      <c r="J137" s="460"/>
      <c r="K137" s="460"/>
      <c r="L137" s="460"/>
      <c r="M137" s="460"/>
      <c r="N137" s="460"/>
      <c r="O137" s="461"/>
      <c r="P137" s="457" t="s">
        <v>43</v>
      </c>
      <c r="Q137" s="458"/>
      <c r="R137" s="458"/>
      <c r="S137" s="458"/>
      <c r="T137" s="458"/>
      <c r="U137" s="458"/>
      <c r="V137" s="459"/>
      <c r="W137" s="41" t="s">
        <v>0</v>
      </c>
      <c r="X137" s="42">
        <f>IFERROR(SUM(X130:X135),"0")</f>
        <v>0</v>
      </c>
      <c r="Y137" s="42">
        <f>IFERROR(SUM(Y130:Y135),"0")</f>
        <v>0</v>
      </c>
      <c r="Z137" s="41"/>
      <c r="AA137" s="65"/>
      <c r="AB137" s="65"/>
      <c r="AC137" s="65"/>
    </row>
    <row r="138" spans="1:68" ht="14.25" customHeight="1" x14ac:dyDescent="0.25">
      <c r="A138" s="452" t="s">
        <v>183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52"/>
      <c r="AA138" s="64"/>
      <c r="AB138" s="64"/>
      <c r="AC138" s="64"/>
    </row>
    <row r="139" spans="1:68" ht="27" customHeight="1" x14ac:dyDescent="0.25">
      <c r="A139" s="61" t="s">
        <v>234</v>
      </c>
      <c r="B139" s="61" t="s">
        <v>235</v>
      </c>
      <c r="C139" s="35">
        <v>4301060356</v>
      </c>
      <c r="D139" s="453">
        <v>4680115882652</v>
      </c>
      <c r="E139" s="453"/>
      <c r="F139" s="60">
        <v>0.33</v>
      </c>
      <c r="G139" s="36">
        <v>6</v>
      </c>
      <c r="H139" s="60">
        <v>1.98</v>
      </c>
      <c r="I139" s="60">
        <v>2.84</v>
      </c>
      <c r="J139" s="36">
        <v>156</v>
      </c>
      <c r="K139" s="36" t="s">
        <v>87</v>
      </c>
      <c r="L139" s="36"/>
      <c r="M139" s="37" t="s">
        <v>82</v>
      </c>
      <c r="N139" s="37"/>
      <c r="O139" s="36">
        <v>40</v>
      </c>
      <c r="P139" s="5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55"/>
      <c r="R139" s="455"/>
      <c r="S139" s="455"/>
      <c r="T139" s="456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1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customHeight="1" x14ac:dyDescent="0.25">
      <c r="A140" s="61" t="s">
        <v>236</v>
      </c>
      <c r="B140" s="61" t="s">
        <v>237</v>
      </c>
      <c r="C140" s="35">
        <v>4301060309</v>
      </c>
      <c r="D140" s="453">
        <v>4680115880238</v>
      </c>
      <c r="E140" s="453"/>
      <c r="F140" s="60">
        <v>0.33</v>
      </c>
      <c r="G140" s="36">
        <v>6</v>
      </c>
      <c r="H140" s="60">
        <v>1.98</v>
      </c>
      <c r="I140" s="60">
        <v>2.258</v>
      </c>
      <c r="J140" s="36">
        <v>156</v>
      </c>
      <c r="K140" s="36" t="s">
        <v>87</v>
      </c>
      <c r="L140" s="36"/>
      <c r="M140" s="37" t="s">
        <v>82</v>
      </c>
      <c r="N140" s="37"/>
      <c r="O140" s="36">
        <v>40</v>
      </c>
      <c r="P140" s="5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55"/>
      <c r="R140" s="455"/>
      <c r="S140" s="455"/>
      <c r="T140" s="456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2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x14ac:dyDescent="0.2">
      <c r="A141" s="460"/>
      <c r="B141" s="460"/>
      <c r="C141" s="460"/>
      <c r="D141" s="460"/>
      <c r="E141" s="460"/>
      <c r="F141" s="460"/>
      <c r="G141" s="460"/>
      <c r="H141" s="460"/>
      <c r="I141" s="460"/>
      <c r="J141" s="460"/>
      <c r="K141" s="460"/>
      <c r="L141" s="460"/>
      <c r="M141" s="460"/>
      <c r="N141" s="460"/>
      <c r="O141" s="461"/>
      <c r="P141" s="457" t="s">
        <v>43</v>
      </c>
      <c r="Q141" s="458"/>
      <c r="R141" s="458"/>
      <c r="S141" s="458"/>
      <c r="T141" s="458"/>
      <c r="U141" s="458"/>
      <c r="V141" s="459"/>
      <c r="W141" s="41" t="s">
        <v>42</v>
      </c>
      <c r="X141" s="42">
        <f>IFERROR(X139/H139,"0")+IFERROR(X140/H140,"0")</f>
        <v>0</v>
      </c>
      <c r="Y141" s="42">
        <f>IFERROR(Y139/H139,"0")+IFERROR(Y140/H140,"0")</f>
        <v>0</v>
      </c>
      <c r="Z141" s="42">
        <f>IFERROR(IF(Z139="",0,Z139),"0")+IFERROR(IF(Z140="",0,Z140),"0")</f>
        <v>0</v>
      </c>
      <c r="AA141" s="65"/>
      <c r="AB141" s="65"/>
      <c r="AC141" s="65"/>
    </row>
    <row r="142" spans="1:68" x14ac:dyDescent="0.2">
      <c r="A142" s="460"/>
      <c r="B142" s="460"/>
      <c r="C142" s="460"/>
      <c r="D142" s="460"/>
      <c r="E142" s="460"/>
      <c r="F142" s="460"/>
      <c r="G142" s="460"/>
      <c r="H142" s="460"/>
      <c r="I142" s="460"/>
      <c r="J142" s="460"/>
      <c r="K142" s="460"/>
      <c r="L142" s="460"/>
      <c r="M142" s="460"/>
      <c r="N142" s="460"/>
      <c r="O142" s="461"/>
      <c r="P142" s="457" t="s">
        <v>43</v>
      </c>
      <c r="Q142" s="458"/>
      <c r="R142" s="458"/>
      <c r="S142" s="458"/>
      <c r="T142" s="458"/>
      <c r="U142" s="458"/>
      <c r="V142" s="459"/>
      <c r="W142" s="41" t="s">
        <v>0</v>
      </c>
      <c r="X142" s="42">
        <f>IFERROR(SUM(X139:X140),"0")</f>
        <v>0</v>
      </c>
      <c r="Y142" s="42">
        <f>IFERROR(SUM(Y139:Y140),"0")</f>
        <v>0</v>
      </c>
      <c r="Z142" s="41"/>
      <c r="AA142" s="65"/>
      <c r="AB142" s="65"/>
      <c r="AC142" s="65"/>
    </row>
    <row r="143" spans="1:68" ht="16.5" customHeight="1" x14ac:dyDescent="0.25">
      <c r="A143" s="451" t="s">
        <v>238</v>
      </c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1"/>
      <c r="P143" s="451"/>
      <c r="Q143" s="451"/>
      <c r="R143" s="451"/>
      <c r="S143" s="451"/>
      <c r="T143" s="451"/>
      <c r="U143" s="451"/>
      <c r="V143" s="451"/>
      <c r="W143" s="451"/>
      <c r="X143" s="451"/>
      <c r="Y143" s="451"/>
      <c r="Z143" s="451"/>
      <c r="AA143" s="63"/>
      <c r="AB143" s="63"/>
      <c r="AC143" s="63"/>
    </row>
    <row r="144" spans="1:68" ht="14.25" customHeight="1" x14ac:dyDescent="0.25">
      <c r="A144" s="452" t="s">
        <v>117</v>
      </c>
      <c r="B144" s="452"/>
      <c r="C144" s="452"/>
      <c r="D144" s="452"/>
      <c r="E144" s="452"/>
      <c r="F144" s="452"/>
      <c r="G144" s="452"/>
      <c r="H144" s="452"/>
      <c r="I144" s="452"/>
      <c r="J144" s="452"/>
      <c r="K144" s="452"/>
      <c r="L144" s="452"/>
      <c r="M144" s="452"/>
      <c r="N144" s="452"/>
      <c r="O144" s="452"/>
      <c r="P144" s="452"/>
      <c r="Q144" s="452"/>
      <c r="R144" s="452"/>
      <c r="S144" s="452"/>
      <c r="T144" s="452"/>
      <c r="U144" s="452"/>
      <c r="V144" s="452"/>
      <c r="W144" s="452"/>
      <c r="X144" s="452"/>
      <c r="Y144" s="452"/>
      <c r="Z144" s="452"/>
      <c r="AA144" s="64"/>
      <c r="AB144" s="64"/>
      <c r="AC144" s="64"/>
    </row>
    <row r="145" spans="1:68" ht="27" customHeight="1" x14ac:dyDescent="0.25">
      <c r="A145" s="61" t="s">
        <v>239</v>
      </c>
      <c r="B145" s="61" t="s">
        <v>240</v>
      </c>
      <c r="C145" s="35">
        <v>4301011562</v>
      </c>
      <c r="D145" s="453">
        <v>4680115882577</v>
      </c>
      <c r="E145" s="453"/>
      <c r="F145" s="60">
        <v>0.4</v>
      </c>
      <c r="G145" s="36">
        <v>8</v>
      </c>
      <c r="H145" s="60">
        <v>3.2</v>
      </c>
      <c r="I145" s="60">
        <v>3.4</v>
      </c>
      <c r="J145" s="36">
        <v>156</v>
      </c>
      <c r="K145" s="36" t="s">
        <v>87</v>
      </c>
      <c r="L145" s="36"/>
      <c r="M145" s="37" t="s">
        <v>107</v>
      </c>
      <c r="N145" s="37"/>
      <c r="O145" s="36">
        <v>90</v>
      </c>
      <c r="P145" s="5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55"/>
      <c r="R145" s="455"/>
      <c r="S145" s="455"/>
      <c r="T145" s="456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3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t="27" customHeight="1" x14ac:dyDescent="0.25">
      <c r="A146" s="61" t="s">
        <v>239</v>
      </c>
      <c r="B146" s="61" t="s">
        <v>241</v>
      </c>
      <c r="C146" s="35">
        <v>4301011564</v>
      </c>
      <c r="D146" s="453">
        <v>4680115882577</v>
      </c>
      <c r="E146" s="453"/>
      <c r="F146" s="60">
        <v>0.4</v>
      </c>
      <c r="G146" s="36">
        <v>8</v>
      </c>
      <c r="H146" s="60">
        <v>3.2</v>
      </c>
      <c r="I146" s="60">
        <v>3.4</v>
      </c>
      <c r="J146" s="36">
        <v>156</v>
      </c>
      <c r="K146" s="36" t="s">
        <v>87</v>
      </c>
      <c r="L146" s="36"/>
      <c r="M146" s="37" t="s">
        <v>107</v>
      </c>
      <c r="N146" s="37"/>
      <c r="O146" s="36">
        <v>90</v>
      </c>
      <c r="P146" s="5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55"/>
      <c r="R146" s="455"/>
      <c r="S146" s="455"/>
      <c r="T146" s="456"/>
      <c r="U146" s="38" t="s">
        <v>48</v>
      </c>
      <c r="V146" s="38" t="s">
        <v>48</v>
      </c>
      <c r="W146" s="39" t="s">
        <v>0</v>
      </c>
      <c r="X146" s="57">
        <v>0</v>
      </c>
      <c r="Y146" s="54">
        <f>IFERROR(IF(X146="",0,CEILING((X146/$H146),1)*$H146),"")</f>
        <v>0</v>
      </c>
      <c r="Z146" s="40" t="str">
        <f>IFERROR(IF(Y146=0,"",ROUNDUP(Y146/H146,0)*0.00753),"")</f>
        <v/>
      </c>
      <c r="AA146" s="66" t="s">
        <v>48</v>
      </c>
      <c r="AB146" s="67" t="s">
        <v>48</v>
      </c>
      <c r="AC146" s="77"/>
      <c r="AG146" s="76"/>
      <c r="AJ146" s="79"/>
      <c r="AK146" s="79"/>
      <c r="BB146" s="144" t="s">
        <v>69</v>
      </c>
      <c r="BM146" s="76">
        <f>IFERROR(X146*I146/H146,"0")</f>
        <v>0</v>
      </c>
      <c r="BN146" s="76">
        <f>IFERROR(Y146*I146/H146,"0")</f>
        <v>0</v>
      </c>
      <c r="BO146" s="76">
        <f>IFERROR(1/J146*(X146/H146),"0")</f>
        <v>0</v>
      </c>
      <c r="BP146" s="76">
        <f>IFERROR(1/J146*(Y146/H146),"0")</f>
        <v>0</v>
      </c>
    </row>
    <row r="147" spans="1:68" x14ac:dyDescent="0.2">
      <c r="A147" s="460"/>
      <c r="B147" s="460"/>
      <c r="C147" s="460"/>
      <c r="D147" s="460"/>
      <c r="E147" s="460"/>
      <c r="F147" s="460"/>
      <c r="G147" s="460"/>
      <c r="H147" s="460"/>
      <c r="I147" s="460"/>
      <c r="J147" s="460"/>
      <c r="K147" s="460"/>
      <c r="L147" s="460"/>
      <c r="M147" s="460"/>
      <c r="N147" s="460"/>
      <c r="O147" s="461"/>
      <c r="P147" s="457" t="s">
        <v>43</v>
      </c>
      <c r="Q147" s="458"/>
      <c r="R147" s="458"/>
      <c r="S147" s="458"/>
      <c r="T147" s="458"/>
      <c r="U147" s="458"/>
      <c r="V147" s="459"/>
      <c r="W147" s="41" t="s">
        <v>42</v>
      </c>
      <c r="X147" s="42">
        <f>IFERROR(X145/H145,"0")+IFERROR(X146/H146,"0")</f>
        <v>0</v>
      </c>
      <c r="Y147" s="42">
        <f>IFERROR(Y145/H145,"0")+IFERROR(Y146/H146,"0")</f>
        <v>0</v>
      </c>
      <c r="Z147" s="42">
        <f>IFERROR(IF(Z145="",0,Z145),"0")+IFERROR(IF(Z146="",0,Z146),"0")</f>
        <v>0</v>
      </c>
      <c r="AA147" s="65"/>
      <c r="AB147" s="65"/>
      <c r="AC147" s="65"/>
    </row>
    <row r="148" spans="1:68" x14ac:dyDescent="0.2">
      <c r="A148" s="460"/>
      <c r="B148" s="460"/>
      <c r="C148" s="460"/>
      <c r="D148" s="460"/>
      <c r="E148" s="460"/>
      <c r="F148" s="460"/>
      <c r="G148" s="460"/>
      <c r="H148" s="460"/>
      <c r="I148" s="460"/>
      <c r="J148" s="460"/>
      <c r="K148" s="460"/>
      <c r="L148" s="460"/>
      <c r="M148" s="460"/>
      <c r="N148" s="460"/>
      <c r="O148" s="461"/>
      <c r="P148" s="457" t="s">
        <v>43</v>
      </c>
      <c r="Q148" s="458"/>
      <c r="R148" s="458"/>
      <c r="S148" s="458"/>
      <c r="T148" s="458"/>
      <c r="U148" s="458"/>
      <c r="V148" s="459"/>
      <c r="W148" s="41" t="s">
        <v>0</v>
      </c>
      <c r="X148" s="42">
        <f>IFERROR(SUM(X145:X146),"0")</f>
        <v>0</v>
      </c>
      <c r="Y148" s="42">
        <f>IFERROR(SUM(Y145:Y146),"0")</f>
        <v>0</v>
      </c>
      <c r="Z148" s="41"/>
      <c r="AA148" s="65"/>
      <c r="AB148" s="65"/>
      <c r="AC148" s="65"/>
    </row>
    <row r="149" spans="1:68" ht="14.25" customHeight="1" x14ac:dyDescent="0.25">
      <c r="A149" s="452" t="s">
        <v>79</v>
      </c>
      <c r="B149" s="452"/>
      <c r="C149" s="452"/>
      <c r="D149" s="452"/>
      <c r="E149" s="452"/>
      <c r="F149" s="452"/>
      <c r="G149" s="452"/>
      <c r="H149" s="452"/>
      <c r="I149" s="452"/>
      <c r="J149" s="452"/>
      <c r="K149" s="452"/>
      <c r="L149" s="452"/>
      <c r="M149" s="452"/>
      <c r="N149" s="452"/>
      <c r="O149" s="452"/>
      <c r="P149" s="452"/>
      <c r="Q149" s="452"/>
      <c r="R149" s="452"/>
      <c r="S149" s="452"/>
      <c r="T149" s="452"/>
      <c r="U149" s="452"/>
      <c r="V149" s="452"/>
      <c r="W149" s="452"/>
      <c r="X149" s="452"/>
      <c r="Y149" s="452"/>
      <c r="Z149" s="452"/>
      <c r="AA149" s="64"/>
      <c r="AB149" s="64"/>
      <c r="AC149" s="64"/>
    </row>
    <row r="150" spans="1:68" ht="27" customHeight="1" x14ac:dyDescent="0.25">
      <c r="A150" s="61" t="s">
        <v>242</v>
      </c>
      <c r="B150" s="61" t="s">
        <v>243</v>
      </c>
      <c r="C150" s="35">
        <v>4301031235</v>
      </c>
      <c r="D150" s="453">
        <v>4680115883444</v>
      </c>
      <c r="E150" s="453"/>
      <c r="F150" s="60">
        <v>0.35</v>
      </c>
      <c r="G150" s="36">
        <v>8</v>
      </c>
      <c r="H150" s="60">
        <v>2.8</v>
      </c>
      <c r="I150" s="60">
        <v>3.0880000000000001</v>
      </c>
      <c r="J150" s="36">
        <v>156</v>
      </c>
      <c r="K150" s="36" t="s">
        <v>87</v>
      </c>
      <c r="L150" s="36"/>
      <c r="M150" s="37" t="s">
        <v>107</v>
      </c>
      <c r="N150" s="37"/>
      <c r="O150" s="36">
        <v>90</v>
      </c>
      <c r="P150" s="5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55"/>
      <c r="R150" s="455"/>
      <c r="S150" s="455"/>
      <c r="T150" s="456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5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242</v>
      </c>
      <c r="B151" s="61" t="s">
        <v>244</v>
      </c>
      <c r="C151" s="35">
        <v>4301031234</v>
      </c>
      <c r="D151" s="453">
        <v>4680115883444</v>
      </c>
      <c r="E151" s="453"/>
      <c r="F151" s="60">
        <v>0.35</v>
      </c>
      <c r="G151" s="36">
        <v>8</v>
      </c>
      <c r="H151" s="60">
        <v>2.8</v>
      </c>
      <c r="I151" s="60">
        <v>3.0880000000000001</v>
      </c>
      <c r="J151" s="36">
        <v>156</v>
      </c>
      <c r="K151" s="36" t="s">
        <v>87</v>
      </c>
      <c r="L151" s="36"/>
      <c r="M151" s="37" t="s">
        <v>107</v>
      </c>
      <c r="N151" s="37"/>
      <c r="O151" s="36">
        <v>90</v>
      </c>
      <c r="P151" s="5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55"/>
      <c r="R151" s="455"/>
      <c r="S151" s="455"/>
      <c r="T151" s="456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6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460"/>
      <c r="B152" s="460"/>
      <c r="C152" s="460"/>
      <c r="D152" s="460"/>
      <c r="E152" s="460"/>
      <c r="F152" s="460"/>
      <c r="G152" s="460"/>
      <c r="H152" s="460"/>
      <c r="I152" s="460"/>
      <c r="J152" s="460"/>
      <c r="K152" s="460"/>
      <c r="L152" s="460"/>
      <c r="M152" s="460"/>
      <c r="N152" s="460"/>
      <c r="O152" s="461"/>
      <c r="P152" s="457" t="s">
        <v>43</v>
      </c>
      <c r="Q152" s="458"/>
      <c r="R152" s="458"/>
      <c r="S152" s="458"/>
      <c r="T152" s="458"/>
      <c r="U152" s="458"/>
      <c r="V152" s="459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460"/>
      <c r="B153" s="460"/>
      <c r="C153" s="460"/>
      <c r="D153" s="460"/>
      <c r="E153" s="460"/>
      <c r="F153" s="460"/>
      <c r="G153" s="460"/>
      <c r="H153" s="460"/>
      <c r="I153" s="460"/>
      <c r="J153" s="460"/>
      <c r="K153" s="460"/>
      <c r="L153" s="460"/>
      <c r="M153" s="460"/>
      <c r="N153" s="460"/>
      <c r="O153" s="461"/>
      <c r="P153" s="457" t="s">
        <v>43</v>
      </c>
      <c r="Q153" s="458"/>
      <c r="R153" s="458"/>
      <c r="S153" s="458"/>
      <c r="T153" s="458"/>
      <c r="U153" s="458"/>
      <c r="V153" s="459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452" t="s">
        <v>84</v>
      </c>
      <c r="B154" s="452"/>
      <c r="C154" s="452"/>
      <c r="D154" s="452"/>
      <c r="E154" s="452"/>
      <c r="F154" s="452"/>
      <c r="G154" s="452"/>
      <c r="H154" s="452"/>
      <c r="I154" s="452"/>
      <c r="J154" s="452"/>
      <c r="K154" s="452"/>
      <c r="L154" s="452"/>
      <c r="M154" s="452"/>
      <c r="N154" s="452"/>
      <c r="O154" s="452"/>
      <c r="P154" s="452"/>
      <c r="Q154" s="452"/>
      <c r="R154" s="452"/>
      <c r="S154" s="452"/>
      <c r="T154" s="452"/>
      <c r="U154" s="452"/>
      <c r="V154" s="452"/>
      <c r="W154" s="452"/>
      <c r="X154" s="452"/>
      <c r="Y154" s="452"/>
      <c r="Z154" s="452"/>
      <c r="AA154" s="64"/>
      <c r="AB154" s="64"/>
      <c r="AC154" s="64"/>
    </row>
    <row r="155" spans="1:68" ht="16.5" customHeight="1" x14ac:dyDescent="0.25">
      <c r="A155" s="61" t="s">
        <v>245</v>
      </c>
      <c r="B155" s="61" t="s">
        <v>246</v>
      </c>
      <c r="C155" s="35">
        <v>4301051477</v>
      </c>
      <c r="D155" s="453">
        <v>4680115882584</v>
      </c>
      <c r="E155" s="453"/>
      <c r="F155" s="60">
        <v>0.33</v>
      </c>
      <c r="G155" s="36">
        <v>8</v>
      </c>
      <c r="H155" s="60">
        <v>2.64</v>
      </c>
      <c r="I155" s="60">
        <v>2.9279999999999999</v>
      </c>
      <c r="J155" s="36">
        <v>156</v>
      </c>
      <c r="K155" s="36" t="s">
        <v>87</v>
      </c>
      <c r="L155" s="36"/>
      <c r="M155" s="37" t="s">
        <v>107</v>
      </c>
      <c r="N155" s="37"/>
      <c r="O155" s="36">
        <v>60</v>
      </c>
      <c r="P155" s="52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55"/>
      <c r="R155" s="455"/>
      <c r="S155" s="455"/>
      <c r="T155" s="456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47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16.5" customHeight="1" x14ac:dyDescent="0.25">
      <c r="A156" s="61" t="s">
        <v>245</v>
      </c>
      <c r="B156" s="61" t="s">
        <v>247</v>
      </c>
      <c r="C156" s="35">
        <v>4301051476</v>
      </c>
      <c r="D156" s="453">
        <v>4680115882584</v>
      </c>
      <c r="E156" s="453"/>
      <c r="F156" s="60">
        <v>0.33</v>
      </c>
      <c r="G156" s="36">
        <v>8</v>
      </c>
      <c r="H156" s="60">
        <v>2.64</v>
      </c>
      <c r="I156" s="60">
        <v>2.9279999999999999</v>
      </c>
      <c r="J156" s="36">
        <v>156</v>
      </c>
      <c r="K156" s="36" t="s">
        <v>87</v>
      </c>
      <c r="L156" s="36"/>
      <c r="M156" s="37" t="s">
        <v>107</v>
      </c>
      <c r="N156" s="37"/>
      <c r="O156" s="36">
        <v>60</v>
      </c>
      <c r="P156" s="52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55"/>
      <c r="R156" s="455"/>
      <c r="S156" s="455"/>
      <c r="T156" s="456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48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60"/>
      <c r="B157" s="460"/>
      <c r="C157" s="460"/>
      <c r="D157" s="460"/>
      <c r="E157" s="460"/>
      <c r="F157" s="460"/>
      <c r="G157" s="460"/>
      <c r="H157" s="460"/>
      <c r="I157" s="460"/>
      <c r="J157" s="460"/>
      <c r="K157" s="460"/>
      <c r="L157" s="460"/>
      <c r="M157" s="460"/>
      <c r="N157" s="460"/>
      <c r="O157" s="461"/>
      <c r="P157" s="457" t="s">
        <v>43</v>
      </c>
      <c r="Q157" s="458"/>
      <c r="R157" s="458"/>
      <c r="S157" s="458"/>
      <c r="T157" s="458"/>
      <c r="U157" s="458"/>
      <c r="V157" s="459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460"/>
      <c r="B158" s="460"/>
      <c r="C158" s="460"/>
      <c r="D158" s="460"/>
      <c r="E158" s="460"/>
      <c r="F158" s="460"/>
      <c r="G158" s="460"/>
      <c r="H158" s="460"/>
      <c r="I158" s="460"/>
      <c r="J158" s="460"/>
      <c r="K158" s="460"/>
      <c r="L158" s="460"/>
      <c r="M158" s="460"/>
      <c r="N158" s="460"/>
      <c r="O158" s="461"/>
      <c r="P158" s="457" t="s">
        <v>43</v>
      </c>
      <c r="Q158" s="458"/>
      <c r="R158" s="458"/>
      <c r="S158" s="458"/>
      <c r="T158" s="458"/>
      <c r="U158" s="458"/>
      <c r="V158" s="459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6.5" customHeight="1" x14ac:dyDescent="0.25">
      <c r="A159" s="451" t="s">
        <v>115</v>
      </c>
      <c r="B159" s="451"/>
      <c r="C159" s="451"/>
      <c r="D159" s="451"/>
      <c r="E159" s="451"/>
      <c r="F159" s="451"/>
      <c r="G159" s="451"/>
      <c r="H159" s="451"/>
      <c r="I159" s="451"/>
      <c r="J159" s="451"/>
      <c r="K159" s="451"/>
      <c r="L159" s="451"/>
      <c r="M159" s="451"/>
      <c r="N159" s="451"/>
      <c r="O159" s="451"/>
      <c r="P159" s="451"/>
      <c r="Q159" s="451"/>
      <c r="R159" s="451"/>
      <c r="S159" s="451"/>
      <c r="T159" s="451"/>
      <c r="U159" s="451"/>
      <c r="V159" s="451"/>
      <c r="W159" s="451"/>
      <c r="X159" s="451"/>
      <c r="Y159" s="451"/>
      <c r="Z159" s="451"/>
      <c r="AA159" s="63"/>
      <c r="AB159" s="63"/>
      <c r="AC159" s="63"/>
    </row>
    <row r="160" spans="1:68" ht="14.25" customHeight="1" x14ac:dyDescent="0.25">
      <c r="A160" s="452" t="s">
        <v>117</v>
      </c>
      <c r="B160" s="452"/>
      <c r="C160" s="452"/>
      <c r="D160" s="452"/>
      <c r="E160" s="452"/>
      <c r="F160" s="452"/>
      <c r="G160" s="452"/>
      <c r="H160" s="452"/>
      <c r="I160" s="452"/>
      <c r="J160" s="452"/>
      <c r="K160" s="452"/>
      <c r="L160" s="452"/>
      <c r="M160" s="452"/>
      <c r="N160" s="452"/>
      <c r="O160" s="452"/>
      <c r="P160" s="452"/>
      <c r="Q160" s="452"/>
      <c r="R160" s="452"/>
      <c r="S160" s="452"/>
      <c r="T160" s="452"/>
      <c r="U160" s="452"/>
      <c r="V160" s="452"/>
      <c r="W160" s="452"/>
      <c r="X160" s="452"/>
      <c r="Y160" s="452"/>
      <c r="Z160" s="452"/>
      <c r="AA160" s="64"/>
      <c r="AB160" s="64"/>
      <c r="AC160" s="64"/>
    </row>
    <row r="161" spans="1:68" ht="27" customHeight="1" x14ac:dyDescent="0.25">
      <c r="A161" s="61" t="s">
        <v>248</v>
      </c>
      <c r="B161" s="61" t="s">
        <v>249</v>
      </c>
      <c r="C161" s="35">
        <v>4301011623</v>
      </c>
      <c r="D161" s="453">
        <v>4607091382945</v>
      </c>
      <c r="E161" s="453"/>
      <c r="F161" s="60">
        <v>1.4</v>
      </c>
      <c r="G161" s="36">
        <v>8</v>
      </c>
      <c r="H161" s="60">
        <v>11.2</v>
      </c>
      <c r="I161" s="60">
        <v>11.68</v>
      </c>
      <c r="J161" s="36">
        <v>56</v>
      </c>
      <c r="K161" s="36" t="s">
        <v>121</v>
      </c>
      <c r="L161" s="36"/>
      <c r="M161" s="37" t="s">
        <v>120</v>
      </c>
      <c r="N161" s="37"/>
      <c r="O161" s="36">
        <v>50</v>
      </c>
      <c r="P161" s="5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55"/>
      <c r="R161" s="455"/>
      <c r="S161" s="455"/>
      <c r="T161" s="456"/>
      <c r="U161" s="38" t="s">
        <v>48</v>
      </c>
      <c r="V161" s="38" t="s">
        <v>48</v>
      </c>
      <c r="W161" s="39" t="s">
        <v>0</v>
      </c>
      <c r="X161" s="57">
        <v>200</v>
      </c>
      <c r="Y161" s="54">
        <f>IFERROR(IF(X161="",0,CEILING((X161/$H161),1)*$H161),"")</f>
        <v>201.6</v>
      </c>
      <c r="Z161" s="40">
        <f>IFERROR(IF(Y161=0,"",ROUNDUP(Y161/H161,0)*0.02175),"")</f>
        <v>0.39149999999999996</v>
      </c>
      <c r="AA161" s="66" t="s">
        <v>48</v>
      </c>
      <c r="AB161" s="67" t="s">
        <v>48</v>
      </c>
      <c r="AC161" s="77"/>
      <c r="AG161" s="76"/>
      <c r="AJ161" s="79"/>
      <c r="AK161" s="79"/>
      <c r="BB161" s="149" t="s">
        <v>69</v>
      </c>
      <c r="BM161" s="76">
        <f>IFERROR(X161*I161/H161,"0")</f>
        <v>208.57142857142858</v>
      </c>
      <c r="BN161" s="76">
        <f>IFERROR(Y161*I161/H161,"0")</f>
        <v>210.24</v>
      </c>
      <c r="BO161" s="76">
        <f>IFERROR(1/J161*(X161/H161),"0")</f>
        <v>0.31887755102040816</v>
      </c>
      <c r="BP161" s="76">
        <f>IFERROR(1/J161*(Y161/H161),"0")</f>
        <v>0.3214285714285714</v>
      </c>
    </row>
    <row r="162" spans="1:68" ht="27" customHeight="1" x14ac:dyDescent="0.25">
      <c r="A162" s="61" t="s">
        <v>250</v>
      </c>
      <c r="B162" s="61" t="s">
        <v>251</v>
      </c>
      <c r="C162" s="35">
        <v>4301011192</v>
      </c>
      <c r="D162" s="453">
        <v>4607091382952</v>
      </c>
      <c r="E162" s="453"/>
      <c r="F162" s="60">
        <v>0.5</v>
      </c>
      <c r="G162" s="36">
        <v>6</v>
      </c>
      <c r="H162" s="60">
        <v>3</v>
      </c>
      <c r="I162" s="60">
        <v>3.2</v>
      </c>
      <c r="J162" s="36">
        <v>156</v>
      </c>
      <c r="K162" s="36" t="s">
        <v>87</v>
      </c>
      <c r="L162" s="36"/>
      <c r="M162" s="37" t="s">
        <v>120</v>
      </c>
      <c r="N162" s="37"/>
      <c r="O162" s="36">
        <v>50</v>
      </c>
      <c r="P162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55"/>
      <c r="R162" s="455"/>
      <c r="S162" s="455"/>
      <c r="T162" s="456"/>
      <c r="U162" s="38" t="s">
        <v>48</v>
      </c>
      <c r="V162" s="38" t="s">
        <v>48</v>
      </c>
      <c r="W162" s="39" t="s">
        <v>0</v>
      </c>
      <c r="X162" s="57">
        <v>45</v>
      </c>
      <c r="Y162" s="54">
        <f>IFERROR(IF(X162="",0,CEILING((X162/$H162),1)*$H162),"")</f>
        <v>45</v>
      </c>
      <c r="Z162" s="40">
        <f>IFERROR(IF(Y162=0,"",ROUNDUP(Y162/H162,0)*0.00753),"")</f>
        <v>0.11295000000000001</v>
      </c>
      <c r="AA162" s="66" t="s">
        <v>48</v>
      </c>
      <c r="AB162" s="67" t="s">
        <v>48</v>
      </c>
      <c r="AC162" s="77"/>
      <c r="AG162" s="76"/>
      <c r="AJ162" s="79"/>
      <c r="AK162" s="79"/>
      <c r="BB162" s="150" t="s">
        <v>69</v>
      </c>
      <c r="BM162" s="76">
        <f>IFERROR(X162*I162/H162,"0")</f>
        <v>48</v>
      </c>
      <c r="BN162" s="76">
        <f>IFERROR(Y162*I162/H162,"0")</f>
        <v>48</v>
      </c>
      <c r="BO162" s="76">
        <f>IFERROR(1/J162*(X162/H162),"0")</f>
        <v>9.6153846153846145E-2</v>
      </c>
      <c r="BP162" s="76">
        <f>IFERROR(1/J162*(Y162/H162),"0")</f>
        <v>9.6153846153846145E-2</v>
      </c>
    </row>
    <row r="163" spans="1:68" ht="27" customHeight="1" x14ac:dyDescent="0.25">
      <c r="A163" s="61" t="s">
        <v>252</v>
      </c>
      <c r="B163" s="61" t="s">
        <v>253</v>
      </c>
      <c r="C163" s="35">
        <v>4301011705</v>
      </c>
      <c r="D163" s="453">
        <v>4607091384604</v>
      </c>
      <c r="E163" s="453"/>
      <c r="F163" s="60">
        <v>0.4</v>
      </c>
      <c r="G163" s="36">
        <v>10</v>
      </c>
      <c r="H163" s="60">
        <v>4</v>
      </c>
      <c r="I163" s="60">
        <v>4.24</v>
      </c>
      <c r="J163" s="36">
        <v>120</v>
      </c>
      <c r="K163" s="36" t="s">
        <v>87</v>
      </c>
      <c r="L163" s="36"/>
      <c r="M163" s="37" t="s">
        <v>120</v>
      </c>
      <c r="N163" s="37"/>
      <c r="O163" s="36">
        <v>50</v>
      </c>
      <c r="P163" s="5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55"/>
      <c r="R163" s="455"/>
      <c r="S163" s="455"/>
      <c r="T163" s="456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IFERROR(IF(Y163=0,"",ROUNDUP(Y163/H163,0)*0.00937),"")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460"/>
      <c r="B164" s="460"/>
      <c r="C164" s="460"/>
      <c r="D164" s="460"/>
      <c r="E164" s="460"/>
      <c r="F164" s="460"/>
      <c r="G164" s="460"/>
      <c r="H164" s="460"/>
      <c r="I164" s="460"/>
      <c r="J164" s="460"/>
      <c r="K164" s="460"/>
      <c r="L164" s="460"/>
      <c r="M164" s="460"/>
      <c r="N164" s="460"/>
      <c r="O164" s="461"/>
      <c r="P164" s="457" t="s">
        <v>43</v>
      </c>
      <c r="Q164" s="458"/>
      <c r="R164" s="458"/>
      <c r="S164" s="458"/>
      <c r="T164" s="458"/>
      <c r="U164" s="458"/>
      <c r="V164" s="459"/>
      <c r="W164" s="41" t="s">
        <v>42</v>
      </c>
      <c r="X164" s="42">
        <f>IFERROR(X161/H161,"0")+IFERROR(X162/H162,"0")+IFERROR(X163/H163,"0")</f>
        <v>32.857142857142861</v>
      </c>
      <c r="Y164" s="42">
        <f>IFERROR(Y161/H161,"0")+IFERROR(Y162/H162,"0")+IFERROR(Y163/H163,"0")</f>
        <v>33</v>
      </c>
      <c r="Z164" s="42">
        <f>IFERROR(IF(Z161="",0,Z161),"0")+IFERROR(IF(Z162="",0,Z162),"0")+IFERROR(IF(Z163="",0,Z163),"0")</f>
        <v>0.50444999999999995</v>
      </c>
      <c r="AA164" s="65"/>
      <c r="AB164" s="65"/>
      <c r="AC164" s="65"/>
    </row>
    <row r="165" spans="1:68" x14ac:dyDescent="0.2">
      <c r="A165" s="460"/>
      <c r="B165" s="460"/>
      <c r="C165" s="460"/>
      <c r="D165" s="460"/>
      <c r="E165" s="460"/>
      <c r="F165" s="460"/>
      <c r="G165" s="460"/>
      <c r="H165" s="460"/>
      <c r="I165" s="460"/>
      <c r="J165" s="460"/>
      <c r="K165" s="460"/>
      <c r="L165" s="460"/>
      <c r="M165" s="460"/>
      <c r="N165" s="460"/>
      <c r="O165" s="461"/>
      <c r="P165" s="457" t="s">
        <v>43</v>
      </c>
      <c r="Q165" s="458"/>
      <c r="R165" s="458"/>
      <c r="S165" s="458"/>
      <c r="T165" s="458"/>
      <c r="U165" s="458"/>
      <c r="V165" s="459"/>
      <c r="W165" s="41" t="s">
        <v>0</v>
      </c>
      <c r="X165" s="42">
        <f>IFERROR(SUM(X161:X163),"0")</f>
        <v>245</v>
      </c>
      <c r="Y165" s="42">
        <f>IFERROR(SUM(Y161:Y163),"0")</f>
        <v>246.6</v>
      </c>
      <c r="Z165" s="41"/>
      <c r="AA165" s="65"/>
      <c r="AB165" s="65"/>
      <c r="AC165" s="65"/>
    </row>
    <row r="166" spans="1:68" ht="14.25" customHeight="1" x14ac:dyDescent="0.25">
      <c r="A166" s="452" t="s">
        <v>79</v>
      </c>
      <c r="B166" s="452"/>
      <c r="C166" s="452"/>
      <c r="D166" s="452"/>
      <c r="E166" s="452"/>
      <c r="F166" s="452"/>
      <c r="G166" s="452"/>
      <c r="H166" s="452"/>
      <c r="I166" s="452"/>
      <c r="J166" s="452"/>
      <c r="K166" s="452"/>
      <c r="L166" s="452"/>
      <c r="M166" s="452"/>
      <c r="N166" s="452"/>
      <c r="O166" s="452"/>
      <c r="P166" s="452"/>
      <c r="Q166" s="452"/>
      <c r="R166" s="452"/>
      <c r="S166" s="452"/>
      <c r="T166" s="452"/>
      <c r="U166" s="452"/>
      <c r="V166" s="452"/>
      <c r="W166" s="452"/>
      <c r="X166" s="452"/>
      <c r="Y166" s="452"/>
      <c r="Z166" s="452"/>
      <c r="AA166" s="64"/>
      <c r="AB166" s="64"/>
      <c r="AC166" s="64"/>
    </row>
    <row r="167" spans="1:68" ht="16.5" customHeight="1" x14ac:dyDescent="0.25">
      <c r="A167" s="61" t="s">
        <v>254</v>
      </c>
      <c r="B167" s="61" t="s">
        <v>255</v>
      </c>
      <c r="C167" s="35">
        <v>4301030895</v>
      </c>
      <c r="D167" s="453">
        <v>4607091387667</v>
      </c>
      <c r="E167" s="453"/>
      <c r="F167" s="60">
        <v>0.9</v>
      </c>
      <c r="G167" s="36">
        <v>10</v>
      </c>
      <c r="H167" s="60">
        <v>9</v>
      </c>
      <c r="I167" s="60">
        <v>9.6300000000000008</v>
      </c>
      <c r="J167" s="36">
        <v>56</v>
      </c>
      <c r="K167" s="36" t="s">
        <v>121</v>
      </c>
      <c r="L167" s="36"/>
      <c r="M167" s="37" t="s">
        <v>120</v>
      </c>
      <c r="N167" s="37"/>
      <c r="O167" s="36">
        <v>40</v>
      </c>
      <c r="P167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55"/>
      <c r="R167" s="455"/>
      <c r="S167" s="455"/>
      <c r="T167" s="456"/>
      <c r="U167" s="38" t="s">
        <v>48</v>
      </c>
      <c r="V167" s="38" t="s">
        <v>48</v>
      </c>
      <c r="W167" s="39" t="s">
        <v>0</v>
      </c>
      <c r="X167" s="57">
        <v>100</v>
      </c>
      <c r="Y167" s="54">
        <f>IFERROR(IF(X167="",0,CEILING((X167/$H167),1)*$H167),"")</f>
        <v>108</v>
      </c>
      <c r="Z167" s="40">
        <f>IFERROR(IF(Y167=0,"",ROUNDUP(Y167/H167,0)*0.02175),"")</f>
        <v>0.26100000000000001</v>
      </c>
      <c r="AA167" s="66" t="s">
        <v>48</v>
      </c>
      <c r="AB167" s="67" t="s">
        <v>48</v>
      </c>
      <c r="AC167" s="77"/>
      <c r="AG167" s="76"/>
      <c r="AJ167" s="79"/>
      <c r="AK167" s="79"/>
      <c r="BB167" s="152" t="s">
        <v>69</v>
      </c>
      <c r="BM167" s="76">
        <f>IFERROR(X167*I167/H167,"0")</f>
        <v>107.00000000000001</v>
      </c>
      <c r="BN167" s="76">
        <f>IFERROR(Y167*I167/H167,"0")</f>
        <v>115.56000000000002</v>
      </c>
      <c r="BO167" s="76">
        <f>IFERROR(1/J167*(X167/H167),"0")</f>
        <v>0.1984126984126984</v>
      </c>
      <c r="BP167" s="76">
        <f>IFERROR(1/J167*(Y167/H167),"0")</f>
        <v>0.21428571428571427</v>
      </c>
    </row>
    <row r="168" spans="1:68" ht="27" customHeight="1" x14ac:dyDescent="0.25">
      <c r="A168" s="61" t="s">
        <v>256</v>
      </c>
      <c r="B168" s="61" t="s">
        <v>257</v>
      </c>
      <c r="C168" s="35">
        <v>4301030961</v>
      </c>
      <c r="D168" s="453">
        <v>4607091387636</v>
      </c>
      <c r="E168" s="453"/>
      <c r="F168" s="60">
        <v>0.7</v>
      </c>
      <c r="G168" s="36">
        <v>6</v>
      </c>
      <c r="H168" s="60">
        <v>4.2</v>
      </c>
      <c r="I168" s="60">
        <v>4.5</v>
      </c>
      <c r="J168" s="36">
        <v>120</v>
      </c>
      <c r="K168" s="36" t="s">
        <v>87</v>
      </c>
      <c r="L168" s="36"/>
      <c r="M168" s="37" t="s">
        <v>82</v>
      </c>
      <c r="N168" s="37"/>
      <c r="O168" s="36">
        <v>40</v>
      </c>
      <c r="P168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55"/>
      <c r="R168" s="455"/>
      <c r="S168" s="455"/>
      <c r="T168" s="456"/>
      <c r="U168" s="38" t="s">
        <v>48</v>
      </c>
      <c r="V168" s="38" t="s">
        <v>48</v>
      </c>
      <c r="W168" s="39" t="s">
        <v>0</v>
      </c>
      <c r="X168" s="57">
        <v>42</v>
      </c>
      <c r="Y168" s="54">
        <f>IFERROR(IF(X168="",0,CEILING((X168/$H168),1)*$H168),"")</f>
        <v>42</v>
      </c>
      <c r="Z168" s="40">
        <f>IFERROR(IF(Y168=0,"",ROUNDUP(Y168/H168,0)*0.00937),"")</f>
        <v>9.3700000000000006E-2</v>
      </c>
      <c r="AA168" s="66" t="s">
        <v>48</v>
      </c>
      <c r="AB168" s="67" t="s">
        <v>48</v>
      </c>
      <c r="AC168" s="77"/>
      <c r="AG168" s="76"/>
      <c r="AJ168" s="79"/>
      <c r="AK168" s="79"/>
      <c r="BB168" s="153" t="s">
        <v>69</v>
      </c>
      <c r="BM168" s="76">
        <f>IFERROR(X168*I168/H168,"0")</f>
        <v>45</v>
      </c>
      <c r="BN168" s="76">
        <f>IFERROR(Y168*I168/H168,"0")</f>
        <v>45</v>
      </c>
      <c r="BO168" s="76">
        <f>IFERROR(1/J168*(X168/H168),"0")</f>
        <v>8.3333333333333329E-2</v>
      </c>
      <c r="BP168" s="76">
        <f>IFERROR(1/J168*(Y168/H168),"0")</f>
        <v>8.3333333333333329E-2</v>
      </c>
    </row>
    <row r="169" spans="1:68" ht="16.5" customHeight="1" x14ac:dyDescent="0.25">
      <c r="A169" s="61" t="s">
        <v>258</v>
      </c>
      <c r="B169" s="61" t="s">
        <v>259</v>
      </c>
      <c r="C169" s="35">
        <v>4301030963</v>
      </c>
      <c r="D169" s="453">
        <v>4607091382426</v>
      </c>
      <c r="E169" s="453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121</v>
      </c>
      <c r="L169" s="36"/>
      <c r="M169" s="37" t="s">
        <v>82</v>
      </c>
      <c r="N169" s="37"/>
      <c r="O169" s="36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55"/>
      <c r="R169" s="455"/>
      <c r="S169" s="455"/>
      <c r="T169" s="456"/>
      <c r="U169" s="38" t="s">
        <v>48</v>
      </c>
      <c r="V169" s="38" t="s">
        <v>48</v>
      </c>
      <c r="W169" s="39" t="s">
        <v>0</v>
      </c>
      <c r="X169" s="57">
        <v>350</v>
      </c>
      <c r="Y169" s="54">
        <f>IFERROR(IF(X169="",0,CEILING((X169/$H169),1)*$H169),"")</f>
        <v>351</v>
      </c>
      <c r="Z169" s="40">
        <f>IFERROR(IF(Y169=0,"",ROUNDUP(Y169/H169,0)*0.02175),"")</f>
        <v>0.84824999999999995</v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374.50000000000006</v>
      </c>
      <c r="BN169" s="76">
        <f>IFERROR(Y169*I169/H169,"0")</f>
        <v>375.57</v>
      </c>
      <c r="BO169" s="76">
        <f>IFERROR(1/J169*(X169/H169),"0")</f>
        <v>0.69444444444444431</v>
      </c>
      <c r="BP169" s="76">
        <f>IFERROR(1/J169*(Y169/H169),"0")</f>
        <v>0.6964285714285714</v>
      </c>
    </row>
    <row r="170" spans="1:68" ht="27" customHeight="1" x14ac:dyDescent="0.25">
      <c r="A170" s="61" t="s">
        <v>260</v>
      </c>
      <c r="B170" s="61" t="s">
        <v>261</v>
      </c>
      <c r="C170" s="35">
        <v>4301030962</v>
      </c>
      <c r="D170" s="453">
        <v>4607091386547</v>
      </c>
      <c r="E170" s="453"/>
      <c r="F170" s="60">
        <v>0.35</v>
      </c>
      <c r="G170" s="36">
        <v>8</v>
      </c>
      <c r="H170" s="60">
        <v>2.8</v>
      </c>
      <c r="I170" s="60">
        <v>2.94</v>
      </c>
      <c r="J170" s="36">
        <v>234</v>
      </c>
      <c r="K170" s="36" t="s">
        <v>83</v>
      </c>
      <c r="L170" s="36"/>
      <c r="M170" s="37" t="s">
        <v>82</v>
      </c>
      <c r="N170" s="37"/>
      <c r="O170" s="36">
        <v>40</v>
      </c>
      <c r="P170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55"/>
      <c r="R170" s="455"/>
      <c r="S170" s="455"/>
      <c r="T170" s="456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IFERROR(IF(Y170=0,"",ROUNDUP(Y170/H170,0)*0.00502),"")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customHeight="1" x14ac:dyDescent="0.25">
      <c r="A171" s="61" t="s">
        <v>262</v>
      </c>
      <c r="B171" s="61" t="s">
        <v>263</v>
      </c>
      <c r="C171" s="35">
        <v>4301030964</v>
      </c>
      <c r="D171" s="453">
        <v>4607091382464</v>
      </c>
      <c r="E171" s="453"/>
      <c r="F171" s="60">
        <v>0.35</v>
      </c>
      <c r="G171" s="36">
        <v>8</v>
      </c>
      <c r="H171" s="60">
        <v>2.8</v>
      </c>
      <c r="I171" s="60">
        <v>2.964</v>
      </c>
      <c r="J171" s="36">
        <v>234</v>
      </c>
      <c r="K171" s="36" t="s">
        <v>83</v>
      </c>
      <c r="L171" s="36"/>
      <c r="M171" s="37" t="s">
        <v>82</v>
      </c>
      <c r="N171" s="37"/>
      <c r="O171" s="36">
        <v>40</v>
      </c>
      <c r="P171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55"/>
      <c r="R171" s="455"/>
      <c r="S171" s="455"/>
      <c r="T171" s="456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IFERROR(IF(Y171=0,"",ROUNDUP(Y171/H171,0)*0.00502),"")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x14ac:dyDescent="0.2">
      <c r="A172" s="460"/>
      <c r="B172" s="460"/>
      <c r="C172" s="460"/>
      <c r="D172" s="460"/>
      <c r="E172" s="460"/>
      <c r="F172" s="460"/>
      <c r="G172" s="460"/>
      <c r="H172" s="460"/>
      <c r="I172" s="460"/>
      <c r="J172" s="460"/>
      <c r="K172" s="460"/>
      <c r="L172" s="460"/>
      <c r="M172" s="460"/>
      <c r="N172" s="460"/>
      <c r="O172" s="461"/>
      <c r="P172" s="457" t="s">
        <v>43</v>
      </c>
      <c r="Q172" s="458"/>
      <c r="R172" s="458"/>
      <c r="S172" s="458"/>
      <c r="T172" s="458"/>
      <c r="U172" s="458"/>
      <c r="V172" s="459"/>
      <c r="W172" s="41" t="s">
        <v>42</v>
      </c>
      <c r="X172" s="42">
        <f>IFERROR(X167/H167,"0")+IFERROR(X168/H168,"0")+IFERROR(X169/H169,"0")+IFERROR(X170/H170,"0")+IFERROR(X171/H171,"0")</f>
        <v>60</v>
      </c>
      <c r="Y172" s="42">
        <f>IFERROR(Y167/H167,"0")+IFERROR(Y168/H168,"0")+IFERROR(Y169/H169,"0")+IFERROR(Y170/H170,"0")+IFERROR(Y171/H171,"0")</f>
        <v>61</v>
      </c>
      <c r="Z172" s="42">
        <f>IFERROR(IF(Z167="",0,Z167),"0")+IFERROR(IF(Z168="",0,Z168),"0")+IFERROR(IF(Z169="",0,Z169),"0")+IFERROR(IF(Z170="",0,Z170),"0")+IFERROR(IF(Z171="",0,Z171),"0")</f>
        <v>1.20295</v>
      </c>
      <c r="AA172" s="65"/>
      <c r="AB172" s="65"/>
      <c r="AC172" s="65"/>
    </row>
    <row r="173" spans="1:68" x14ac:dyDescent="0.2">
      <c r="A173" s="460"/>
      <c r="B173" s="460"/>
      <c r="C173" s="460"/>
      <c r="D173" s="460"/>
      <c r="E173" s="460"/>
      <c r="F173" s="460"/>
      <c r="G173" s="460"/>
      <c r="H173" s="460"/>
      <c r="I173" s="460"/>
      <c r="J173" s="460"/>
      <c r="K173" s="460"/>
      <c r="L173" s="460"/>
      <c r="M173" s="460"/>
      <c r="N173" s="460"/>
      <c r="O173" s="461"/>
      <c r="P173" s="457" t="s">
        <v>43</v>
      </c>
      <c r="Q173" s="458"/>
      <c r="R173" s="458"/>
      <c r="S173" s="458"/>
      <c r="T173" s="458"/>
      <c r="U173" s="458"/>
      <c r="V173" s="459"/>
      <c r="W173" s="41" t="s">
        <v>0</v>
      </c>
      <c r="X173" s="42">
        <f>IFERROR(SUM(X167:X171),"0")</f>
        <v>492</v>
      </c>
      <c r="Y173" s="42">
        <f>IFERROR(SUM(Y167:Y171),"0")</f>
        <v>501</v>
      </c>
      <c r="Z173" s="41"/>
      <c r="AA173" s="65"/>
      <c r="AB173" s="65"/>
      <c r="AC173" s="65"/>
    </row>
    <row r="174" spans="1:68" ht="14.25" customHeight="1" x14ac:dyDescent="0.25">
      <c r="A174" s="452" t="s">
        <v>84</v>
      </c>
      <c r="B174" s="452"/>
      <c r="C174" s="452"/>
      <c r="D174" s="452"/>
      <c r="E174" s="452"/>
      <c r="F174" s="452"/>
      <c r="G174" s="452"/>
      <c r="H174" s="452"/>
      <c r="I174" s="452"/>
      <c r="J174" s="452"/>
      <c r="K174" s="452"/>
      <c r="L174" s="452"/>
      <c r="M174" s="452"/>
      <c r="N174" s="452"/>
      <c r="O174" s="452"/>
      <c r="P174" s="452"/>
      <c r="Q174" s="452"/>
      <c r="R174" s="452"/>
      <c r="S174" s="452"/>
      <c r="T174" s="452"/>
      <c r="U174" s="452"/>
      <c r="V174" s="452"/>
      <c r="W174" s="452"/>
      <c r="X174" s="452"/>
      <c r="Y174" s="452"/>
      <c r="Z174" s="452"/>
      <c r="AA174" s="64"/>
      <c r="AB174" s="64"/>
      <c r="AC174" s="64"/>
    </row>
    <row r="175" spans="1:68" ht="16.5" customHeight="1" x14ac:dyDescent="0.25">
      <c r="A175" s="61" t="s">
        <v>264</v>
      </c>
      <c r="B175" s="61" t="s">
        <v>265</v>
      </c>
      <c r="C175" s="35">
        <v>4301051611</v>
      </c>
      <c r="D175" s="453">
        <v>4607091385304</v>
      </c>
      <c r="E175" s="453"/>
      <c r="F175" s="60">
        <v>1.4</v>
      </c>
      <c r="G175" s="36">
        <v>6</v>
      </c>
      <c r="H175" s="60">
        <v>8.4</v>
      </c>
      <c r="I175" s="60">
        <v>8.9640000000000004</v>
      </c>
      <c r="J175" s="36">
        <v>56</v>
      </c>
      <c r="K175" s="36" t="s">
        <v>121</v>
      </c>
      <c r="L175" s="36"/>
      <c r="M175" s="37" t="s">
        <v>82</v>
      </c>
      <c r="N175" s="37"/>
      <c r="O175" s="36">
        <v>40</v>
      </c>
      <c r="P175" s="5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55"/>
      <c r="R175" s="455"/>
      <c r="S175" s="455"/>
      <c r="T175" s="456"/>
      <c r="U175" s="38" t="s">
        <v>48</v>
      </c>
      <c r="V175" s="38" t="s">
        <v>48</v>
      </c>
      <c r="W175" s="39" t="s">
        <v>0</v>
      </c>
      <c r="X175" s="57">
        <v>160</v>
      </c>
      <c r="Y175" s="54">
        <f>IFERROR(IF(X175="",0,CEILING((X175/$H175),1)*$H175),"")</f>
        <v>168</v>
      </c>
      <c r="Z175" s="40">
        <f>IFERROR(IF(Y175=0,"",ROUNDUP(Y175/H175,0)*0.02175),"")</f>
        <v>0.43499999999999994</v>
      </c>
      <c r="AA175" s="66" t="s">
        <v>48</v>
      </c>
      <c r="AB175" s="67" t="s">
        <v>48</v>
      </c>
      <c r="AC175" s="77"/>
      <c r="AG175" s="76"/>
      <c r="AJ175" s="79"/>
      <c r="AK175" s="79"/>
      <c r="BB175" s="157" t="s">
        <v>69</v>
      </c>
      <c r="BM175" s="76">
        <f>IFERROR(X175*I175/H175,"0")</f>
        <v>170.74285714285713</v>
      </c>
      <c r="BN175" s="76">
        <f>IFERROR(Y175*I175/H175,"0")</f>
        <v>179.28</v>
      </c>
      <c r="BO175" s="76">
        <f>IFERROR(1/J175*(X175/H175),"0")</f>
        <v>0.3401360544217687</v>
      </c>
      <c r="BP175" s="76">
        <f>IFERROR(1/J175*(Y175/H175),"0")</f>
        <v>0.3571428571428571</v>
      </c>
    </row>
    <row r="176" spans="1:68" ht="16.5" customHeight="1" x14ac:dyDescent="0.25">
      <c r="A176" s="61" t="s">
        <v>266</v>
      </c>
      <c r="B176" s="61" t="s">
        <v>267</v>
      </c>
      <c r="C176" s="35">
        <v>4301051648</v>
      </c>
      <c r="D176" s="453">
        <v>4607091386264</v>
      </c>
      <c r="E176" s="453"/>
      <c r="F176" s="60">
        <v>0.5</v>
      </c>
      <c r="G176" s="36">
        <v>6</v>
      </c>
      <c r="H176" s="60">
        <v>3</v>
      </c>
      <c r="I176" s="60">
        <v>3.278</v>
      </c>
      <c r="J176" s="36">
        <v>156</v>
      </c>
      <c r="K176" s="36" t="s">
        <v>87</v>
      </c>
      <c r="L176" s="36"/>
      <c r="M176" s="37" t="s">
        <v>82</v>
      </c>
      <c r="N176" s="37"/>
      <c r="O176" s="36">
        <v>31</v>
      </c>
      <c r="P176" s="5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55"/>
      <c r="R176" s="455"/>
      <c r="S176" s="455"/>
      <c r="T176" s="456"/>
      <c r="U176" s="38" t="s">
        <v>48</v>
      </c>
      <c r="V176" s="38" t="s">
        <v>48</v>
      </c>
      <c r="W176" s="39" t="s">
        <v>0</v>
      </c>
      <c r="X176" s="57">
        <v>45</v>
      </c>
      <c r="Y176" s="54">
        <f>IFERROR(IF(X176="",0,CEILING((X176/$H176),1)*$H176),"")</f>
        <v>45</v>
      </c>
      <c r="Z176" s="40">
        <f>IFERROR(IF(Y176=0,"",ROUNDUP(Y176/H176,0)*0.00753),"")</f>
        <v>0.11295000000000001</v>
      </c>
      <c r="AA176" s="66" t="s">
        <v>48</v>
      </c>
      <c r="AB176" s="67" t="s">
        <v>48</v>
      </c>
      <c r="AC176" s="77"/>
      <c r="AG176" s="76"/>
      <c r="AJ176" s="79"/>
      <c r="AK176" s="79"/>
      <c r="BB176" s="158" t="s">
        <v>69</v>
      </c>
      <c r="BM176" s="76">
        <f>IFERROR(X176*I176/H176,"0")</f>
        <v>49.169999999999995</v>
      </c>
      <c r="BN176" s="76">
        <f>IFERROR(Y176*I176/H176,"0")</f>
        <v>49.169999999999995</v>
      </c>
      <c r="BO176" s="76">
        <f>IFERROR(1/J176*(X176/H176),"0")</f>
        <v>9.6153846153846145E-2</v>
      </c>
      <c r="BP176" s="76">
        <f>IFERROR(1/J176*(Y176/H176),"0")</f>
        <v>9.6153846153846145E-2</v>
      </c>
    </row>
    <row r="177" spans="1:68" ht="16.5" customHeight="1" x14ac:dyDescent="0.25">
      <c r="A177" s="61" t="s">
        <v>268</v>
      </c>
      <c r="B177" s="61" t="s">
        <v>269</v>
      </c>
      <c r="C177" s="35">
        <v>4301051313</v>
      </c>
      <c r="D177" s="453">
        <v>4607091385427</v>
      </c>
      <c r="E177" s="453"/>
      <c r="F177" s="60">
        <v>0.5</v>
      </c>
      <c r="G177" s="36">
        <v>6</v>
      </c>
      <c r="H177" s="60">
        <v>3</v>
      </c>
      <c r="I177" s="60">
        <v>3.2719999999999998</v>
      </c>
      <c r="J177" s="36">
        <v>156</v>
      </c>
      <c r="K177" s="36" t="s">
        <v>87</v>
      </c>
      <c r="L177" s="36"/>
      <c r="M177" s="37" t="s">
        <v>82</v>
      </c>
      <c r="N177" s="37"/>
      <c r="O177" s="36">
        <v>40</v>
      </c>
      <c r="P177" s="5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55"/>
      <c r="R177" s="455"/>
      <c r="S177" s="455"/>
      <c r="T177" s="456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x14ac:dyDescent="0.2">
      <c r="A178" s="460"/>
      <c r="B178" s="460"/>
      <c r="C178" s="460"/>
      <c r="D178" s="460"/>
      <c r="E178" s="460"/>
      <c r="F178" s="460"/>
      <c r="G178" s="460"/>
      <c r="H178" s="460"/>
      <c r="I178" s="460"/>
      <c r="J178" s="460"/>
      <c r="K178" s="460"/>
      <c r="L178" s="460"/>
      <c r="M178" s="460"/>
      <c r="N178" s="460"/>
      <c r="O178" s="461"/>
      <c r="P178" s="457" t="s">
        <v>43</v>
      </c>
      <c r="Q178" s="458"/>
      <c r="R178" s="458"/>
      <c r="S178" s="458"/>
      <c r="T178" s="458"/>
      <c r="U178" s="458"/>
      <c r="V178" s="459"/>
      <c r="W178" s="41" t="s">
        <v>42</v>
      </c>
      <c r="X178" s="42">
        <f>IFERROR(X175/H175,"0")+IFERROR(X176/H176,"0")+IFERROR(X177/H177,"0")</f>
        <v>34.047619047619051</v>
      </c>
      <c r="Y178" s="42">
        <f>IFERROR(Y175/H175,"0")+IFERROR(Y176/H176,"0")+IFERROR(Y177/H177,"0")</f>
        <v>35</v>
      </c>
      <c r="Z178" s="42">
        <f>IFERROR(IF(Z175="",0,Z175),"0")+IFERROR(IF(Z176="",0,Z176),"0")+IFERROR(IF(Z177="",0,Z177),"0")</f>
        <v>0.54794999999999994</v>
      </c>
      <c r="AA178" s="65"/>
      <c r="AB178" s="65"/>
      <c r="AC178" s="65"/>
    </row>
    <row r="179" spans="1:68" x14ac:dyDescent="0.2">
      <c r="A179" s="460"/>
      <c r="B179" s="460"/>
      <c r="C179" s="460"/>
      <c r="D179" s="460"/>
      <c r="E179" s="460"/>
      <c r="F179" s="460"/>
      <c r="G179" s="460"/>
      <c r="H179" s="460"/>
      <c r="I179" s="460"/>
      <c r="J179" s="460"/>
      <c r="K179" s="460"/>
      <c r="L179" s="460"/>
      <c r="M179" s="460"/>
      <c r="N179" s="460"/>
      <c r="O179" s="461"/>
      <c r="P179" s="457" t="s">
        <v>43</v>
      </c>
      <c r="Q179" s="458"/>
      <c r="R179" s="458"/>
      <c r="S179" s="458"/>
      <c r="T179" s="458"/>
      <c r="U179" s="458"/>
      <c r="V179" s="459"/>
      <c r="W179" s="41" t="s">
        <v>0</v>
      </c>
      <c r="X179" s="42">
        <f>IFERROR(SUM(X175:X177),"0")</f>
        <v>205</v>
      </c>
      <c r="Y179" s="42">
        <f>IFERROR(SUM(Y175:Y177),"0")</f>
        <v>213</v>
      </c>
      <c r="Z179" s="41"/>
      <c r="AA179" s="65"/>
      <c r="AB179" s="65"/>
      <c r="AC179" s="65"/>
    </row>
    <row r="180" spans="1:68" ht="27.75" customHeight="1" x14ac:dyDescent="0.2">
      <c r="A180" s="450" t="s">
        <v>270</v>
      </c>
      <c r="B180" s="450"/>
      <c r="C180" s="450"/>
      <c r="D180" s="450"/>
      <c r="E180" s="450"/>
      <c r="F180" s="450"/>
      <c r="G180" s="450"/>
      <c r="H180" s="450"/>
      <c r="I180" s="450"/>
      <c r="J180" s="450"/>
      <c r="K180" s="450"/>
      <c r="L180" s="450"/>
      <c r="M180" s="450"/>
      <c r="N180" s="450"/>
      <c r="O180" s="450"/>
      <c r="P180" s="450"/>
      <c r="Q180" s="450"/>
      <c r="R180" s="450"/>
      <c r="S180" s="450"/>
      <c r="T180" s="450"/>
      <c r="U180" s="450"/>
      <c r="V180" s="450"/>
      <c r="W180" s="450"/>
      <c r="X180" s="450"/>
      <c r="Y180" s="450"/>
      <c r="Z180" s="450"/>
      <c r="AA180" s="53"/>
      <c r="AB180" s="53"/>
      <c r="AC180" s="53"/>
    </row>
    <row r="181" spans="1:68" ht="16.5" customHeight="1" x14ac:dyDescent="0.25">
      <c r="A181" s="451" t="s">
        <v>271</v>
      </c>
      <c r="B181" s="451"/>
      <c r="C181" s="451"/>
      <c r="D181" s="451"/>
      <c r="E181" s="451"/>
      <c r="F181" s="451"/>
      <c r="G181" s="451"/>
      <c r="H181" s="451"/>
      <c r="I181" s="451"/>
      <c r="J181" s="451"/>
      <c r="K181" s="451"/>
      <c r="L181" s="451"/>
      <c r="M181" s="451"/>
      <c r="N181" s="451"/>
      <c r="O181" s="451"/>
      <c r="P181" s="451"/>
      <c r="Q181" s="451"/>
      <c r="R181" s="451"/>
      <c r="S181" s="451"/>
      <c r="T181" s="451"/>
      <c r="U181" s="451"/>
      <c r="V181" s="451"/>
      <c r="W181" s="451"/>
      <c r="X181" s="451"/>
      <c r="Y181" s="451"/>
      <c r="Z181" s="451"/>
      <c r="AA181" s="63"/>
      <c r="AB181" s="63"/>
      <c r="AC181" s="63"/>
    </row>
    <row r="182" spans="1:68" ht="14.25" customHeight="1" x14ac:dyDescent="0.25">
      <c r="A182" s="452" t="s">
        <v>79</v>
      </c>
      <c r="B182" s="452"/>
      <c r="C182" s="452"/>
      <c r="D182" s="452"/>
      <c r="E182" s="452"/>
      <c r="F182" s="452"/>
      <c r="G182" s="452"/>
      <c r="H182" s="452"/>
      <c r="I182" s="452"/>
      <c r="J182" s="452"/>
      <c r="K182" s="452"/>
      <c r="L182" s="452"/>
      <c r="M182" s="452"/>
      <c r="N182" s="452"/>
      <c r="O182" s="452"/>
      <c r="P182" s="452"/>
      <c r="Q182" s="452"/>
      <c r="R182" s="452"/>
      <c r="S182" s="452"/>
      <c r="T182" s="452"/>
      <c r="U182" s="452"/>
      <c r="V182" s="452"/>
      <c r="W182" s="452"/>
      <c r="X182" s="452"/>
      <c r="Y182" s="452"/>
      <c r="Z182" s="452"/>
      <c r="AA182" s="64"/>
      <c r="AB182" s="64"/>
      <c r="AC182" s="64"/>
    </row>
    <row r="183" spans="1:68" ht="27" customHeight="1" x14ac:dyDescent="0.25">
      <c r="A183" s="61" t="s">
        <v>272</v>
      </c>
      <c r="B183" s="61" t="s">
        <v>273</v>
      </c>
      <c r="C183" s="35">
        <v>4301031191</v>
      </c>
      <c r="D183" s="453">
        <v>4680115880993</v>
      </c>
      <c r="E183" s="453"/>
      <c r="F183" s="60">
        <v>0.7</v>
      </c>
      <c r="G183" s="36">
        <v>6</v>
      </c>
      <c r="H183" s="60">
        <v>4.2</v>
      </c>
      <c r="I183" s="60">
        <v>4.46</v>
      </c>
      <c r="J183" s="36">
        <v>156</v>
      </c>
      <c r="K183" s="36" t="s">
        <v>87</v>
      </c>
      <c r="L183" s="36"/>
      <c r="M183" s="37" t="s">
        <v>82</v>
      </c>
      <c r="N183" s="37"/>
      <c r="O183" s="36">
        <v>40</v>
      </c>
      <c r="P183" s="5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55"/>
      <c r="R183" s="455"/>
      <c r="S183" s="455"/>
      <c r="T183" s="456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ref="Y183:Y190" si="26">IFERROR(IF(X183="",0,CEILING((X183/$H183),1)*$H183),"")</f>
        <v>0</v>
      </c>
      <c r="Z183" s="40" t="str">
        <f>IFERROR(IF(Y183=0,"",ROUNDUP(Y183/H183,0)*0.00753),"")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60" t="s">
        <v>69</v>
      </c>
      <c r="BM183" s="76">
        <f t="shared" ref="BM183:BM190" si="27">IFERROR(X183*I183/H183,"0")</f>
        <v>0</v>
      </c>
      <c r="BN183" s="76">
        <f t="shared" ref="BN183:BN190" si="28">IFERROR(Y183*I183/H183,"0")</f>
        <v>0</v>
      </c>
      <c r="BO183" s="76">
        <f t="shared" ref="BO183:BO190" si="29">IFERROR(1/J183*(X183/H183),"0")</f>
        <v>0</v>
      </c>
      <c r="BP183" s="76">
        <f t="shared" ref="BP183:BP190" si="30">IFERROR(1/J183*(Y183/H183),"0")</f>
        <v>0</v>
      </c>
    </row>
    <row r="184" spans="1:68" ht="27" customHeight="1" x14ac:dyDescent="0.25">
      <c r="A184" s="61" t="s">
        <v>274</v>
      </c>
      <c r="B184" s="61" t="s">
        <v>275</v>
      </c>
      <c r="C184" s="35">
        <v>4301031204</v>
      </c>
      <c r="D184" s="453">
        <v>4680115881761</v>
      </c>
      <c r="E184" s="453"/>
      <c r="F184" s="60">
        <v>0.7</v>
      </c>
      <c r="G184" s="36">
        <v>6</v>
      </c>
      <c r="H184" s="60">
        <v>4.2</v>
      </c>
      <c r="I184" s="60">
        <v>4.46</v>
      </c>
      <c r="J184" s="36">
        <v>156</v>
      </c>
      <c r="K184" s="36" t="s">
        <v>87</v>
      </c>
      <c r="L184" s="36"/>
      <c r="M184" s="37" t="s">
        <v>82</v>
      </c>
      <c r="N184" s="37"/>
      <c r="O184" s="36">
        <v>40</v>
      </c>
      <c r="P184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55"/>
      <c r="R184" s="455"/>
      <c r="S184" s="455"/>
      <c r="T184" s="456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6"/>
        <v>0</v>
      </c>
      <c r="Z184" s="40" t="str">
        <f>IFERROR(IF(Y184=0,"",ROUNDUP(Y184/H184,0)*0.00753),"")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61" t="s">
        <v>69</v>
      </c>
      <c r="BM184" s="76">
        <f t="shared" si="27"/>
        <v>0</v>
      </c>
      <c r="BN184" s="76">
        <f t="shared" si="28"/>
        <v>0</v>
      </c>
      <c r="BO184" s="76">
        <f t="shared" si="29"/>
        <v>0</v>
      </c>
      <c r="BP184" s="76">
        <f t="shared" si="30"/>
        <v>0</v>
      </c>
    </row>
    <row r="185" spans="1:68" ht="27" customHeight="1" x14ac:dyDescent="0.25">
      <c r="A185" s="61" t="s">
        <v>276</v>
      </c>
      <c r="B185" s="61" t="s">
        <v>277</v>
      </c>
      <c r="C185" s="35">
        <v>4301031201</v>
      </c>
      <c r="D185" s="453">
        <v>4680115881563</v>
      </c>
      <c r="E185" s="453"/>
      <c r="F185" s="60">
        <v>0.7</v>
      </c>
      <c r="G185" s="36">
        <v>6</v>
      </c>
      <c r="H185" s="60">
        <v>4.2</v>
      </c>
      <c r="I185" s="60">
        <v>4.4000000000000004</v>
      </c>
      <c r="J185" s="36">
        <v>156</v>
      </c>
      <c r="K185" s="36" t="s">
        <v>87</v>
      </c>
      <c r="L185" s="36"/>
      <c r="M185" s="37" t="s">
        <v>82</v>
      </c>
      <c r="N185" s="37"/>
      <c r="O185" s="36">
        <v>40</v>
      </c>
      <c r="P185" s="5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55"/>
      <c r="R185" s="455"/>
      <c r="S185" s="455"/>
      <c r="T185" s="456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6"/>
        <v>0</v>
      </c>
      <c r="Z185" s="40" t="str">
        <f>IFERROR(IF(Y185=0,"",ROUNDUP(Y185/H185,0)*0.00753),"")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si="27"/>
        <v>0</v>
      </c>
      <c r="BN185" s="76">
        <f t="shared" si="28"/>
        <v>0</v>
      </c>
      <c r="BO185" s="76">
        <f t="shared" si="29"/>
        <v>0</v>
      </c>
      <c r="BP185" s="76">
        <f t="shared" si="30"/>
        <v>0</v>
      </c>
    </row>
    <row r="186" spans="1:68" ht="27" customHeight="1" x14ac:dyDescent="0.25">
      <c r="A186" s="61" t="s">
        <v>278</v>
      </c>
      <c r="B186" s="61" t="s">
        <v>279</v>
      </c>
      <c r="C186" s="35">
        <v>4301031199</v>
      </c>
      <c r="D186" s="453">
        <v>4680115880986</v>
      </c>
      <c r="E186" s="453"/>
      <c r="F186" s="60">
        <v>0.35</v>
      </c>
      <c r="G186" s="36">
        <v>6</v>
      </c>
      <c r="H186" s="60">
        <v>2.1</v>
      </c>
      <c r="I186" s="60">
        <v>2.23</v>
      </c>
      <c r="J186" s="36">
        <v>234</v>
      </c>
      <c r="K186" s="36" t="s">
        <v>83</v>
      </c>
      <c r="L186" s="36"/>
      <c r="M186" s="37" t="s">
        <v>82</v>
      </c>
      <c r="N186" s="37"/>
      <c r="O186" s="36">
        <v>40</v>
      </c>
      <c r="P186" s="5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55"/>
      <c r="R186" s="455"/>
      <c r="S186" s="455"/>
      <c r="T186" s="456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IFERROR(IF(Y186=0,"",ROUNDUP(Y186/H186,0)*0.00502),"")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customHeight="1" x14ac:dyDescent="0.25">
      <c r="A187" s="61" t="s">
        <v>280</v>
      </c>
      <c r="B187" s="61" t="s">
        <v>281</v>
      </c>
      <c r="C187" s="35">
        <v>4301031205</v>
      </c>
      <c r="D187" s="453">
        <v>4680115881785</v>
      </c>
      <c r="E187" s="453"/>
      <c r="F187" s="60">
        <v>0.35</v>
      </c>
      <c r="G187" s="36">
        <v>6</v>
      </c>
      <c r="H187" s="60">
        <v>2.1</v>
      </c>
      <c r="I187" s="60">
        <v>2.23</v>
      </c>
      <c r="J187" s="36">
        <v>234</v>
      </c>
      <c r="K187" s="36" t="s">
        <v>83</v>
      </c>
      <c r="L187" s="36"/>
      <c r="M187" s="37" t="s">
        <v>82</v>
      </c>
      <c r="N187" s="37"/>
      <c r="O187" s="36">
        <v>40</v>
      </c>
      <c r="P187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55"/>
      <c r="R187" s="455"/>
      <c r="S187" s="455"/>
      <c r="T187" s="456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IFERROR(IF(Y187=0,"",ROUNDUP(Y187/H187,0)*0.00502),"")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282</v>
      </c>
      <c r="B188" s="61" t="s">
        <v>283</v>
      </c>
      <c r="C188" s="35">
        <v>4301031202</v>
      </c>
      <c r="D188" s="453">
        <v>4680115881679</v>
      </c>
      <c r="E188" s="453"/>
      <c r="F188" s="60">
        <v>0.35</v>
      </c>
      <c r="G188" s="36">
        <v>6</v>
      </c>
      <c r="H188" s="60">
        <v>2.1</v>
      </c>
      <c r="I188" s="60">
        <v>2.2000000000000002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55"/>
      <c r="R188" s="455"/>
      <c r="S188" s="455"/>
      <c r="T188" s="456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284</v>
      </c>
      <c r="B189" s="61" t="s">
        <v>285</v>
      </c>
      <c r="C189" s="35">
        <v>4301031158</v>
      </c>
      <c r="D189" s="453">
        <v>4680115880191</v>
      </c>
      <c r="E189" s="453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87</v>
      </c>
      <c r="L189" s="36"/>
      <c r="M189" s="37" t="s">
        <v>82</v>
      </c>
      <c r="N189" s="37"/>
      <c r="O189" s="36">
        <v>40</v>
      </c>
      <c r="P189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55"/>
      <c r="R189" s="455"/>
      <c r="S189" s="455"/>
      <c r="T189" s="456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286</v>
      </c>
      <c r="B190" s="61" t="s">
        <v>287</v>
      </c>
      <c r="C190" s="35">
        <v>4301031245</v>
      </c>
      <c r="D190" s="453">
        <v>4680115883963</v>
      </c>
      <c r="E190" s="453"/>
      <c r="F190" s="60">
        <v>0.28000000000000003</v>
      </c>
      <c r="G190" s="36">
        <v>6</v>
      </c>
      <c r="H190" s="60">
        <v>1.68</v>
      </c>
      <c r="I190" s="60">
        <v>1.78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55"/>
      <c r="R190" s="455"/>
      <c r="S190" s="455"/>
      <c r="T190" s="456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x14ac:dyDescent="0.2">
      <c r="A191" s="460"/>
      <c r="B191" s="460"/>
      <c r="C191" s="460"/>
      <c r="D191" s="460"/>
      <c r="E191" s="460"/>
      <c r="F191" s="460"/>
      <c r="G191" s="460"/>
      <c r="H191" s="460"/>
      <c r="I191" s="460"/>
      <c r="J191" s="460"/>
      <c r="K191" s="460"/>
      <c r="L191" s="460"/>
      <c r="M191" s="460"/>
      <c r="N191" s="460"/>
      <c r="O191" s="461"/>
      <c r="P191" s="457" t="s">
        <v>43</v>
      </c>
      <c r="Q191" s="458"/>
      <c r="R191" s="458"/>
      <c r="S191" s="458"/>
      <c r="T191" s="458"/>
      <c r="U191" s="458"/>
      <c r="V191" s="459"/>
      <c r="W191" s="41" t="s">
        <v>42</v>
      </c>
      <c r="X191" s="42">
        <f>IFERROR(X183/H183,"0")+IFERROR(X184/H184,"0")+IFERROR(X185/H185,"0")+IFERROR(X186/H186,"0")+IFERROR(X187/H187,"0")+IFERROR(X188/H188,"0")+IFERROR(X189/H189,"0")+IFERROR(X190/H190,"0")</f>
        <v>0</v>
      </c>
      <c r="Y191" s="42">
        <f>IFERROR(Y183/H183,"0")+IFERROR(Y184/H184,"0")+IFERROR(Y185/H185,"0")+IFERROR(Y186/H186,"0")+IFERROR(Y187/H187,"0")+IFERROR(Y188/H188,"0")+IFERROR(Y189/H189,"0")+IFERROR(Y190/H190,"0")</f>
        <v>0</v>
      </c>
      <c r="Z191" s="42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5"/>
      <c r="AB191" s="65"/>
      <c r="AC191" s="65"/>
    </row>
    <row r="192" spans="1:68" x14ac:dyDescent="0.2">
      <c r="A192" s="460"/>
      <c r="B192" s="460"/>
      <c r="C192" s="460"/>
      <c r="D192" s="460"/>
      <c r="E192" s="460"/>
      <c r="F192" s="460"/>
      <c r="G192" s="460"/>
      <c r="H192" s="460"/>
      <c r="I192" s="460"/>
      <c r="J192" s="460"/>
      <c r="K192" s="460"/>
      <c r="L192" s="460"/>
      <c r="M192" s="460"/>
      <c r="N192" s="460"/>
      <c r="O192" s="461"/>
      <c r="P192" s="457" t="s">
        <v>43</v>
      </c>
      <c r="Q192" s="458"/>
      <c r="R192" s="458"/>
      <c r="S192" s="458"/>
      <c r="T192" s="458"/>
      <c r="U192" s="458"/>
      <c r="V192" s="459"/>
      <c r="W192" s="41" t="s">
        <v>0</v>
      </c>
      <c r="X192" s="42">
        <f>IFERROR(SUM(X183:X190),"0")</f>
        <v>0</v>
      </c>
      <c r="Y192" s="42">
        <f>IFERROR(SUM(Y183:Y190),"0")</f>
        <v>0</v>
      </c>
      <c r="Z192" s="41"/>
      <c r="AA192" s="65"/>
      <c r="AB192" s="65"/>
      <c r="AC192" s="65"/>
    </row>
    <row r="193" spans="1:68" ht="16.5" customHeight="1" x14ac:dyDescent="0.25">
      <c r="A193" s="451" t="s">
        <v>288</v>
      </c>
      <c r="B193" s="451"/>
      <c r="C193" s="451"/>
      <c r="D193" s="451"/>
      <c r="E193" s="451"/>
      <c r="F193" s="451"/>
      <c r="G193" s="451"/>
      <c r="H193" s="451"/>
      <c r="I193" s="451"/>
      <c r="J193" s="451"/>
      <c r="K193" s="451"/>
      <c r="L193" s="451"/>
      <c r="M193" s="451"/>
      <c r="N193" s="451"/>
      <c r="O193" s="451"/>
      <c r="P193" s="451"/>
      <c r="Q193" s="451"/>
      <c r="R193" s="451"/>
      <c r="S193" s="451"/>
      <c r="T193" s="451"/>
      <c r="U193" s="451"/>
      <c r="V193" s="451"/>
      <c r="W193" s="451"/>
      <c r="X193" s="451"/>
      <c r="Y193" s="451"/>
      <c r="Z193" s="451"/>
      <c r="AA193" s="63"/>
      <c r="AB193" s="63"/>
      <c r="AC193" s="63"/>
    </row>
    <row r="194" spans="1:68" ht="14.25" customHeight="1" x14ac:dyDescent="0.25">
      <c r="A194" s="452" t="s">
        <v>117</v>
      </c>
      <c r="B194" s="452"/>
      <c r="C194" s="452"/>
      <c r="D194" s="452"/>
      <c r="E194" s="452"/>
      <c r="F194" s="452"/>
      <c r="G194" s="452"/>
      <c r="H194" s="452"/>
      <c r="I194" s="452"/>
      <c r="J194" s="452"/>
      <c r="K194" s="452"/>
      <c r="L194" s="452"/>
      <c r="M194" s="452"/>
      <c r="N194" s="452"/>
      <c r="O194" s="452"/>
      <c r="P194" s="452"/>
      <c r="Q194" s="452"/>
      <c r="R194" s="452"/>
      <c r="S194" s="452"/>
      <c r="T194" s="452"/>
      <c r="U194" s="452"/>
      <c r="V194" s="452"/>
      <c r="W194" s="452"/>
      <c r="X194" s="452"/>
      <c r="Y194" s="452"/>
      <c r="Z194" s="452"/>
      <c r="AA194" s="64"/>
      <c r="AB194" s="64"/>
      <c r="AC194" s="64"/>
    </row>
    <row r="195" spans="1:68" ht="16.5" customHeight="1" x14ac:dyDescent="0.25">
      <c r="A195" s="61" t="s">
        <v>289</v>
      </c>
      <c r="B195" s="61" t="s">
        <v>290</v>
      </c>
      <c r="C195" s="35">
        <v>4301011450</v>
      </c>
      <c r="D195" s="453">
        <v>4680115881402</v>
      </c>
      <c r="E195" s="453"/>
      <c r="F195" s="60">
        <v>1.35</v>
      </c>
      <c r="G195" s="36">
        <v>8</v>
      </c>
      <c r="H195" s="60">
        <v>10.8</v>
      </c>
      <c r="I195" s="60">
        <v>11.28</v>
      </c>
      <c r="J195" s="36">
        <v>56</v>
      </c>
      <c r="K195" s="36" t="s">
        <v>121</v>
      </c>
      <c r="L195" s="36"/>
      <c r="M195" s="37" t="s">
        <v>120</v>
      </c>
      <c r="N195" s="37"/>
      <c r="O195" s="36">
        <v>55</v>
      </c>
      <c r="P195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55"/>
      <c r="R195" s="455"/>
      <c r="S195" s="455"/>
      <c r="T195" s="456"/>
      <c r="U195" s="38" t="s">
        <v>48</v>
      </c>
      <c r="V195" s="38" t="s">
        <v>48</v>
      </c>
      <c r="W195" s="39" t="s">
        <v>0</v>
      </c>
      <c r="X195" s="57">
        <v>0</v>
      </c>
      <c r="Y195" s="54">
        <f>IFERROR(IF(X195="",0,CEILING((X195/$H195),1)*$H195),"")</f>
        <v>0</v>
      </c>
      <c r="Z195" s="40" t="str">
        <f>IFERROR(IF(Y195=0,"",ROUNDUP(Y195/H195,0)*0.02175),"")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68" t="s">
        <v>69</v>
      </c>
      <c r="BM195" s="76">
        <f>IFERROR(X195*I195/H195,"0")</f>
        <v>0</v>
      </c>
      <c r="BN195" s="76">
        <f>IFERROR(Y195*I195/H195,"0")</f>
        <v>0</v>
      </c>
      <c r="BO195" s="76">
        <f>IFERROR(1/J195*(X195/H195),"0")</f>
        <v>0</v>
      </c>
      <c r="BP195" s="76">
        <f>IFERROR(1/J195*(Y195/H195),"0")</f>
        <v>0</v>
      </c>
    </row>
    <row r="196" spans="1:68" ht="27" customHeight="1" x14ac:dyDescent="0.25">
      <c r="A196" s="61" t="s">
        <v>291</v>
      </c>
      <c r="B196" s="61" t="s">
        <v>292</v>
      </c>
      <c r="C196" s="35">
        <v>4301011454</v>
      </c>
      <c r="D196" s="453">
        <v>4680115881396</v>
      </c>
      <c r="E196" s="453"/>
      <c r="F196" s="60">
        <v>0.45</v>
      </c>
      <c r="G196" s="36">
        <v>6</v>
      </c>
      <c r="H196" s="60">
        <v>2.7</v>
      </c>
      <c r="I196" s="60">
        <v>2.9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55</v>
      </c>
      <c r="P196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55"/>
      <c r="R196" s="455"/>
      <c r="S196" s="455"/>
      <c r="T196" s="456"/>
      <c r="U196" s="38" t="s">
        <v>48</v>
      </c>
      <c r="V196" s="38" t="s">
        <v>48</v>
      </c>
      <c r="W196" s="39" t="s">
        <v>0</v>
      </c>
      <c r="X196" s="57">
        <v>0</v>
      </c>
      <c r="Y196" s="54">
        <f>IFERROR(IF(X196="",0,CEILING((X196/$H196),1)*$H196),"")</f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69" t="s">
        <v>69</v>
      </c>
      <c r="BM196" s="76">
        <f>IFERROR(X196*I196/H196,"0")</f>
        <v>0</v>
      </c>
      <c r="BN196" s="76">
        <f>IFERROR(Y196*I196/H196,"0")</f>
        <v>0</v>
      </c>
      <c r="BO196" s="76">
        <f>IFERROR(1/J196*(X196/H196),"0")</f>
        <v>0</v>
      </c>
      <c r="BP196" s="76">
        <f>IFERROR(1/J196*(Y196/H196),"0")</f>
        <v>0</v>
      </c>
    </row>
    <row r="197" spans="1:68" x14ac:dyDescent="0.2">
      <c r="A197" s="460"/>
      <c r="B197" s="460"/>
      <c r="C197" s="460"/>
      <c r="D197" s="460"/>
      <c r="E197" s="460"/>
      <c r="F197" s="460"/>
      <c r="G197" s="460"/>
      <c r="H197" s="460"/>
      <c r="I197" s="460"/>
      <c r="J197" s="460"/>
      <c r="K197" s="460"/>
      <c r="L197" s="460"/>
      <c r="M197" s="460"/>
      <c r="N197" s="460"/>
      <c r="O197" s="461"/>
      <c r="P197" s="457" t="s">
        <v>43</v>
      </c>
      <c r="Q197" s="458"/>
      <c r="R197" s="458"/>
      <c r="S197" s="458"/>
      <c r="T197" s="458"/>
      <c r="U197" s="458"/>
      <c r="V197" s="459"/>
      <c r="W197" s="41" t="s">
        <v>42</v>
      </c>
      <c r="X197" s="42">
        <f>IFERROR(X195/H195,"0")+IFERROR(X196/H196,"0")</f>
        <v>0</v>
      </c>
      <c r="Y197" s="42">
        <f>IFERROR(Y195/H195,"0")+IFERROR(Y196/H196,"0")</f>
        <v>0</v>
      </c>
      <c r="Z197" s="42">
        <f>IFERROR(IF(Z195="",0,Z195),"0")+IFERROR(IF(Z196="",0,Z196),"0")</f>
        <v>0</v>
      </c>
      <c r="AA197" s="65"/>
      <c r="AB197" s="65"/>
      <c r="AC197" s="65"/>
    </row>
    <row r="198" spans="1:68" x14ac:dyDescent="0.2">
      <c r="A198" s="460"/>
      <c r="B198" s="460"/>
      <c r="C198" s="460"/>
      <c r="D198" s="460"/>
      <c r="E198" s="460"/>
      <c r="F198" s="460"/>
      <c r="G198" s="460"/>
      <c r="H198" s="460"/>
      <c r="I198" s="460"/>
      <c r="J198" s="460"/>
      <c r="K198" s="460"/>
      <c r="L198" s="460"/>
      <c r="M198" s="460"/>
      <c r="N198" s="460"/>
      <c r="O198" s="461"/>
      <c r="P198" s="457" t="s">
        <v>43</v>
      </c>
      <c r="Q198" s="458"/>
      <c r="R198" s="458"/>
      <c r="S198" s="458"/>
      <c r="T198" s="458"/>
      <c r="U198" s="458"/>
      <c r="V198" s="459"/>
      <c r="W198" s="41" t="s">
        <v>0</v>
      </c>
      <c r="X198" s="42">
        <f>IFERROR(SUM(X195:X196),"0")</f>
        <v>0</v>
      </c>
      <c r="Y198" s="42">
        <f>IFERROR(SUM(Y195:Y196),"0")</f>
        <v>0</v>
      </c>
      <c r="Z198" s="41"/>
      <c r="AA198" s="65"/>
      <c r="AB198" s="65"/>
      <c r="AC198" s="65"/>
    </row>
    <row r="199" spans="1:68" ht="14.25" customHeight="1" x14ac:dyDescent="0.25">
      <c r="A199" s="452" t="s">
        <v>153</v>
      </c>
      <c r="B199" s="452"/>
      <c r="C199" s="452"/>
      <c r="D199" s="452"/>
      <c r="E199" s="452"/>
      <c r="F199" s="452"/>
      <c r="G199" s="452"/>
      <c r="H199" s="452"/>
      <c r="I199" s="452"/>
      <c r="J199" s="452"/>
      <c r="K199" s="452"/>
      <c r="L199" s="452"/>
      <c r="M199" s="452"/>
      <c r="N199" s="452"/>
      <c r="O199" s="452"/>
      <c r="P199" s="452"/>
      <c r="Q199" s="452"/>
      <c r="R199" s="452"/>
      <c r="S199" s="452"/>
      <c r="T199" s="452"/>
      <c r="U199" s="452"/>
      <c r="V199" s="452"/>
      <c r="W199" s="452"/>
      <c r="X199" s="452"/>
      <c r="Y199" s="452"/>
      <c r="Z199" s="452"/>
      <c r="AA199" s="64"/>
      <c r="AB199" s="64"/>
      <c r="AC199" s="64"/>
    </row>
    <row r="200" spans="1:68" ht="16.5" customHeight="1" x14ac:dyDescent="0.25">
      <c r="A200" s="61" t="s">
        <v>293</v>
      </c>
      <c r="B200" s="61" t="s">
        <v>294</v>
      </c>
      <c r="C200" s="35">
        <v>4301020262</v>
      </c>
      <c r="D200" s="453">
        <v>4680115882935</v>
      </c>
      <c r="E200" s="453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121</v>
      </c>
      <c r="L200" s="36"/>
      <c r="M200" s="37" t="s">
        <v>123</v>
      </c>
      <c r="N200" s="37"/>
      <c r="O200" s="36">
        <v>50</v>
      </c>
      <c r="P200" s="5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55"/>
      <c r="R200" s="455"/>
      <c r="S200" s="455"/>
      <c r="T200" s="456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0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16.5" customHeight="1" x14ac:dyDescent="0.25">
      <c r="A201" s="61" t="s">
        <v>295</v>
      </c>
      <c r="B201" s="61" t="s">
        <v>296</v>
      </c>
      <c r="C201" s="35">
        <v>4301020220</v>
      </c>
      <c r="D201" s="453">
        <v>4680115880764</v>
      </c>
      <c r="E201" s="453"/>
      <c r="F201" s="60">
        <v>0.35</v>
      </c>
      <c r="G201" s="36">
        <v>6</v>
      </c>
      <c r="H201" s="60">
        <v>2.1</v>
      </c>
      <c r="I201" s="60">
        <v>2.2999999999999998</v>
      </c>
      <c r="J201" s="36">
        <v>156</v>
      </c>
      <c r="K201" s="36" t="s">
        <v>87</v>
      </c>
      <c r="L201" s="36"/>
      <c r="M201" s="37" t="s">
        <v>120</v>
      </c>
      <c r="N201" s="37"/>
      <c r="O201" s="36">
        <v>50</v>
      </c>
      <c r="P201" s="5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55"/>
      <c r="R201" s="455"/>
      <c r="S201" s="455"/>
      <c r="T201" s="456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1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x14ac:dyDescent="0.2">
      <c r="A202" s="460"/>
      <c r="B202" s="460"/>
      <c r="C202" s="460"/>
      <c r="D202" s="460"/>
      <c r="E202" s="460"/>
      <c r="F202" s="460"/>
      <c r="G202" s="460"/>
      <c r="H202" s="460"/>
      <c r="I202" s="460"/>
      <c r="J202" s="460"/>
      <c r="K202" s="460"/>
      <c r="L202" s="460"/>
      <c r="M202" s="460"/>
      <c r="N202" s="460"/>
      <c r="O202" s="461"/>
      <c r="P202" s="457" t="s">
        <v>43</v>
      </c>
      <c r="Q202" s="458"/>
      <c r="R202" s="458"/>
      <c r="S202" s="458"/>
      <c r="T202" s="458"/>
      <c r="U202" s="458"/>
      <c r="V202" s="459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x14ac:dyDescent="0.2">
      <c r="A203" s="460"/>
      <c r="B203" s="460"/>
      <c r="C203" s="460"/>
      <c r="D203" s="460"/>
      <c r="E203" s="460"/>
      <c r="F203" s="460"/>
      <c r="G203" s="460"/>
      <c r="H203" s="460"/>
      <c r="I203" s="460"/>
      <c r="J203" s="460"/>
      <c r="K203" s="460"/>
      <c r="L203" s="460"/>
      <c r="M203" s="460"/>
      <c r="N203" s="460"/>
      <c r="O203" s="461"/>
      <c r="P203" s="457" t="s">
        <v>43</v>
      </c>
      <c r="Q203" s="458"/>
      <c r="R203" s="458"/>
      <c r="S203" s="458"/>
      <c r="T203" s="458"/>
      <c r="U203" s="458"/>
      <c r="V203" s="459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customHeight="1" x14ac:dyDescent="0.25">
      <c r="A204" s="452" t="s">
        <v>79</v>
      </c>
      <c r="B204" s="452"/>
      <c r="C204" s="452"/>
      <c r="D204" s="452"/>
      <c r="E204" s="452"/>
      <c r="F204" s="452"/>
      <c r="G204" s="452"/>
      <c r="H204" s="452"/>
      <c r="I204" s="452"/>
      <c r="J204" s="452"/>
      <c r="K204" s="452"/>
      <c r="L204" s="452"/>
      <c r="M204" s="452"/>
      <c r="N204" s="452"/>
      <c r="O204" s="452"/>
      <c r="P204" s="452"/>
      <c r="Q204" s="452"/>
      <c r="R204" s="452"/>
      <c r="S204" s="452"/>
      <c r="T204" s="452"/>
      <c r="U204" s="452"/>
      <c r="V204" s="452"/>
      <c r="W204" s="452"/>
      <c r="X204" s="452"/>
      <c r="Y204" s="452"/>
      <c r="Z204" s="452"/>
      <c r="AA204" s="64"/>
      <c r="AB204" s="64"/>
      <c r="AC204" s="64"/>
    </row>
    <row r="205" spans="1:68" ht="27" customHeight="1" x14ac:dyDescent="0.25">
      <c r="A205" s="61" t="s">
        <v>297</v>
      </c>
      <c r="B205" s="61" t="s">
        <v>298</v>
      </c>
      <c r="C205" s="35">
        <v>4301031224</v>
      </c>
      <c r="D205" s="453">
        <v>4680115882683</v>
      </c>
      <c r="E205" s="453"/>
      <c r="F205" s="60">
        <v>0.9</v>
      </c>
      <c r="G205" s="36">
        <v>6</v>
      </c>
      <c r="H205" s="60">
        <v>5.4</v>
      </c>
      <c r="I205" s="60">
        <v>5.61</v>
      </c>
      <c r="J205" s="36">
        <v>120</v>
      </c>
      <c r="K205" s="36" t="s">
        <v>87</v>
      </c>
      <c r="L205" s="36"/>
      <c r="M205" s="37" t="s">
        <v>82</v>
      </c>
      <c r="N205" s="37"/>
      <c r="O205" s="36">
        <v>40</v>
      </c>
      <c r="P205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55"/>
      <c r="R205" s="455"/>
      <c r="S205" s="455"/>
      <c r="T205" s="456"/>
      <c r="U205" s="38" t="s">
        <v>48</v>
      </c>
      <c r="V205" s="38" t="s">
        <v>48</v>
      </c>
      <c r="W205" s="39" t="s">
        <v>0</v>
      </c>
      <c r="X205" s="57">
        <v>100</v>
      </c>
      <c r="Y205" s="54">
        <f t="shared" ref="Y205:Y212" si="31">IFERROR(IF(X205="",0,CEILING((X205/$H205),1)*$H205),"")</f>
        <v>102.60000000000001</v>
      </c>
      <c r="Z205" s="40">
        <f>IFERROR(IF(Y205=0,"",ROUNDUP(Y205/H205,0)*0.00937),"")</f>
        <v>0.17802999999999999</v>
      </c>
      <c r="AA205" s="66" t="s">
        <v>48</v>
      </c>
      <c r="AB205" s="67" t="s">
        <v>48</v>
      </c>
      <c r="AC205" s="77"/>
      <c r="AG205" s="76"/>
      <c r="AJ205" s="79"/>
      <c r="AK205" s="79"/>
      <c r="BB205" s="172" t="s">
        <v>69</v>
      </c>
      <c r="BM205" s="76">
        <f t="shared" ref="BM205:BM212" si="32">IFERROR(X205*I205/H205,"0")</f>
        <v>103.88888888888889</v>
      </c>
      <c r="BN205" s="76">
        <f t="shared" ref="BN205:BN212" si="33">IFERROR(Y205*I205/H205,"0")</f>
        <v>106.59000000000002</v>
      </c>
      <c r="BO205" s="76">
        <f t="shared" ref="BO205:BO212" si="34">IFERROR(1/J205*(X205/H205),"0")</f>
        <v>0.15432098765432098</v>
      </c>
      <c r="BP205" s="76">
        <f t="shared" ref="BP205:BP212" si="35">IFERROR(1/J205*(Y205/H205),"0")</f>
        <v>0.15833333333333333</v>
      </c>
    </row>
    <row r="206" spans="1:68" ht="27" customHeight="1" x14ac:dyDescent="0.25">
      <c r="A206" s="61" t="s">
        <v>299</v>
      </c>
      <c r="B206" s="61" t="s">
        <v>300</v>
      </c>
      <c r="C206" s="35">
        <v>4301031230</v>
      </c>
      <c r="D206" s="453">
        <v>4680115882690</v>
      </c>
      <c r="E206" s="453"/>
      <c r="F206" s="60">
        <v>0.9</v>
      </c>
      <c r="G206" s="36">
        <v>6</v>
      </c>
      <c r="H206" s="60">
        <v>5.4</v>
      </c>
      <c r="I206" s="60">
        <v>5.61</v>
      </c>
      <c r="J206" s="36">
        <v>120</v>
      </c>
      <c r="K206" s="36" t="s">
        <v>87</v>
      </c>
      <c r="L206" s="36"/>
      <c r="M206" s="37" t="s">
        <v>82</v>
      </c>
      <c r="N206" s="37"/>
      <c r="O206" s="36">
        <v>40</v>
      </c>
      <c r="P20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55"/>
      <c r="R206" s="455"/>
      <c r="S206" s="455"/>
      <c r="T206" s="456"/>
      <c r="U206" s="38" t="s">
        <v>48</v>
      </c>
      <c r="V206" s="38" t="s">
        <v>48</v>
      </c>
      <c r="W206" s="39" t="s">
        <v>0</v>
      </c>
      <c r="X206" s="57">
        <v>100</v>
      </c>
      <c r="Y206" s="54">
        <f t="shared" si="31"/>
        <v>102.60000000000001</v>
      </c>
      <c r="Z206" s="40">
        <f>IFERROR(IF(Y206=0,"",ROUNDUP(Y206/H206,0)*0.00937),"")</f>
        <v>0.17802999999999999</v>
      </c>
      <c r="AA206" s="66" t="s">
        <v>48</v>
      </c>
      <c r="AB206" s="67" t="s">
        <v>48</v>
      </c>
      <c r="AC206" s="77"/>
      <c r="AG206" s="76"/>
      <c r="AJ206" s="79"/>
      <c r="AK206" s="79"/>
      <c r="BB206" s="173" t="s">
        <v>69</v>
      </c>
      <c r="BM206" s="76">
        <f t="shared" si="32"/>
        <v>103.88888888888889</v>
      </c>
      <c r="BN206" s="76">
        <f t="shared" si="33"/>
        <v>106.59000000000002</v>
      </c>
      <c r="BO206" s="76">
        <f t="shared" si="34"/>
        <v>0.15432098765432098</v>
      </c>
      <c r="BP206" s="76">
        <f t="shared" si="35"/>
        <v>0.15833333333333333</v>
      </c>
    </row>
    <row r="207" spans="1:68" ht="27" customHeight="1" x14ac:dyDescent="0.25">
      <c r="A207" s="61" t="s">
        <v>301</v>
      </c>
      <c r="B207" s="61" t="s">
        <v>302</v>
      </c>
      <c r="C207" s="35">
        <v>4301031220</v>
      </c>
      <c r="D207" s="453">
        <v>4680115882669</v>
      </c>
      <c r="E207" s="453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87</v>
      </c>
      <c r="L207" s="36"/>
      <c r="M207" s="37" t="s">
        <v>82</v>
      </c>
      <c r="N207" s="37"/>
      <c r="O207" s="36">
        <v>40</v>
      </c>
      <c r="P207" s="5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55"/>
      <c r="R207" s="455"/>
      <c r="S207" s="455"/>
      <c r="T207" s="456"/>
      <c r="U207" s="38" t="s">
        <v>48</v>
      </c>
      <c r="V207" s="38" t="s">
        <v>48</v>
      </c>
      <c r="W207" s="39" t="s">
        <v>0</v>
      </c>
      <c r="X207" s="57">
        <v>150</v>
      </c>
      <c r="Y207" s="54">
        <f t="shared" si="31"/>
        <v>151.20000000000002</v>
      </c>
      <c r="Z207" s="40">
        <f>IFERROR(IF(Y207=0,"",ROUNDUP(Y207/H207,0)*0.00937),"")</f>
        <v>0.26235999999999998</v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si="32"/>
        <v>155.83333333333331</v>
      </c>
      <c r="BN207" s="76">
        <f t="shared" si="33"/>
        <v>157.08000000000001</v>
      </c>
      <c r="BO207" s="76">
        <f t="shared" si="34"/>
        <v>0.23148148148148145</v>
      </c>
      <c r="BP207" s="76">
        <f t="shared" si="35"/>
        <v>0.23333333333333334</v>
      </c>
    </row>
    <row r="208" spans="1:68" ht="27" customHeight="1" x14ac:dyDescent="0.25">
      <c r="A208" s="61" t="s">
        <v>303</v>
      </c>
      <c r="B208" s="61" t="s">
        <v>304</v>
      </c>
      <c r="C208" s="35">
        <v>4301031221</v>
      </c>
      <c r="D208" s="453">
        <v>4680115882676</v>
      </c>
      <c r="E208" s="453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55"/>
      <c r="R208" s="455"/>
      <c r="S208" s="455"/>
      <c r="T208" s="456"/>
      <c r="U208" s="38" t="s">
        <v>48</v>
      </c>
      <c r="V208" s="38" t="s">
        <v>48</v>
      </c>
      <c r="W208" s="39" t="s">
        <v>0</v>
      </c>
      <c r="X208" s="57">
        <v>100</v>
      </c>
      <c r="Y208" s="54">
        <f t="shared" si="31"/>
        <v>102.60000000000001</v>
      </c>
      <c r="Z208" s="40">
        <f>IFERROR(IF(Y208=0,"",ROUNDUP(Y208/H208,0)*0.00937),"")</f>
        <v>0.17802999999999999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103.88888888888889</v>
      </c>
      <c r="BN208" s="76">
        <f t="shared" si="33"/>
        <v>106.59000000000002</v>
      </c>
      <c r="BO208" s="76">
        <f t="shared" si="34"/>
        <v>0.15432098765432098</v>
      </c>
      <c r="BP208" s="76">
        <f t="shared" si="35"/>
        <v>0.15833333333333333</v>
      </c>
    </row>
    <row r="209" spans="1:68" ht="27" customHeight="1" x14ac:dyDescent="0.25">
      <c r="A209" s="61" t="s">
        <v>305</v>
      </c>
      <c r="B209" s="61" t="s">
        <v>306</v>
      </c>
      <c r="C209" s="35">
        <v>4301031223</v>
      </c>
      <c r="D209" s="453">
        <v>4680115884014</v>
      </c>
      <c r="E209" s="453"/>
      <c r="F209" s="60">
        <v>0.3</v>
      </c>
      <c r="G209" s="36">
        <v>6</v>
      </c>
      <c r="H209" s="60">
        <v>1.8</v>
      </c>
      <c r="I209" s="60">
        <v>1.93</v>
      </c>
      <c r="J209" s="36">
        <v>234</v>
      </c>
      <c r="K209" s="36" t="s">
        <v>83</v>
      </c>
      <c r="L209" s="36"/>
      <c r="M209" s="37" t="s">
        <v>82</v>
      </c>
      <c r="N209" s="37"/>
      <c r="O209" s="36">
        <v>40</v>
      </c>
      <c r="P209" s="5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55"/>
      <c r="R209" s="455"/>
      <c r="S209" s="455"/>
      <c r="T209" s="456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IFERROR(IF(Y209=0,"",ROUNDUP(Y209/H209,0)*0.00502),"")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customHeight="1" x14ac:dyDescent="0.25">
      <c r="A210" s="61" t="s">
        <v>307</v>
      </c>
      <c r="B210" s="61" t="s">
        <v>308</v>
      </c>
      <c r="C210" s="35">
        <v>4301031222</v>
      </c>
      <c r="D210" s="453">
        <v>4680115884007</v>
      </c>
      <c r="E210" s="453"/>
      <c r="F210" s="60">
        <v>0.3</v>
      </c>
      <c r="G210" s="36">
        <v>6</v>
      </c>
      <c r="H210" s="60">
        <v>1.8</v>
      </c>
      <c r="I210" s="60">
        <v>1.9</v>
      </c>
      <c r="J210" s="36">
        <v>234</v>
      </c>
      <c r="K210" s="36" t="s">
        <v>83</v>
      </c>
      <c r="L210" s="36"/>
      <c r="M210" s="37" t="s">
        <v>82</v>
      </c>
      <c r="N210" s="37"/>
      <c r="O210" s="36">
        <v>40</v>
      </c>
      <c r="P210" s="5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55"/>
      <c r="R210" s="455"/>
      <c r="S210" s="455"/>
      <c r="T210" s="456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IFERROR(IF(Y210=0,"",ROUNDUP(Y210/H210,0)*0.00502),"")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customHeight="1" x14ac:dyDescent="0.25">
      <c r="A211" s="61" t="s">
        <v>309</v>
      </c>
      <c r="B211" s="61" t="s">
        <v>310</v>
      </c>
      <c r="C211" s="35">
        <v>4301031229</v>
      </c>
      <c r="D211" s="453">
        <v>4680115884038</v>
      </c>
      <c r="E211" s="453"/>
      <c r="F211" s="60">
        <v>0.3</v>
      </c>
      <c r="G211" s="36">
        <v>6</v>
      </c>
      <c r="H211" s="60">
        <v>1.8</v>
      </c>
      <c r="I211" s="60">
        <v>1.9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55"/>
      <c r="R211" s="455"/>
      <c r="S211" s="455"/>
      <c r="T211" s="456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311</v>
      </c>
      <c r="B212" s="61" t="s">
        <v>312</v>
      </c>
      <c r="C212" s="35">
        <v>4301031225</v>
      </c>
      <c r="D212" s="453">
        <v>4680115884021</v>
      </c>
      <c r="E212" s="453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55"/>
      <c r="R212" s="455"/>
      <c r="S212" s="455"/>
      <c r="T212" s="456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x14ac:dyDescent="0.2">
      <c r="A213" s="460"/>
      <c r="B213" s="460"/>
      <c r="C213" s="460"/>
      <c r="D213" s="460"/>
      <c r="E213" s="460"/>
      <c r="F213" s="460"/>
      <c r="G213" s="460"/>
      <c r="H213" s="460"/>
      <c r="I213" s="460"/>
      <c r="J213" s="460"/>
      <c r="K213" s="460"/>
      <c r="L213" s="460"/>
      <c r="M213" s="460"/>
      <c r="N213" s="460"/>
      <c r="O213" s="461"/>
      <c r="P213" s="457" t="s">
        <v>43</v>
      </c>
      <c r="Q213" s="458"/>
      <c r="R213" s="458"/>
      <c r="S213" s="458"/>
      <c r="T213" s="458"/>
      <c r="U213" s="458"/>
      <c r="V213" s="459"/>
      <c r="W213" s="41" t="s">
        <v>42</v>
      </c>
      <c r="X213" s="42">
        <f>IFERROR(X205/H205,"0")+IFERROR(X206/H206,"0")+IFERROR(X207/H207,"0")+IFERROR(X208/H208,"0")+IFERROR(X209/H209,"0")+IFERROR(X210/H210,"0")+IFERROR(X211/H211,"0")+IFERROR(X212/H212,"0")</f>
        <v>83.333333333333329</v>
      </c>
      <c r="Y213" s="42">
        <f>IFERROR(Y205/H205,"0")+IFERROR(Y206/H206,"0")+IFERROR(Y207/H207,"0")+IFERROR(Y208/H208,"0")+IFERROR(Y209/H209,"0")+IFERROR(Y210/H210,"0")+IFERROR(Y211/H211,"0")+IFERROR(Y212/H212,"0")</f>
        <v>85</v>
      </c>
      <c r="Z213" s="42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0.79644999999999999</v>
      </c>
      <c r="AA213" s="65"/>
      <c r="AB213" s="65"/>
      <c r="AC213" s="65"/>
    </row>
    <row r="214" spans="1:68" x14ac:dyDescent="0.2">
      <c r="A214" s="460"/>
      <c r="B214" s="460"/>
      <c r="C214" s="460"/>
      <c r="D214" s="460"/>
      <c r="E214" s="460"/>
      <c r="F214" s="460"/>
      <c r="G214" s="460"/>
      <c r="H214" s="460"/>
      <c r="I214" s="460"/>
      <c r="J214" s="460"/>
      <c r="K214" s="460"/>
      <c r="L214" s="460"/>
      <c r="M214" s="460"/>
      <c r="N214" s="460"/>
      <c r="O214" s="461"/>
      <c r="P214" s="457" t="s">
        <v>43</v>
      </c>
      <c r="Q214" s="458"/>
      <c r="R214" s="458"/>
      <c r="S214" s="458"/>
      <c r="T214" s="458"/>
      <c r="U214" s="458"/>
      <c r="V214" s="459"/>
      <c r="W214" s="41" t="s">
        <v>0</v>
      </c>
      <c r="X214" s="42">
        <f>IFERROR(SUM(X205:X212),"0")</f>
        <v>450</v>
      </c>
      <c r="Y214" s="42">
        <f>IFERROR(SUM(Y205:Y212),"0")</f>
        <v>459.00000000000006</v>
      </c>
      <c r="Z214" s="41"/>
      <c r="AA214" s="65"/>
      <c r="AB214" s="65"/>
      <c r="AC214" s="65"/>
    </row>
    <row r="215" spans="1:68" ht="14.25" customHeight="1" x14ac:dyDescent="0.25">
      <c r="A215" s="452" t="s">
        <v>84</v>
      </c>
      <c r="B215" s="452"/>
      <c r="C215" s="452"/>
      <c r="D215" s="452"/>
      <c r="E215" s="452"/>
      <c r="F215" s="452"/>
      <c r="G215" s="452"/>
      <c r="H215" s="452"/>
      <c r="I215" s="452"/>
      <c r="J215" s="452"/>
      <c r="K215" s="452"/>
      <c r="L215" s="452"/>
      <c r="M215" s="452"/>
      <c r="N215" s="452"/>
      <c r="O215" s="452"/>
      <c r="P215" s="452"/>
      <c r="Q215" s="452"/>
      <c r="R215" s="452"/>
      <c r="S215" s="452"/>
      <c r="T215" s="452"/>
      <c r="U215" s="452"/>
      <c r="V215" s="452"/>
      <c r="W215" s="452"/>
      <c r="X215" s="452"/>
      <c r="Y215" s="452"/>
      <c r="Z215" s="452"/>
      <c r="AA215" s="64"/>
      <c r="AB215" s="64"/>
      <c r="AC215" s="64"/>
    </row>
    <row r="216" spans="1:68" ht="27" customHeight="1" x14ac:dyDescent="0.25">
      <c r="A216" s="61" t="s">
        <v>313</v>
      </c>
      <c r="B216" s="61" t="s">
        <v>314</v>
      </c>
      <c r="C216" s="35">
        <v>4301051408</v>
      </c>
      <c r="D216" s="453">
        <v>4680115881594</v>
      </c>
      <c r="E216" s="453"/>
      <c r="F216" s="60">
        <v>1.35</v>
      </c>
      <c r="G216" s="36">
        <v>6</v>
      </c>
      <c r="H216" s="60">
        <v>8.1</v>
      </c>
      <c r="I216" s="60">
        <v>8.6639999999999997</v>
      </c>
      <c r="J216" s="36">
        <v>56</v>
      </c>
      <c r="K216" s="36" t="s">
        <v>121</v>
      </c>
      <c r="L216" s="36"/>
      <c r="M216" s="37" t="s">
        <v>123</v>
      </c>
      <c r="N216" s="37"/>
      <c r="O216" s="36">
        <v>40</v>
      </c>
      <c r="P216" s="5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55"/>
      <c r="R216" s="455"/>
      <c r="S216" s="455"/>
      <c r="T216" s="456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ref="Y216:Y226" si="36">IFERROR(IF(X216="",0,CEILING((X216/$H216),1)*$H216),"")</f>
        <v>0</v>
      </c>
      <c r="Z216" s="40" t="str">
        <f>IFERROR(IF(Y216=0,"",ROUNDUP(Y216/H216,0)*0.02175),"")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0" t="s">
        <v>69</v>
      </c>
      <c r="BM216" s="76">
        <f t="shared" ref="BM216:BM226" si="37">IFERROR(X216*I216/H216,"0")</f>
        <v>0</v>
      </c>
      <c r="BN216" s="76">
        <f t="shared" ref="BN216:BN226" si="38">IFERROR(Y216*I216/H216,"0")</f>
        <v>0</v>
      </c>
      <c r="BO216" s="76">
        <f t="shared" ref="BO216:BO226" si="39">IFERROR(1/J216*(X216/H216),"0")</f>
        <v>0</v>
      </c>
      <c r="BP216" s="76">
        <f t="shared" ref="BP216:BP226" si="40">IFERROR(1/J216*(Y216/H216),"0")</f>
        <v>0</v>
      </c>
    </row>
    <row r="217" spans="1:68" ht="16.5" customHeight="1" x14ac:dyDescent="0.25">
      <c r="A217" s="61" t="s">
        <v>315</v>
      </c>
      <c r="B217" s="61" t="s">
        <v>316</v>
      </c>
      <c r="C217" s="35">
        <v>4301051754</v>
      </c>
      <c r="D217" s="453">
        <v>4680115880962</v>
      </c>
      <c r="E217" s="453"/>
      <c r="F217" s="60">
        <v>1.3</v>
      </c>
      <c r="G217" s="36">
        <v>6</v>
      </c>
      <c r="H217" s="60">
        <v>7.8</v>
      </c>
      <c r="I217" s="60">
        <v>8.3640000000000008</v>
      </c>
      <c r="J217" s="36">
        <v>56</v>
      </c>
      <c r="K217" s="36" t="s">
        <v>121</v>
      </c>
      <c r="L217" s="36"/>
      <c r="M217" s="37" t="s">
        <v>82</v>
      </c>
      <c r="N217" s="37"/>
      <c r="O217" s="36">
        <v>40</v>
      </c>
      <c r="P217" s="562" t="s">
        <v>317</v>
      </c>
      <c r="Q217" s="455"/>
      <c r="R217" s="455"/>
      <c r="S217" s="455"/>
      <c r="T217" s="456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6"/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1" t="s">
        <v>69</v>
      </c>
      <c r="BM217" s="76">
        <f t="shared" si="37"/>
        <v>0</v>
      </c>
      <c r="BN217" s="76">
        <f t="shared" si="38"/>
        <v>0</v>
      </c>
      <c r="BO217" s="76">
        <f t="shared" si="39"/>
        <v>0</v>
      </c>
      <c r="BP217" s="76">
        <f t="shared" si="40"/>
        <v>0</v>
      </c>
    </row>
    <row r="218" spans="1:68" ht="27" customHeight="1" x14ac:dyDescent="0.25">
      <c r="A218" s="61" t="s">
        <v>318</v>
      </c>
      <c r="B218" s="61" t="s">
        <v>319</v>
      </c>
      <c r="C218" s="35">
        <v>4301051411</v>
      </c>
      <c r="D218" s="453">
        <v>4680115881617</v>
      </c>
      <c r="E218" s="453"/>
      <c r="F218" s="60">
        <v>1.35</v>
      </c>
      <c r="G218" s="36">
        <v>6</v>
      </c>
      <c r="H218" s="60">
        <v>8.1</v>
      </c>
      <c r="I218" s="60">
        <v>8.6460000000000008</v>
      </c>
      <c r="J218" s="36">
        <v>56</v>
      </c>
      <c r="K218" s="36" t="s">
        <v>121</v>
      </c>
      <c r="L218" s="36"/>
      <c r="M218" s="37" t="s">
        <v>123</v>
      </c>
      <c r="N218" s="37"/>
      <c r="O218" s="36">
        <v>40</v>
      </c>
      <c r="P21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55"/>
      <c r="R218" s="455"/>
      <c r="S218" s="455"/>
      <c r="T218" s="456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6"/>
        <v>0</v>
      </c>
      <c r="Z218" s="40" t="str">
        <f>IFERROR(IF(Y218=0,"",ROUNDUP(Y218/H218,0)*0.02175),"")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si="37"/>
        <v>0</v>
      </c>
      <c r="BN218" s="76">
        <f t="shared" si="38"/>
        <v>0</v>
      </c>
      <c r="BO218" s="76">
        <f t="shared" si="39"/>
        <v>0</v>
      </c>
      <c r="BP218" s="76">
        <f t="shared" si="40"/>
        <v>0</v>
      </c>
    </row>
    <row r="219" spans="1:68" ht="16.5" customHeight="1" x14ac:dyDescent="0.25">
      <c r="A219" s="61" t="s">
        <v>320</v>
      </c>
      <c r="B219" s="61" t="s">
        <v>321</v>
      </c>
      <c r="C219" s="35">
        <v>4301051632</v>
      </c>
      <c r="D219" s="453">
        <v>4680115880573</v>
      </c>
      <c r="E219" s="453"/>
      <c r="F219" s="60">
        <v>1.45</v>
      </c>
      <c r="G219" s="36">
        <v>6</v>
      </c>
      <c r="H219" s="60">
        <v>8.6999999999999993</v>
      </c>
      <c r="I219" s="60">
        <v>9.2639999999999993</v>
      </c>
      <c r="J219" s="36">
        <v>56</v>
      </c>
      <c r="K219" s="36" t="s">
        <v>121</v>
      </c>
      <c r="L219" s="36"/>
      <c r="M219" s="37" t="s">
        <v>82</v>
      </c>
      <c r="N219" s="37"/>
      <c r="O219" s="36">
        <v>45</v>
      </c>
      <c r="P219" s="564" t="s">
        <v>322</v>
      </c>
      <c r="Q219" s="455"/>
      <c r="R219" s="455"/>
      <c r="S219" s="455"/>
      <c r="T219" s="456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6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0</v>
      </c>
      <c r="BN219" s="76">
        <f t="shared" si="38"/>
        <v>0</v>
      </c>
      <c r="BO219" s="76">
        <f t="shared" si="39"/>
        <v>0</v>
      </c>
      <c r="BP219" s="76">
        <f t="shared" si="40"/>
        <v>0</v>
      </c>
    </row>
    <row r="220" spans="1:68" ht="27" customHeight="1" x14ac:dyDescent="0.25">
      <c r="A220" s="61" t="s">
        <v>323</v>
      </c>
      <c r="B220" s="61" t="s">
        <v>324</v>
      </c>
      <c r="C220" s="35">
        <v>4301051407</v>
      </c>
      <c r="D220" s="453">
        <v>4680115882195</v>
      </c>
      <c r="E220" s="453"/>
      <c r="F220" s="60">
        <v>0.4</v>
      </c>
      <c r="G220" s="36">
        <v>6</v>
      </c>
      <c r="H220" s="60">
        <v>2.4</v>
      </c>
      <c r="I220" s="60">
        <v>2.69</v>
      </c>
      <c r="J220" s="36">
        <v>156</v>
      </c>
      <c r="K220" s="36" t="s">
        <v>87</v>
      </c>
      <c r="L220" s="36"/>
      <c r="M220" s="37" t="s">
        <v>123</v>
      </c>
      <c r="N220" s="37"/>
      <c r="O220" s="36">
        <v>40</v>
      </c>
      <c r="P220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55"/>
      <c r="R220" s="455"/>
      <c r="S220" s="455"/>
      <c r="T220" s="456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 t="shared" ref="Z220:Z226" si="41">IFERROR(IF(Y220=0,"",ROUNDUP(Y220/H220,0)*0.00753),"")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27" customHeight="1" x14ac:dyDescent="0.25">
      <c r="A221" s="61" t="s">
        <v>325</v>
      </c>
      <c r="B221" s="61" t="s">
        <v>326</v>
      </c>
      <c r="C221" s="35">
        <v>4301051752</v>
      </c>
      <c r="D221" s="453">
        <v>4680115882607</v>
      </c>
      <c r="E221" s="453"/>
      <c r="F221" s="60">
        <v>0.3</v>
      </c>
      <c r="G221" s="36">
        <v>6</v>
      </c>
      <c r="H221" s="60">
        <v>1.8</v>
      </c>
      <c r="I221" s="60">
        <v>2.0720000000000001</v>
      </c>
      <c r="J221" s="36">
        <v>156</v>
      </c>
      <c r="K221" s="36" t="s">
        <v>87</v>
      </c>
      <c r="L221" s="36"/>
      <c r="M221" s="37" t="s">
        <v>152</v>
      </c>
      <c r="N221" s="37"/>
      <c r="O221" s="36">
        <v>45</v>
      </c>
      <c r="P221" s="566" t="s">
        <v>327</v>
      </c>
      <c r="Q221" s="455"/>
      <c r="R221" s="455"/>
      <c r="S221" s="455"/>
      <c r="T221" s="456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 t="shared" si="41"/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customHeight="1" x14ac:dyDescent="0.25">
      <c r="A222" s="61" t="s">
        <v>328</v>
      </c>
      <c r="B222" s="61" t="s">
        <v>329</v>
      </c>
      <c r="C222" s="35">
        <v>4301051630</v>
      </c>
      <c r="D222" s="453">
        <v>4680115880092</v>
      </c>
      <c r="E222" s="453"/>
      <c r="F222" s="60">
        <v>0.4</v>
      </c>
      <c r="G222" s="36">
        <v>6</v>
      </c>
      <c r="H222" s="60">
        <v>2.4</v>
      </c>
      <c r="I222" s="60">
        <v>2.6720000000000002</v>
      </c>
      <c r="J222" s="36">
        <v>156</v>
      </c>
      <c r="K222" s="36" t="s">
        <v>87</v>
      </c>
      <c r="L222" s="36"/>
      <c r="M222" s="37" t="s">
        <v>82</v>
      </c>
      <c r="N222" s="37"/>
      <c r="O222" s="36">
        <v>45</v>
      </c>
      <c r="P222" s="567" t="s">
        <v>330</v>
      </c>
      <c r="Q222" s="455"/>
      <c r="R222" s="455"/>
      <c r="S222" s="455"/>
      <c r="T222" s="456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 t="shared" si="41"/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331</v>
      </c>
      <c r="B223" s="61" t="s">
        <v>332</v>
      </c>
      <c r="C223" s="35">
        <v>4301051631</v>
      </c>
      <c r="D223" s="453">
        <v>4680115880221</v>
      </c>
      <c r="E223" s="453"/>
      <c r="F223" s="60">
        <v>0.4</v>
      </c>
      <c r="G223" s="36">
        <v>6</v>
      </c>
      <c r="H223" s="60">
        <v>2.4</v>
      </c>
      <c r="I223" s="60">
        <v>2.6720000000000002</v>
      </c>
      <c r="J223" s="36">
        <v>156</v>
      </c>
      <c r="K223" s="36" t="s">
        <v>87</v>
      </c>
      <c r="L223" s="36"/>
      <c r="M223" s="37" t="s">
        <v>82</v>
      </c>
      <c r="N223" s="37"/>
      <c r="O223" s="36">
        <v>45</v>
      </c>
      <c r="P223" s="568" t="s">
        <v>333</v>
      </c>
      <c r="Q223" s="455"/>
      <c r="R223" s="455"/>
      <c r="S223" s="455"/>
      <c r="T223" s="456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si="41"/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customHeight="1" x14ac:dyDescent="0.25">
      <c r="A224" s="61" t="s">
        <v>334</v>
      </c>
      <c r="B224" s="61" t="s">
        <v>335</v>
      </c>
      <c r="C224" s="35">
        <v>4301051749</v>
      </c>
      <c r="D224" s="453">
        <v>4680115882942</v>
      </c>
      <c r="E224" s="453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87</v>
      </c>
      <c r="L224" s="36"/>
      <c r="M224" s="37" t="s">
        <v>82</v>
      </c>
      <c r="N224" s="37"/>
      <c r="O224" s="36">
        <v>40</v>
      </c>
      <c r="P224" s="569" t="s">
        <v>336</v>
      </c>
      <c r="Q224" s="455"/>
      <c r="R224" s="455"/>
      <c r="S224" s="455"/>
      <c r="T224" s="456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337</v>
      </c>
      <c r="B225" s="61" t="s">
        <v>338</v>
      </c>
      <c r="C225" s="35">
        <v>4301051753</v>
      </c>
      <c r="D225" s="453">
        <v>4680115880504</v>
      </c>
      <c r="E225" s="453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87</v>
      </c>
      <c r="L225" s="36"/>
      <c r="M225" s="37" t="s">
        <v>82</v>
      </c>
      <c r="N225" s="37"/>
      <c r="O225" s="36">
        <v>40</v>
      </c>
      <c r="P225" s="570" t="s">
        <v>339</v>
      </c>
      <c r="Q225" s="455"/>
      <c r="R225" s="455"/>
      <c r="S225" s="455"/>
      <c r="T225" s="456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340</v>
      </c>
      <c r="B226" s="61" t="s">
        <v>341</v>
      </c>
      <c r="C226" s="35">
        <v>4301051410</v>
      </c>
      <c r="D226" s="453">
        <v>4680115882164</v>
      </c>
      <c r="E226" s="453"/>
      <c r="F226" s="60">
        <v>0.4</v>
      </c>
      <c r="G226" s="36">
        <v>6</v>
      </c>
      <c r="H226" s="60">
        <v>2.4</v>
      </c>
      <c r="I226" s="60">
        <v>2.6779999999999999</v>
      </c>
      <c r="J226" s="36">
        <v>156</v>
      </c>
      <c r="K226" s="36" t="s">
        <v>87</v>
      </c>
      <c r="L226" s="36"/>
      <c r="M226" s="37" t="s">
        <v>123</v>
      </c>
      <c r="N226" s="37"/>
      <c r="O226" s="36">
        <v>40</v>
      </c>
      <c r="P226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55"/>
      <c r="R226" s="455"/>
      <c r="S226" s="455"/>
      <c r="T226" s="456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x14ac:dyDescent="0.2">
      <c r="A227" s="460"/>
      <c r="B227" s="460"/>
      <c r="C227" s="460"/>
      <c r="D227" s="460"/>
      <c r="E227" s="460"/>
      <c r="F227" s="460"/>
      <c r="G227" s="460"/>
      <c r="H227" s="460"/>
      <c r="I227" s="460"/>
      <c r="J227" s="460"/>
      <c r="K227" s="460"/>
      <c r="L227" s="460"/>
      <c r="M227" s="460"/>
      <c r="N227" s="460"/>
      <c r="O227" s="461"/>
      <c r="P227" s="457" t="s">
        <v>43</v>
      </c>
      <c r="Q227" s="458"/>
      <c r="R227" s="458"/>
      <c r="S227" s="458"/>
      <c r="T227" s="458"/>
      <c r="U227" s="458"/>
      <c r="V227" s="459"/>
      <c r="W227" s="41" t="s">
        <v>42</v>
      </c>
      <c r="X227" s="42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2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2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5"/>
      <c r="AB227" s="65"/>
      <c r="AC227" s="65"/>
    </row>
    <row r="228" spans="1:68" x14ac:dyDescent="0.2">
      <c r="A228" s="460"/>
      <c r="B228" s="460"/>
      <c r="C228" s="460"/>
      <c r="D228" s="460"/>
      <c r="E228" s="460"/>
      <c r="F228" s="460"/>
      <c r="G228" s="460"/>
      <c r="H228" s="460"/>
      <c r="I228" s="460"/>
      <c r="J228" s="460"/>
      <c r="K228" s="460"/>
      <c r="L228" s="460"/>
      <c r="M228" s="460"/>
      <c r="N228" s="460"/>
      <c r="O228" s="461"/>
      <c r="P228" s="457" t="s">
        <v>43</v>
      </c>
      <c r="Q228" s="458"/>
      <c r="R228" s="458"/>
      <c r="S228" s="458"/>
      <c r="T228" s="458"/>
      <c r="U228" s="458"/>
      <c r="V228" s="459"/>
      <c r="W228" s="41" t="s">
        <v>0</v>
      </c>
      <c r="X228" s="42">
        <f>IFERROR(SUM(X216:X226),"0")</f>
        <v>0</v>
      </c>
      <c r="Y228" s="42">
        <f>IFERROR(SUM(Y216:Y226),"0")</f>
        <v>0</v>
      </c>
      <c r="Z228" s="41"/>
      <c r="AA228" s="65"/>
      <c r="AB228" s="65"/>
      <c r="AC228" s="65"/>
    </row>
    <row r="229" spans="1:68" ht="14.25" customHeight="1" x14ac:dyDescent="0.25">
      <c r="A229" s="452" t="s">
        <v>183</v>
      </c>
      <c r="B229" s="452"/>
      <c r="C229" s="452"/>
      <c r="D229" s="452"/>
      <c r="E229" s="452"/>
      <c r="F229" s="452"/>
      <c r="G229" s="452"/>
      <c r="H229" s="452"/>
      <c r="I229" s="452"/>
      <c r="J229" s="452"/>
      <c r="K229" s="452"/>
      <c r="L229" s="452"/>
      <c r="M229" s="452"/>
      <c r="N229" s="452"/>
      <c r="O229" s="452"/>
      <c r="P229" s="452"/>
      <c r="Q229" s="452"/>
      <c r="R229" s="452"/>
      <c r="S229" s="452"/>
      <c r="T229" s="452"/>
      <c r="U229" s="452"/>
      <c r="V229" s="452"/>
      <c r="W229" s="452"/>
      <c r="X229" s="452"/>
      <c r="Y229" s="452"/>
      <c r="Z229" s="452"/>
      <c r="AA229" s="64"/>
      <c r="AB229" s="64"/>
      <c r="AC229" s="64"/>
    </row>
    <row r="230" spans="1:68" ht="16.5" customHeight="1" x14ac:dyDescent="0.25">
      <c r="A230" s="61" t="s">
        <v>342</v>
      </c>
      <c r="B230" s="61" t="s">
        <v>343</v>
      </c>
      <c r="C230" s="35">
        <v>4301060360</v>
      </c>
      <c r="D230" s="453">
        <v>4680115882874</v>
      </c>
      <c r="E230" s="453"/>
      <c r="F230" s="60">
        <v>0.8</v>
      </c>
      <c r="G230" s="36">
        <v>4</v>
      </c>
      <c r="H230" s="60">
        <v>3.2</v>
      </c>
      <c r="I230" s="60">
        <v>3.4660000000000002</v>
      </c>
      <c r="J230" s="36">
        <v>120</v>
      </c>
      <c r="K230" s="36" t="s">
        <v>87</v>
      </c>
      <c r="L230" s="36"/>
      <c r="M230" s="37" t="s">
        <v>82</v>
      </c>
      <c r="N230" s="37"/>
      <c r="O230" s="36">
        <v>30</v>
      </c>
      <c r="P230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55"/>
      <c r="R230" s="455"/>
      <c r="S230" s="455"/>
      <c r="T230" s="456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IFERROR(IF(Y230=0,"",ROUNDUP(Y230/H230,0)*0.00937),"")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1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ht="16.5" customHeight="1" x14ac:dyDescent="0.25">
      <c r="A231" s="61" t="s">
        <v>342</v>
      </c>
      <c r="B231" s="61" t="s">
        <v>344</v>
      </c>
      <c r="C231" s="35">
        <v>4301060404</v>
      </c>
      <c r="D231" s="453">
        <v>4680115882874</v>
      </c>
      <c r="E231" s="453"/>
      <c r="F231" s="60">
        <v>0.8</v>
      </c>
      <c r="G231" s="36">
        <v>4</v>
      </c>
      <c r="H231" s="60">
        <v>3.2</v>
      </c>
      <c r="I231" s="60">
        <v>3.4660000000000002</v>
      </c>
      <c r="J231" s="36">
        <v>120</v>
      </c>
      <c r="K231" s="36" t="s">
        <v>87</v>
      </c>
      <c r="L231" s="36"/>
      <c r="M231" s="37" t="s">
        <v>82</v>
      </c>
      <c r="N231" s="37"/>
      <c r="O231" s="36">
        <v>40</v>
      </c>
      <c r="P231" s="573" t="s">
        <v>345</v>
      </c>
      <c r="Q231" s="455"/>
      <c r="R231" s="455"/>
      <c r="S231" s="455"/>
      <c r="T231" s="456"/>
      <c r="U231" s="38" t="s">
        <v>48</v>
      </c>
      <c r="V231" s="38" t="s">
        <v>48</v>
      </c>
      <c r="W231" s="39" t="s">
        <v>0</v>
      </c>
      <c r="X231" s="57">
        <v>0</v>
      </c>
      <c r="Y231" s="54">
        <f>IFERROR(IF(X231="",0,CEILING((X231/$H231),1)*$H231),"")</f>
        <v>0</v>
      </c>
      <c r="Z231" s="40" t="str">
        <f>IFERROR(IF(Y231=0,"",ROUNDUP(Y231/H231,0)*0.00937),"")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2" t="s">
        <v>69</v>
      </c>
      <c r="BM231" s="76">
        <f>IFERROR(X231*I231/H231,"0")</f>
        <v>0</v>
      </c>
      <c r="BN231" s="76">
        <f>IFERROR(Y231*I231/H231,"0")</f>
        <v>0</v>
      </c>
      <c r="BO231" s="76">
        <f>IFERROR(1/J231*(X231/H231),"0")</f>
        <v>0</v>
      </c>
      <c r="BP231" s="76">
        <f>IFERROR(1/J231*(Y231/H231),"0")</f>
        <v>0</v>
      </c>
    </row>
    <row r="232" spans="1:68" ht="27" customHeight="1" x14ac:dyDescent="0.25">
      <c r="A232" s="61" t="s">
        <v>346</v>
      </c>
      <c r="B232" s="61" t="s">
        <v>347</v>
      </c>
      <c r="C232" s="35">
        <v>4301060359</v>
      </c>
      <c r="D232" s="453">
        <v>4680115884434</v>
      </c>
      <c r="E232" s="453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87</v>
      </c>
      <c r="L232" s="36"/>
      <c r="M232" s="37" t="s">
        <v>82</v>
      </c>
      <c r="N232" s="37"/>
      <c r="O232" s="36">
        <v>30</v>
      </c>
      <c r="P232" s="5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55"/>
      <c r="R232" s="455"/>
      <c r="S232" s="455"/>
      <c r="T232" s="456"/>
      <c r="U232" s="38" t="s">
        <v>48</v>
      </c>
      <c r="V232" s="38" t="s">
        <v>48</v>
      </c>
      <c r="W232" s="39" t="s">
        <v>0</v>
      </c>
      <c r="X232" s="57">
        <v>0</v>
      </c>
      <c r="Y232" s="54">
        <f>IFERROR(IF(X232="",0,CEILING((X232/$H232),1)*$H232),"")</f>
        <v>0</v>
      </c>
      <c r="Z232" s="40" t="str">
        <f>IFERROR(IF(Y232=0,"",ROUNDUP(Y232/H232,0)*0.00937),"")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0</v>
      </c>
      <c r="BN232" s="76">
        <f>IFERROR(Y232*I232/H232,"0")</f>
        <v>0</v>
      </c>
      <c r="BO232" s="76">
        <f>IFERROR(1/J232*(X232/H232),"0")</f>
        <v>0</v>
      </c>
      <c r="BP232" s="76">
        <f>IFERROR(1/J232*(Y232/H232),"0")</f>
        <v>0</v>
      </c>
    </row>
    <row r="233" spans="1:68" ht="27" customHeight="1" x14ac:dyDescent="0.25">
      <c r="A233" s="61" t="s">
        <v>348</v>
      </c>
      <c r="B233" s="61" t="s">
        <v>349</v>
      </c>
      <c r="C233" s="35">
        <v>4301060375</v>
      </c>
      <c r="D233" s="453">
        <v>4680115880818</v>
      </c>
      <c r="E233" s="453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87</v>
      </c>
      <c r="L233" s="36"/>
      <c r="M233" s="37" t="s">
        <v>82</v>
      </c>
      <c r="N233" s="37"/>
      <c r="O233" s="36">
        <v>40</v>
      </c>
      <c r="P233" s="575" t="s">
        <v>350</v>
      </c>
      <c r="Q233" s="455"/>
      <c r="R233" s="455"/>
      <c r="S233" s="455"/>
      <c r="T233" s="456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IFERROR(IF(Y233=0,"",ROUNDUP(Y233/H233,0)*0.00753),"")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customHeight="1" x14ac:dyDescent="0.25">
      <c r="A234" s="61" t="s">
        <v>351</v>
      </c>
      <c r="B234" s="61" t="s">
        <v>352</v>
      </c>
      <c r="C234" s="35">
        <v>4301060389</v>
      </c>
      <c r="D234" s="453">
        <v>4680115880801</v>
      </c>
      <c r="E234" s="453"/>
      <c r="F234" s="60">
        <v>0.4</v>
      </c>
      <c r="G234" s="36">
        <v>6</v>
      </c>
      <c r="H234" s="60">
        <v>2.4</v>
      </c>
      <c r="I234" s="60">
        <v>2.6720000000000002</v>
      </c>
      <c r="J234" s="36">
        <v>156</v>
      </c>
      <c r="K234" s="36" t="s">
        <v>87</v>
      </c>
      <c r="L234" s="36"/>
      <c r="M234" s="37" t="s">
        <v>123</v>
      </c>
      <c r="N234" s="37"/>
      <c r="O234" s="36">
        <v>40</v>
      </c>
      <c r="P234" s="576" t="s">
        <v>353</v>
      </c>
      <c r="Q234" s="455"/>
      <c r="R234" s="455"/>
      <c r="S234" s="455"/>
      <c r="T234" s="456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IFERROR(IF(Y234=0,"",ROUNDUP(Y234/H234,0)*0.00753),"")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x14ac:dyDescent="0.2">
      <c r="A235" s="460"/>
      <c r="B235" s="460"/>
      <c r="C235" s="460"/>
      <c r="D235" s="460"/>
      <c r="E235" s="460"/>
      <c r="F235" s="460"/>
      <c r="G235" s="460"/>
      <c r="H235" s="460"/>
      <c r="I235" s="460"/>
      <c r="J235" s="460"/>
      <c r="K235" s="460"/>
      <c r="L235" s="460"/>
      <c r="M235" s="460"/>
      <c r="N235" s="460"/>
      <c r="O235" s="461"/>
      <c r="P235" s="457" t="s">
        <v>43</v>
      </c>
      <c r="Q235" s="458"/>
      <c r="R235" s="458"/>
      <c r="S235" s="458"/>
      <c r="T235" s="458"/>
      <c r="U235" s="458"/>
      <c r="V235" s="459"/>
      <c r="W235" s="41" t="s">
        <v>42</v>
      </c>
      <c r="X235" s="42">
        <f>IFERROR(X230/H230,"0")+IFERROR(X231/H231,"0")+IFERROR(X232/H232,"0")+IFERROR(X233/H233,"0")+IFERROR(X234/H234,"0")</f>
        <v>0</v>
      </c>
      <c r="Y235" s="42">
        <f>IFERROR(Y230/H230,"0")+IFERROR(Y231/H231,"0")+IFERROR(Y232/H232,"0")+IFERROR(Y233/H233,"0")+IFERROR(Y234/H234,"0")</f>
        <v>0</v>
      </c>
      <c r="Z235" s="42">
        <f>IFERROR(IF(Z230="",0,Z230),"0")+IFERROR(IF(Z231="",0,Z231),"0")+IFERROR(IF(Z232="",0,Z232),"0")+IFERROR(IF(Z233="",0,Z233),"0")+IFERROR(IF(Z234="",0,Z234),"0")</f>
        <v>0</v>
      </c>
      <c r="AA235" s="65"/>
      <c r="AB235" s="65"/>
      <c r="AC235" s="65"/>
    </row>
    <row r="236" spans="1:68" x14ac:dyDescent="0.2">
      <c r="A236" s="460"/>
      <c r="B236" s="460"/>
      <c r="C236" s="460"/>
      <c r="D236" s="460"/>
      <c r="E236" s="460"/>
      <c r="F236" s="460"/>
      <c r="G236" s="460"/>
      <c r="H236" s="460"/>
      <c r="I236" s="460"/>
      <c r="J236" s="460"/>
      <c r="K236" s="460"/>
      <c r="L236" s="460"/>
      <c r="M236" s="460"/>
      <c r="N236" s="460"/>
      <c r="O236" s="461"/>
      <c r="P236" s="457" t="s">
        <v>43</v>
      </c>
      <c r="Q236" s="458"/>
      <c r="R236" s="458"/>
      <c r="S236" s="458"/>
      <c r="T236" s="458"/>
      <c r="U236" s="458"/>
      <c r="V236" s="459"/>
      <c r="W236" s="41" t="s">
        <v>0</v>
      </c>
      <c r="X236" s="42">
        <f>IFERROR(SUM(X230:X234),"0")</f>
        <v>0</v>
      </c>
      <c r="Y236" s="42">
        <f>IFERROR(SUM(Y230:Y234),"0")</f>
        <v>0</v>
      </c>
      <c r="Z236" s="41"/>
      <c r="AA236" s="65"/>
      <c r="AB236" s="65"/>
      <c r="AC236" s="65"/>
    </row>
    <row r="237" spans="1:68" ht="16.5" customHeight="1" x14ac:dyDescent="0.25">
      <c r="A237" s="451" t="s">
        <v>354</v>
      </c>
      <c r="B237" s="451"/>
      <c r="C237" s="451"/>
      <c r="D237" s="451"/>
      <c r="E237" s="451"/>
      <c r="F237" s="451"/>
      <c r="G237" s="451"/>
      <c r="H237" s="451"/>
      <c r="I237" s="451"/>
      <c r="J237" s="451"/>
      <c r="K237" s="451"/>
      <c r="L237" s="451"/>
      <c r="M237" s="451"/>
      <c r="N237" s="451"/>
      <c r="O237" s="451"/>
      <c r="P237" s="451"/>
      <c r="Q237" s="451"/>
      <c r="R237" s="451"/>
      <c r="S237" s="451"/>
      <c r="T237" s="451"/>
      <c r="U237" s="451"/>
      <c r="V237" s="451"/>
      <c r="W237" s="451"/>
      <c r="X237" s="451"/>
      <c r="Y237" s="451"/>
      <c r="Z237" s="451"/>
      <c r="AA237" s="63"/>
      <c r="AB237" s="63"/>
      <c r="AC237" s="63"/>
    </row>
    <row r="238" spans="1:68" ht="14.25" customHeight="1" x14ac:dyDescent="0.25">
      <c r="A238" s="452" t="s">
        <v>117</v>
      </c>
      <c r="B238" s="452"/>
      <c r="C238" s="452"/>
      <c r="D238" s="452"/>
      <c r="E238" s="452"/>
      <c r="F238" s="452"/>
      <c r="G238" s="452"/>
      <c r="H238" s="452"/>
      <c r="I238" s="452"/>
      <c r="J238" s="452"/>
      <c r="K238" s="452"/>
      <c r="L238" s="452"/>
      <c r="M238" s="452"/>
      <c r="N238" s="452"/>
      <c r="O238" s="452"/>
      <c r="P238" s="452"/>
      <c r="Q238" s="452"/>
      <c r="R238" s="452"/>
      <c r="S238" s="452"/>
      <c r="T238" s="452"/>
      <c r="U238" s="452"/>
      <c r="V238" s="452"/>
      <c r="W238" s="452"/>
      <c r="X238" s="452"/>
      <c r="Y238" s="452"/>
      <c r="Z238" s="452"/>
      <c r="AA238" s="64"/>
      <c r="AB238" s="64"/>
      <c r="AC238" s="64"/>
    </row>
    <row r="239" spans="1:68" ht="27" customHeight="1" x14ac:dyDescent="0.25">
      <c r="A239" s="61" t="s">
        <v>355</v>
      </c>
      <c r="B239" s="61" t="s">
        <v>356</v>
      </c>
      <c r="C239" s="35">
        <v>4301011717</v>
      </c>
      <c r="D239" s="453">
        <v>4680115884274</v>
      </c>
      <c r="E239" s="453"/>
      <c r="F239" s="60">
        <v>1.45</v>
      </c>
      <c r="G239" s="36">
        <v>8</v>
      </c>
      <c r="H239" s="60">
        <v>11.6</v>
      </c>
      <c r="I239" s="60">
        <v>12.08</v>
      </c>
      <c r="J239" s="36">
        <v>56</v>
      </c>
      <c r="K239" s="36" t="s">
        <v>121</v>
      </c>
      <c r="L239" s="36"/>
      <c r="M239" s="37" t="s">
        <v>120</v>
      </c>
      <c r="N239" s="37"/>
      <c r="O239" s="36">
        <v>55</v>
      </c>
      <c r="P239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55"/>
      <c r="R239" s="455"/>
      <c r="S239" s="455"/>
      <c r="T239" s="456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ref="Y239:Y246" si="42">IFERROR(IF(X239="",0,CEILING((X239/$H239),1)*$H239),"")</f>
        <v>0</v>
      </c>
      <c r="Z239" s="40" t="str">
        <f>IFERROR(IF(Y239=0,"",ROUNDUP(Y239/H239,0)*0.02175),"")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196" t="s">
        <v>69</v>
      </c>
      <c r="BM239" s="76">
        <f t="shared" ref="BM239:BM246" si="43">IFERROR(X239*I239/H239,"0")</f>
        <v>0</v>
      </c>
      <c r="BN239" s="76">
        <f t="shared" ref="BN239:BN246" si="44">IFERROR(Y239*I239/H239,"0")</f>
        <v>0</v>
      </c>
      <c r="BO239" s="76">
        <f t="shared" ref="BO239:BO246" si="45">IFERROR(1/J239*(X239/H239),"0")</f>
        <v>0</v>
      </c>
      <c r="BP239" s="76">
        <f t="shared" ref="BP239:BP246" si="46">IFERROR(1/J239*(Y239/H239),"0")</f>
        <v>0</v>
      </c>
    </row>
    <row r="240" spans="1:68" ht="27" customHeight="1" x14ac:dyDescent="0.25">
      <c r="A240" s="61" t="s">
        <v>355</v>
      </c>
      <c r="B240" s="61" t="s">
        <v>357</v>
      </c>
      <c r="C240" s="35">
        <v>4301011945</v>
      </c>
      <c r="D240" s="453">
        <v>4680115884274</v>
      </c>
      <c r="E240" s="453"/>
      <c r="F240" s="60">
        <v>1.45</v>
      </c>
      <c r="G240" s="36">
        <v>8</v>
      </c>
      <c r="H240" s="60">
        <v>11.6</v>
      </c>
      <c r="I240" s="60">
        <v>12.08</v>
      </c>
      <c r="J240" s="36">
        <v>48</v>
      </c>
      <c r="K240" s="36" t="s">
        <v>121</v>
      </c>
      <c r="L240" s="36"/>
      <c r="M240" s="37" t="s">
        <v>141</v>
      </c>
      <c r="N240" s="37"/>
      <c r="O240" s="36">
        <v>55</v>
      </c>
      <c r="P240" s="578" t="s">
        <v>358</v>
      </c>
      <c r="Q240" s="455"/>
      <c r="R240" s="455"/>
      <c r="S240" s="455"/>
      <c r="T240" s="456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2"/>
        <v>0</v>
      </c>
      <c r="Z240" s="40" t="str">
        <f>IFERROR(IF(Y240=0,"",ROUNDUP(Y240/H240,0)*0.02039),"")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197" t="s">
        <v>69</v>
      </c>
      <c r="BM240" s="76">
        <f t="shared" si="43"/>
        <v>0</v>
      </c>
      <c r="BN240" s="76">
        <f t="shared" si="44"/>
        <v>0</v>
      </c>
      <c r="BO240" s="76">
        <f t="shared" si="45"/>
        <v>0</v>
      </c>
      <c r="BP240" s="76">
        <f t="shared" si="46"/>
        <v>0</v>
      </c>
    </row>
    <row r="241" spans="1:68" ht="27" customHeight="1" x14ac:dyDescent="0.25">
      <c r="A241" s="61" t="s">
        <v>359</v>
      </c>
      <c r="B241" s="61" t="s">
        <v>360</v>
      </c>
      <c r="C241" s="35">
        <v>4301011719</v>
      </c>
      <c r="D241" s="453">
        <v>4680115884298</v>
      </c>
      <c r="E241" s="453"/>
      <c r="F241" s="60">
        <v>1.45</v>
      </c>
      <c r="G241" s="36">
        <v>8</v>
      </c>
      <c r="H241" s="60">
        <v>11.6</v>
      </c>
      <c r="I241" s="60">
        <v>12.08</v>
      </c>
      <c r="J241" s="36">
        <v>56</v>
      </c>
      <c r="K241" s="36" t="s">
        <v>121</v>
      </c>
      <c r="L241" s="36"/>
      <c r="M241" s="37" t="s">
        <v>120</v>
      </c>
      <c r="N241" s="37"/>
      <c r="O241" s="36">
        <v>55</v>
      </c>
      <c r="P241" s="5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55"/>
      <c r="R241" s="455"/>
      <c r="S241" s="455"/>
      <c r="T241" s="456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2"/>
        <v>0</v>
      </c>
      <c r="Z241" s="40" t="str">
        <f>IFERROR(IF(Y241=0,"",ROUNDUP(Y241/H241,0)*0.02175),"")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si="43"/>
        <v>0</v>
      </c>
      <c r="BN241" s="76">
        <f t="shared" si="44"/>
        <v>0</v>
      </c>
      <c r="BO241" s="76">
        <f t="shared" si="45"/>
        <v>0</v>
      </c>
      <c r="BP241" s="76">
        <f t="shared" si="46"/>
        <v>0</v>
      </c>
    </row>
    <row r="242" spans="1:68" ht="27" customHeight="1" x14ac:dyDescent="0.25">
      <c r="A242" s="61" t="s">
        <v>361</v>
      </c>
      <c r="B242" s="61" t="s">
        <v>362</v>
      </c>
      <c r="C242" s="35">
        <v>4301011733</v>
      </c>
      <c r="D242" s="453">
        <v>4680115884250</v>
      </c>
      <c r="E242" s="453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121</v>
      </c>
      <c r="L242" s="36"/>
      <c r="M242" s="37" t="s">
        <v>123</v>
      </c>
      <c r="N242" s="37"/>
      <c r="O242" s="36">
        <v>55</v>
      </c>
      <c r="P242" s="5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55"/>
      <c r="R242" s="455"/>
      <c r="S242" s="455"/>
      <c r="T242" s="456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customHeight="1" x14ac:dyDescent="0.25">
      <c r="A243" s="61" t="s">
        <v>361</v>
      </c>
      <c r="B243" s="61" t="s">
        <v>363</v>
      </c>
      <c r="C243" s="35">
        <v>4301011944</v>
      </c>
      <c r="D243" s="453">
        <v>4680115884250</v>
      </c>
      <c r="E243" s="453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121</v>
      </c>
      <c r="L243" s="36"/>
      <c r="M243" s="37" t="s">
        <v>141</v>
      </c>
      <c r="N243" s="37"/>
      <c r="O243" s="36">
        <v>55</v>
      </c>
      <c r="P243" s="581" t="s">
        <v>364</v>
      </c>
      <c r="Q243" s="455"/>
      <c r="R243" s="455"/>
      <c r="S243" s="455"/>
      <c r="T243" s="456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365</v>
      </c>
      <c r="B244" s="61" t="s">
        <v>366</v>
      </c>
      <c r="C244" s="35">
        <v>4301011718</v>
      </c>
      <c r="D244" s="453">
        <v>4680115884281</v>
      </c>
      <c r="E244" s="45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87</v>
      </c>
      <c r="L244" s="36"/>
      <c r="M244" s="37" t="s">
        <v>120</v>
      </c>
      <c r="N244" s="37"/>
      <c r="O244" s="36">
        <v>55</v>
      </c>
      <c r="P244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55"/>
      <c r="R244" s="455"/>
      <c r="S244" s="455"/>
      <c r="T244" s="456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IFERROR(IF(Y244=0,"",ROUNDUP(Y244/H244,0)*0.00937),"")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367</v>
      </c>
      <c r="B245" s="61" t="s">
        <v>368</v>
      </c>
      <c r="C245" s="35">
        <v>4301011720</v>
      </c>
      <c r="D245" s="453">
        <v>4680115884199</v>
      </c>
      <c r="E245" s="453"/>
      <c r="F245" s="60">
        <v>0.37</v>
      </c>
      <c r="G245" s="36">
        <v>10</v>
      </c>
      <c r="H245" s="60">
        <v>3.7</v>
      </c>
      <c r="I245" s="60">
        <v>3.94</v>
      </c>
      <c r="J245" s="36">
        <v>120</v>
      </c>
      <c r="K245" s="36" t="s">
        <v>87</v>
      </c>
      <c r="L245" s="36"/>
      <c r="M245" s="37" t="s">
        <v>120</v>
      </c>
      <c r="N245" s="37"/>
      <c r="O245" s="36">
        <v>55</v>
      </c>
      <c r="P245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55"/>
      <c r="R245" s="455"/>
      <c r="S245" s="455"/>
      <c r="T245" s="456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IFERROR(IF(Y245=0,"",ROUNDUP(Y245/H245,0)*0.00937),"")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369</v>
      </c>
      <c r="B246" s="61" t="s">
        <v>370</v>
      </c>
      <c r="C246" s="35">
        <v>4301011716</v>
      </c>
      <c r="D246" s="453">
        <v>4680115884267</v>
      </c>
      <c r="E246" s="453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87</v>
      </c>
      <c r="L246" s="36"/>
      <c r="M246" s="37" t="s">
        <v>120</v>
      </c>
      <c r="N246" s="37"/>
      <c r="O246" s="36">
        <v>55</v>
      </c>
      <c r="P246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55"/>
      <c r="R246" s="455"/>
      <c r="S246" s="455"/>
      <c r="T246" s="456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x14ac:dyDescent="0.2">
      <c r="A247" s="460"/>
      <c r="B247" s="460"/>
      <c r="C247" s="460"/>
      <c r="D247" s="460"/>
      <c r="E247" s="460"/>
      <c r="F247" s="460"/>
      <c r="G247" s="460"/>
      <c r="H247" s="460"/>
      <c r="I247" s="460"/>
      <c r="J247" s="460"/>
      <c r="K247" s="460"/>
      <c r="L247" s="460"/>
      <c r="M247" s="460"/>
      <c r="N247" s="460"/>
      <c r="O247" s="461"/>
      <c r="P247" s="457" t="s">
        <v>43</v>
      </c>
      <c r="Q247" s="458"/>
      <c r="R247" s="458"/>
      <c r="S247" s="458"/>
      <c r="T247" s="458"/>
      <c r="U247" s="458"/>
      <c r="V247" s="459"/>
      <c r="W247" s="41" t="s">
        <v>42</v>
      </c>
      <c r="X247" s="42">
        <f>IFERROR(X239/H239,"0")+IFERROR(X240/H240,"0")+IFERROR(X241/H241,"0")+IFERROR(X242/H242,"0")+IFERROR(X243/H243,"0")+IFERROR(X244/H244,"0")+IFERROR(X245/H245,"0")+IFERROR(X246/H246,"0")</f>
        <v>0</v>
      </c>
      <c r="Y247" s="42">
        <f>IFERROR(Y239/H239,"0")+IFERROR(Y240/H240,"0")+IFERROR(Y241/H241,"0")+IFERROR(Y242/H242,"0")+IFERROR(Y243/H243,"0")+IFERROR(Y244/H244,"0")+IFERROR(Y245/H245,"0")+IFERROR(Y246/H246,"0")</f>
        <v>0</v>
      </c>
      <c r="Z247" s="42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5"/>
      <c r="AB247" s="65"/>
      <c r="AC247" s="65"/>
    </row>
    <row r="248" spans="1:68" x14ac:dyDescent="0.2">
      <c r="A248" s="460"/>
      <c r="B248" s="460"/>
      <c r="C248" s="460"/>
      <c r="D248" s="460"/>
      <c r="E248" s="460"/>
      <c r="F248" s="460"/>
      <c r="G248" s="460"/>
      <c r="H248" s="460"/>
      <c r="I248" s="460"/>
      <c r="J248" s="460"/>
      <c r="K248" s="460"/>
      <c r="L248" s="460"/>
      <c r="M248" s="460"/>
      <c r="N248" s="460"/>
      <c r="O248" s="461"/>
      <c r="P248" s="457" t="s">
        <v>43</v>
      </c>
      <c r="Q248" s="458"/>
      <c r="R248" s="458"/>
      <c r="S248" s="458"/>
      <c r="T248" s="458"/>
      <c r="U248" s="458"/>
      <c r="V248" s="459"/>
      <c r="W248" s="41" t="s">
        <v>0</v>
      </c>
      <c r="X248" s="42">
        <f>IFERROR(SUM(X239:X246),"0")</f>
        <v>0</v>
      </c>
      <c r="Y248" s="42">
        <f>IFERROR(SUM(Y239:Y246),"0")</f>
        <v>0</v>
      </c>
      <c r="Z248" s="41"/>
      <c r="AA248" s="65"/>
      <c r="AB248" s="65"/>
      <c r="AC248" s="65"/>
    </row>
    <row r="249" spans="1:68" ht="16.5" customHeight="1" x14ac:dyDescent="0.25">
      <c r="A249" s="451" t="s">
        <v>371</v>
      </c>
      <c r="B249" s="451"/>
      <c r="C249" s="451"/>
      <c r="D249" s="451"/>
      <c r="E249" s="451"/>
      <c r="F249" s="451"/>
      <c r="G249" s="451"/>
      <c r="H249" s="451"/>
      <c r="I249" s="451"/>
      <c r="J249" s="451"/>
      <c r="K249" s="451"/>
      <c r="L249" s="451"/>
      <c r="M249" s="451"/>
      <c r="N249" s="451"/>
      <c r="O249" s="451"/>
      <c r="P249" s="451"/>
      <c r="Q249" s="451"/>
      <c r="R249" s="451"/>
      <c r="S249" s="451"/>
      <c r="T249" s="451"/>
      <c r="U249" s="451"/>
      <c r="V249" s="451"/>
      <c r="W249" s="451"/>
      <c r="X249" s="451"/>
      <c r="Y249" s="451"/>
      <c r="Z249" s="451"/>
      <c r="AA249" s="63"/>
      <c r="AB249" s="63"/>
      <c r="AC249" s="63"/>
    </row>
    <row r="250" spans="1:68" ht="14.25" customHeight="1" x14ac:dyDescent="0.25">
      <c r="A250" s="452" t="s">
        <v>117</v>
      </c>
      <c r="B250" s="452"/>
      <c r="C250" s="452"/>
      <c r="D250" s="452"/>
      <c r="E250" s="452"/>
      <c r="F250" s="452"/>
      <c r="G250" s="452"/>
      <c r="H250" s="452"/>
      <c r="I250" s="452"/>
      <c r="J250" s="452"/>
      <c r="K250" s="452"/>
      <c r="L250" s="452"/>
      <c r="M250" s="452"/>
      <c r="N250" s="452"/>
      <c r="O250" s="452"/>
      <c r="P250" s="452"/>
      <c r="Q250" s="452"/>
      <c r="R250" s="452"/>
      <c r="S250" s="452"/>
      <c r="T250" s="452"/>
      <c r="U250" s="452"/>
      <c r="V250" s="452"/>
      <c r="W250" s="452"/>
      <c r="X250" s="452"/>
      <c r="Y250" s="452"/>
      <c r="Z250" s="452"/>
      <c r="AA250" s="64"/>
      <c r="AB250" s="64"/>
      <c r="AC250" s="64"/>
    </row>
    <row r="251" spans="1:68" ht="27" customHeight="1" x14ac:dyDescent="0.25">
      <c r="A251" s="61" t="s">
        <v>372</v>
      </c>
      <c r="B251" s="61" t="s">
        <v>373</v>
      </c>
      <c r="C251" s="35">
        <v>4301011826</v>
      </c>
      <c r="D251" s="453">
        <v>4680115884137</v>
      </c>
      <c r="E251" s="453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121</v>
      </c>
      <c r="L251" s="36"/>
      <c r="M251" s="37" t="s">
        <v>120</v>
      </c>
      <c r="N251" s="37"/>
      <c r="O251" s="36">
        <v>55</v>
      </c>
      <c r="P25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55"/>
      <c r="R251" s="455"/>
      <c r="S251" s="455"/>
      <c r="T251" s="456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ref="Y251:Y258" si="47">IFERROR(IF(X251="",0,CEILING((X251/$H251),1)*$H251),"")</f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4" t="s">
        <v>69</v>
      </c>
      <c r="BM251" s="76">
        <f t="shared" ref="BM251:BM258" si="48">IFERROR(X251*I251/H251,"0")</f>
        <v>0</v>
      </c>
      <c r="BN251" s="76">
        <f t="shared" ref="BN251:BN258" si="49">IFERROR(Y251*I251/H251,"0")</f>
        <v>0</v>
      </c>
      <c r="BO251" s="76">
        <f t="shared" ref="BO251:BO258" si="50">IFERROR(1/J251*(X251/H251),"0")</f>
        <v>0</v>
      </c>
      <c r="BP251" s="76">
        <f t="shared" ref="BP251:BP258" si="51">IFERROR(1/J251*(Y251/H251),"0")</f>
        <v>0</v>
      </c>
    </row>
    <row r="252" spans="1:68" ht="27" customHeight="1" x14ac:dyDescent="0.25">
      <c r="A252" s="61" t="s">
        <v>372</v>
      </c>
      <c r="B252" s="61" t="s">
        <v>374</v>
      </c>
      <c r="C252" s="35">
        <v>4301011942</v>
      </c>
      <c r="D252" s="453">
        <v>4680115884137</v>
      </c>
      <c r="E252" s="453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121</v>
      </c>
      <c r="L252" s="36"/>
      <c r="M252" s="37" t="s">
        <v>141</v>
      </c>
      <c r="N252" s="37"/>
      <c r="O252" s="36">
        <v>55</v>
      </c>
      <c r="P252" s="586" t="s">
        <v>375</v>
      </c>
      <c r="Q252" s="455"/>
      <c r="R252" s="455"/>
      <c r="S252" s="455"/>
      <c r="T252" s="456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7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5" t="s">
        <v>69</v>
      </c>
      <c r="BM252" s="76">
        <f t="shared" si="48"/>
        <v>0</v>
      </c>
      <c r="BN252" s="76">
        <f t="shared" si="49"/>
        <v>0</v>
      </c>
      <c r="BO252" s="76">
        <f t="shared" si="50"/>
        <v>0</v>
      </c>
      <c r="BP252" s="76">
        <f t="shared" si="51"/>
        <v>0</v>
      </c>
    </row>
    <row r="253" spans="1:68" ht="27" customHeight="1" x14ac:dyDescent="0.25">
      <c r="A253" s="61" t="s">
        <v>376</v>
      </c>
      <c r="B253" s="61" t="s">
        <v>377</v>
      </c>
      <c r="C253" s="35">
        <v>4301011724</v>
      </c>
      <c r="D253" s="453">
        <v>4680115884236</v>
      </c>
      <c r="E253" s="453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121</v>
      </c>
      <c r="L253" s="36"/>
      <c r="M253" s="37" t="s">
        <v>120</v>
      </c>
      <c r="N253" s="37"/>
      <c r="O253" s="36">
        <v>55</v>
      </c>
      <c r="P253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55"/>
      <c r="R253" s="455"/>
      <c r="S253" s="455"/>
      <c r="T253" s="456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7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si="48"/>
        <v>0</v>
      </c>
      <c r="BN253" s="76">
        <f t="shared" si="49"/>
        <v>0</v>
      </c>
      <c r="BO253" s="76">
        <f t="shared" si="50"/>
        <v>0</v>
      </c>
      <c r="BP253" s="76">
        <f t="shared" si="51"/>
        <v>0</v>
      </c>
    </row>
    <row r="254" spans="1:68" ht="27" customHeight="1" x14ac:dyDescent="0.25">
      <c r="A254" s="61" t="s">
        <v>378</v>
      </c>
      <c r="B254" s="61" t="s">
        <v>379</v>
      </c>
      <c r="C254" s="35">
        <v>4301011721</v>
      </c>
      <c r="D254" s="453">
        <v>4680115884175</v>
      </c>
      <c r="E254" s="453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121</v>
      </c>
      <c r="L254" s="36"/>
      <c r="M254" s="37" t="s">
        <v>120</v>
      </c>
      <c r="N254" s="37"/>
      <c r="O254" s="36">
        <v>55</v>
      </c>
      <c r="P254" s="5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55"/>
      <c r="R254" s="455"/>
      <c r="S254" s="455"/>
      <c r="T254" s="456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customHeight="1" x14ac:dyDescent="0.25">
      <c r="A255" s="61" t="s">
        <v>380</v>
      </c>
      <c r="B255" s="61" t="s">
        <v>381</v>
      </c>
      <c r="C255" s="35">
        <v>4301011824</v>
      </c>
      <c r="D255" s="453">
        <v>4680115884144</v>
      </c>
      <c r="E255" s="453"/>
      <c r="F255" s="60">
        <v>0.4</v>
      </c>
      <c r="G255" s="36">
        <v>10</v>
      </c>
      <c r="H255" s="60">
        <v>4</v>
      </c>
      <c r="I255" s="60">
        <v>4.24</v>
      </c>
      <c r="J255" s="36">
        <v>120</v>
      </c>
      <c r="K255" s="36" t="s">
        <v>87</v>
      </c>
      <c r="L255" s="36"/>
      <c r="M255" s="37" t="s">
        <v>120</v>
      </c>
      <c r="N255" s="37"/>
      <c r="O255" s="36">
        <v>55</v>
      </c>
      <c r="P255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55"/>
      <c r="R255" s="455"/>
      <c r="S255" s="455"/>
      <c r="T255" s="456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382</v>
      </c>
      <c r="B256" s="61" t="s">
        <v>383</v>
      </c>
      <c r="C256" s="35">
        <v>4301011963</v>
      </c>
      <c r="D256" s="453">
        <v>4680115885288</v>
      </c>
      <c r="E256" s="453"/>
      <c r="F256" s="60">
        <v>0.37</v>
      </c>
      <c r="G256" s="36">
        <v>10</v>
      </c>
      <c r="H256" s="60">
        <v>3.7</v>
      </c>
      <c r="I256" s="60">
        <v>3.94</v>
      </c>
      <c r="J256" s="36">
        <v>120</v>
      </c>
      <c r="K256" s="36" t="s">
        <v>87</v>
      </c>
      <c r="L256" s="36"/>
      <c r="M256" s="37" t="s">
        <v>120</v>
      </c>
      <c r="N256" s="37"/>
      <c r="O256" s="36">
        <v>55</v>
      </c>
      <c r="P256" s="590" t="s">
        <v>384</v>
      </c>
      <c r="Q256" s="455"/>
      <c r="R256" s="455"/>
      <c r="S256" s="455"/>
      <c r="T256" s="456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385</v>
      </c>
      <c r="B257" s="61" t="s">
        <v>386</v>
      </c>
      <c r="C257" s="35">
        <v>4301011726</v>
      </c>
      <c r="D257" s="453">
        <v>4680115884182</v>
      </c>
      <c r="E257" s="453"/>
      <c r="F257" s="60">
        <v>0.37</v>
      </c>
      <c r="G257" s="36">
        <v>10</v>
      </c>
      <c r="H257" s="60">
        <v>3.7</v>
      </c>
      <c r="I257" s="60">
        <v>3.94</v>
      </c>
      <c r="J257" s="36">
        <v>120</v>
      </c>
      <c r="K257" s="36" t="s">
        <v>87</v>
      </c>
      <c r="L257" s="36"/>
      <c r="M257" s="37" t="s">
        <v>120</v>
      </c>
      <c r="N257" s="37"/>
      <c r="O257" s="36">
        <v>55</v>
      </c>
      <c r="P25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55"/>
      <c r="R257" s="455"/>
      <c r="S257" s="455"/>
      <c r="T257" s="456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387</v>
      </c>
      <c r="B258" s="61" t="s">
        <v>388</v>
      </c>
      <c r="C258" s="35">
        <v>4301011722</v>
      </c>
      <c r="D258" s="453">
        <v>4680115884205</v>
      </c>
      <c r="E258" s="453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87</v>
      </c>
      <c r="L258" s="36"/>
      <c r="M258" s="37" t="s">
        <v>120</v>
      </c>
      <c r="N258" s="37"/>
      <c r="O258" s="36">
        <v>55</v>
      </c>
      <c r="P258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55"/>
      <c r="R258" s="455"/>
      <c r="S258" s="455"/>
      <c r="T258" s="456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x14ac:dyDescent="0.2">
      <c r="A259" s="460"/>
      <c r="B259" s="460"/>
      <c r="C259" s="460"/>
      <c r="D259" s="460"/>
      <c r="E259" s="460"/>
      <c r="F259" s="460"/>
      <c r="G259" s="460"/>
      <c r="H259" s="460"/>
      <c r="I259" s="460"/>
      <c r="J259" s="460"/>
      <c r="K259" s="460"/>
      <c r="L259" s="460"/>
      <c r="M259" s="460"/>
      <c r="N259" s="460"/>
      <c r="O259" s="461"/>
      <c r="P259" s="457" t="s">
        <v>43</v>
      </c>
      <c r="Q259" s="458"/>
      <c r="R259" s="458"/>
      <c r="S259" s="458"/>
      <c r="T259" s="458"/>
      <c r="U259" s="458"/>
      <c r="V259" s="459"/>
      <c r="W259" s="41" t="s">
        <v>42</v>
      </c>
      <c r="X259" s="42">
        <f>IFERROR(X251/H251,"0")+IFERROR(X252/H252,"0")+IFERROR(X253/H253,"0")+IFERROR(X254/H254,"0")+IFERROR(X255/H255,"0")+IFERROR(X256/H256,"0")+IFERROR(X257/H257,"0")+IFERROR(X258/H258,"0")</f>
        <v>0</v>
      </c>
      <c r="Y259" s="42">
        <f>IFERROR(Y251/H251,"0")+IFERROR(Y252/H252,"0")+IFERROR(Y253/H253,"0")+IFERROR(Y254/H254,"0")+IFERROR(Y255/H255,"0")+IFERROR(Y256/H256,"0")+IFERROR(Y257/H257,"0")+IFERROR(Y258/H258,"0")</f>
        <v>0</v>
      </c>
      <c r="Z259" s="42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5"/>
      <c r="AB259" s="65"/>
      <c r="AC259" s="65"/>
    </row>
    <row r="260" spans="1:68" x14ac:dyDescent="0.2">
      <c r="A260" s="460"/>
      <c r="B260" s="460"/>
      <c r="C260" s="460"/>
      <c r="D260" s="460"/>
      <c r="E260" s="460"/>
      <c r="F260" s="460"/>
      <c r="G260" s="460"/>
      <c r="H260" s="460"/>
      <c r="I260" s="460"/>
      <c r="J260" s="460"/>
      <c r="K260" s="460"/>
      <c r="L260" s="460"/>
      <c r="M260" s="460"/>
      <c r="N260" s="460"/>
      <c r="O260" s="461"/>
      <c r="P260" s="457" t="s">
        <v>43</v>
      </c>
      <c r="Q260" s="458"/>
      <c r="R260" s="458"/>
      <c r="S260" s="458"/>
      <c r="T260" s="458"/>
      <c r="U260" s="458"/>
      <c r="V260" s="459"/>
      <c r="W260" s="41" t="s">
        <v>0</v>
      </c>
      <c r="X260" s="42">
        <f>IFERROR(SUM(X251:X258),"0")</f>
        <v>0</v>
      </c>
      <c r="Y260" s="42">
        <f>IFERROR(SUM(Y251:Y258),"0")</f>
        <v>0</v>
      </c>
      <c r="Z260" s="41"/>
      <c r="AA260" s="65"/>
      <c r="AB260" s="65"/>
      <c r="AC260" s="65"/>
    </row>
    <row r="261" spans="1:68" ht="16.5" customHeight="1" x14ac:dyDescent="0.25">
      <c r="A261" s="451" t="s">
        <v>389</v>
      </c>
      <c r="B261" s="451"/>
      <c r="C261" s="451"/>
      <c r="D261" s="451"/>
      <c r="E261" s="451"/>
      <c r="F261" s="451"/>
      <c r="G261" s="451"/>
      <c r="H261" s="451"/>
      <c r="I261" s="451"/>
      <c r="J261" s="451"/>
      <c r="K261" s="451"/>
      <c r="L261" s="451"/>
      <c r="M261" s="451"/>
      <c r="N261" s="451"/>
      <c r="O261" s="451"/>
      <c r="P261" s="451"/>
      <c r="Q261" s="451"/>
      <c r="R261" s="451"/>
      <c r="S261" s="451"/>
      <c r="T261" s="451"/>
      <c r="U261" s="451"/>
      <c r="V261" s="451"/>
      <c r="W261" s="451"/>
      <c r="X261" s="451"/>
      <c r="Y261" s="451"/>
      <c r="Z261" s="451"/>
      <c r="AA261" s="63"/>
      <c r="AB261" s="63"/>
      <c r="AC261" s="63"/>
    </row>
    <row r="262" spans="1:68" ht="14.25" customHeight="1" x14ac:dyDescent="0.25">
      <c r="A262" s="452" t="s">
        <v>117</v>
      </c>
      <c r="B262" s="452"/>
      <c r="C262" s="452"/>
      <c r="D262" s="452"/>
      <c r="E262" s="452"/>
      <c r="F262" s="452"/>
      <c r="G262" s="452"/>
      <c r="H262" s="452"/>
      <c r="I262" s="452"/>
      <c r="J262" s="452"/>
      <c r="K262" s="452"/>
      <c r="L262" s="452"/>
      <c r="M262" s="452"/>
      <c r="N262" s="452"/>
      <c r="O262" s="452"/>
      <c r="P262" s="452"/>
      <c r="Q262" s="452"/>
      <c r="R262" s="452"/>
      <c r="S262" s="452"/>
      <c r="T262" s="452"/>
      <c r="U262" s="452"/>
      <c r="V262" s="452"/>
      <c r="W262" s="452"/>
      <c r="X262" s="452"/>
      <c r="Y262" s="452"/>
      <c r="Z262" s="452"/>
      <c r="AA262" s="64"/>
      <c r="AB262" s="64"/>
      <c r="AC262" s="64"/>
    </row>
    <row r="263" spans="1:68" ht="27" customHeight="1" x14ac:dyDescent="0.25">
      <c r="A263" s="61" t="s">
        <v>390</v>
      </c>
      <c r="B263" s="61" t="s">
        <v>391</v>
      </c>
      <c r="C263" s="35">
        <v>4301011850</v>
      </c>
      <c r="D263" s="453">
        <v>4680115885806</v>
      </c>
      <c r="E263" s="453"/>
      <c r="F263" s="60">
        <v>1.35</v>
      </c>
      <c r="G263" s="36">
        <v>8</v>
      </c>
      <c r="H263" s="60">
        <v>10.8</v>
      </c>
      <c r="I263" s="60">
        <v>11.28</v>
      </c>
      <c r="J263" s="36">
        <v>56</v>
      </c>
      <c r="K263" s="36" t="s">
        <v>121</v>
      </c>
      <c r="L263" s="36"/>
      <c r="M263" s="37" t="s">
        <v>120</v>
      </c>
      <c r="N263" s="37"/>
      <c r="O263" s="36">
        <v>55</v>
      </c>
      <c r="P263" s="593" t="s">
        <v>392</v>
      </c>
      <c r="Q263" s="455"/>
      <c r="R263" s="455"/>
      <c r="S263" s="455"/>
      <c r="T263" s="456"/>
      <c r="U263" s="38" t="s">
        <v>48</v>
      </c>
      <c r="V263" s="38" t="s">
        <v>48</v>
      </c>
      <c r="W263" s="39" t="s">
        <v>0</v>
      </c>
      <c r="X263" s="57">
        <v>0</v>
      </c>
      <c r="Y263" s="54">
        <f>IFERROR(IF(X263="",0,CEILING((X263/$H263),1)*$H263),"")</f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2" t="s">
        <v>69</v>
      </c>
      <c r="BM263" s="76">
        <f>IFERROR(X263*I263/H263,"0")</f>
        <v>0</v>
      </c>
      <c r="BN263" s="76">
        <f>IFERROR(Y263*I263/H263,"0")</f>
        <v>0</v>
      </c>
      <c r="BO263" s="76">
        <f>IFERROR(1/J263*(X263/H263),"0")</f>
        <v>0</v>
      </c>
      <c r="BP263" s="76">
        <f>IFERROR(1/J263*(Y263/H263),"0")</f>
        <v>0</v>
      </c>
    </row>
    <row r="264" spans="1:68" ht="27" customHeight="1" x14ac:dyDescent="0.25">
      <c r="A264" s="61" t="s">
        <v>393</v>
      </c>
      <c r="B264" s="61" t="s">
        <v>394</v>
      </c>
      <c r="C264" s="35">
        <v>4301011855</v>
      </c>
      <c r="D264" s="453">
        <v>4680115885837</v>
      </c>
      <c r="E264" s="453"/>
      <c r="F264" s="60">
        <v>1.35</v>
      </c>
      <c r="G264" s="36">
        <v>8</v>
      </c>
      <c r="H264" s="60">
        <v>10.8</v>
      </c>
      <c r="I264" s="60">
        <v>11.28</v>
      </c>
      <c r="J264" s="36">
        <v>56</v>
      </c>
      <c r="K264" s="36" t="s">
        <v>121</v>
      </c>
      <c r="L264" s="36"/>
      <c r="M264" s="37" t="s">
        <v>120</v>
      </c>
      <c r="N264" s="37"/>
      <c r="O264" s="36">
        <v>55</v>
      </c>
      <c r="P264" s="594" t="s">
        <v>395</v>
      </c>
      <c r="Q264" s="455"/>
      <c r="R264" s="455"/>
      <c r="S264" s="455"/>
      <c r="T264" s="456"/>
      <c r="U264" s="38" t="s">
        <v>48</v>
      </c>
      <c r="V264" s="38" t="s">
        <v>48</v>
      </c>
      <c r="W264" s="39" t="s">
        <v>0</v>
      </c>
      <c r="X264" s="57">
        <v>0</v>
      </c>
      <c r="Y264" s="54">
        <f>IFERROR(IF(X264="",0,CEILING((X264/$H264),1)*$H264),"")</f>
        <v>0</v>
      </c>
      <c r="Z264" s="40" t="str">
        <f>IFERROR(IF(Y264=0,"",ROUNDUP(Y264/H264,0)*0.02175),"")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3" t="s">
        <v>69</v>
      </c>
      <c r="BM264" s="76">
        <f>IFERROR(X264*I264/H264,"0")</f>
        <v>0</v>
      </c>
      <c r="BN264" s="76">
        <f>IFERROR(Y264*I264/H264,"0")</f>
        <v>0</v>
      </c>
      <c r="BO264" s="76">
        <f>IFERROR(1/J264*(X264/H264),"0")</f>
        <v>0</v>
      </c>
      <c r="BP264" s="76">
        <f>IFERROR(1/J264*(Y264/H264),"0")</f>
        <v>0</v>
      </c>
    </row>
    <row r="265" spans="1:68" ht="27" customHeight="1" x14ac:dyDescent="0.25">
      <c r="A265" s="61" t="s">
        <v>396</v>
      </c>
      <c r="B265" s="61" t="s">
        <v>397</v>
      </c>
      <c r="C265" s="35">
        <v>4301011853</v>
      </c>
      <c r="D265" s="453">
        <v>4680115885851</v>
      </c>
      <c r="E265" s="453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121</v>
      </c>
      <c r="L265" s="36"/>
      <c r="M265" s="37" t="s">
        <v>120</v>
      </c>
      <c r="N265" s="37"/>
      <c r="O265" s="36">
        <v>55</v>
      </c>
      <c r="P265" s="595" t="s">
        <v>398</v>
      </c>
      <c r="Q265" s="455"/>
      <c r="R265" s="455"/>
      <c r="S265" s="455"/>
      <c r="T265" s="456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t="27" customHeight="1" x14ac:dyDescent="0.25">
      <c r="A266" s="61" t="s">
        <v>399</v>
      </c>
      <c r="B266" s="61" t="s">
        <v>400</v>
      </c>
      <c r="C266" s="35">
        <v>4301011851</v>
      </c>
      <c r="D266" s="453">
        <v>4680115885820</v>
      </c>
      <c r="E266" s="453"/>
      <c r="F266" s="60">
        <v>0.4</v>
      </c>
      <c r="G266" s="36">
        <v>10</v>
      </c>
      <c r="H266" s="60">
        <v>4</v>
      </c>
      <c r="I266" s="60">
        <v>4.24</v>
      </c>
      <c r="J266" s="36">
        <v>120</v>
      </c>
      <c r="K266" s="36" t="s">
        <v>87</v>
      </c>
      <c r="L266" s="36"/>
      <c r="M266" s="37" t="s">
        <v>120</v>
      </c>
      <c r="N266" s="37"/>
      <c r="O266" s="36">
        <v>55</v>
      </c>
      <c r="P266" s="596" t="s">
        <v>401</v>
      </c>
      <c r="Q266" s="455"/>
      <c r="R266" s="455"/>
      <c r="S266" s="455"/>
      <c r="T266" s="456"/>
      <c r="U266" s="38" t="s">
        <v>48</v>
      </c>
      <c r="V266" s="38" t="s">
        <v>48</v>
      </c>
      <c r="W266" s="39" t="s">
        <v>0</v>
      </c>
      <c r="X266" s="57">
        <v>120</v>
      </c>
      <c r="Y266" s="54">
        <f>IFERROR(IF(X266="",0,CEILING((X266/$H266),1)*$H266),"")</f>
        <v>120</v>
      </c>
      <c r="Z266" s="40">
        <f>IFERROR(IF(Y266=0,"",ROUNDUP(Y266/H266,0)*0.00937),"")</f>
        <v>0.28110000000000002</v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127.2</v>
      </c>
      <c r="BN266" s="76">
        <f>IFERROR(Y266*I266/H266,"0")</f>
        <v>127.2</v>
      </c>
      <c r="BO266" s="76">
        <f>IFERROR(1/J266*(X266/H266),"0")</f>
        <v>0.25</v>
      </c>
      <c r="BP266" s="76">
        <f>IFERROR(1/J266*(Y266/H266),"0")</f>
        <v>0.25</v>
      </c>
    </row>
    <row r="267" spans="1:68" ht="27" customHeight="1" x14ac:dyDescent="0.25">
      <c r="A267" s="61" t="s">
        <v>402</v>
      </c>
      <c r="B267" s="61" t="s">
        <v>403</v>
      </c>
      <c r="C267" s="35">
        <v>4301011852</v>
      </c>
      <c r="D267" s="453">
        <v>4680115885844</v>
      </c>
      <c r="E267" s="453"/>
      <c r="F267" s="60">
        <v>0.4</v>
      </c>
      <c r="G267" s="36">
        <v>10</v>
      </c>
      <c r="H267" s="60">
        <v>4</v>
      </c>
      <c r="I267" s="60">
        <v>4.24</v>
      </c>
      <c r="J267" s="36">
        <v>120</v>
      </c>
      <c r="K267" s="36" t="s">
        <v>87</v>
      </c>
      <c r="L267" s="36"/>
      <c r="M267" s="37" t="s">
        <v>120</v>
      </c>
      <c r="N267" s="37"/>
      <c r="O267" s="36">
        <v>55</v>
      </c>
      <c r="P267" s="597" t="s">
        <v>404</v>
      </c>
      <c r="Q267" s="455"/>
      <c r="R267" s="455"/>
      <c r="S267" s="455"/>
      <c r="T267" s="456"/>
      <c r="U267" s="38" t="s">
        <v>48</v>
      </c>
      <c r="V267" s="38" t="s">
        <v>48</v>
      </c>
      <c r="W267" s="39" t="s">
        <v>0</v>
      </c>
      <c r="X267" s="57">
        <v>80</v>
      </c>
      <c r="Y267" s="54">
        <f>IFERROR(IF(X267="",0,CEILING((X267/$H267),1)*$H267),"")</f>
        <v>80</v>
      </c>
      <c r="Z267" s="40">
        <f>IFERROR(IF(Y267=0,"",ROUNDUP(Y267/H267,0)*0.00937),"")</f>
        <v>0.18740000000000001</v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84.800000000000011</v>
      </c>
      <c r="BN267" s="76">
        <f>IFERROR(Y267*I267/H267,"0")</f>
        <v>84.800000000000011</v>
      </c>
      <c r="BO267" s="76">
        <f>IFERROR(1/J267*(X267/H267),"0")</f>
        <v>0.16666666666666666</v>
      </c>
      <c r="BP267" s="76">
        <f>IFERROR(1/J267*(Y267/H267),"0")</f>
        <v>0.16666666666666666</v>
      </c>
    </row>
    <row r="268" spans="1:68" x14ac:dyDescent="0.2">
      <c r="A268" s="460"/>
      <c r="B268" s="460"/>
      <c r="C268" s="460"/>
      <c r="D268" s="460"/>
      <c r="E268" s="460"/>
      <c r="F268" s="460"/>
      <c r="G268" s="460"/>
      <c r="H268" s="460"/>
      <c r="I268" s="460"/>
      <c r="J268" s="460"/>
      <c r="K268" s="460"/>
      <c r="L268" s="460"/>
      <c r="M268" s="460"/>
      <c r="N268" s="460"/>
      <c r="O268" s="461"/>
      <c r="P268" s="457" t="s">
        <v>43</v>
      </c>
      <c r="Q268" s="458"/>
      <c r="R268" s="458"/>
      <c r="S268" s="458"/>
      <c r="T268" s="458"/>
      <c r="U268" s="458"/>
      <c r="V268" s="459"/>
      <c r="W268" s="41" t="s">
        <v>42</v>
      </c>
      <c r="X268" s="42">
        <f>IFERROR(X263/H263,"0")+IFERROR(X264/H264,"0")+IFERROR(X265/H265,"0")+IFERROR(X266/H266,"0")+IFERROR(X267/H267,"0")</f>
        <v>50</v>
      </c>
      <c r="Y268" s="42">
        <f>IFERROR(Y263/H263,"0")+IFERROR(Y264/H264,"0")+IFERROR(Y265/H265,"0")+IFERROR(Y266/H266,"0")+IFERROR(Y267/H267,"0")</f>
        <v>50</v>
      </c>
      <c r="Z268" s="42">
        <f>IFERROR(IF(Z263="",0,Z263),"0")+IFERROR(IF(Z264="",0,Z264),"0")+IFERROR(IF(Z265="",0,Z265),"0")+IFERROR(IF(Z266="",0,Z266),"0")+IFERROR(IF(Z267="",0,Z267),"0")</f>
        <v>0.46850000000000003</v>
      </c>
      <c r="AA268" s="65"/>
      <c r="AB268" s="65"/>
      <c r="AC268" s="65"/>
    </row>
    <row r="269" spans="1:68" x14ac:dyDescent="0.2">
      <c r="A269" s="460"/>
      <c r="B269" s="460"/>
      <c r="C269" s="460"/>
      <c r="D269" s="460"/>
      <c r="E269" s="460"/>
      <c r="F269" s="460"/>
      <c r="G269" s="460"/>
      <c r="H269" s="460"/>
      <c r="I269" s="460"/>
      <c r="J269" s="460"/>
      <c r="K269" s="460"/>
      <c r="L269" s="460"/>
      <c r="M269" s="460"/>
      <c r="N269" s="460"/>
      <c r="O269" s="461"/>
      <c r="P269" s="457" t="s">
        <v>43</v>
      </c>
      <c r="Q269" s="458"/>
      <c r="R269" s="458"/>
      <c r="S269" s="458"/>
      <c r="T269" s="458"/>
      <c r="U269" s="458"/>
      <c r="V269" s="459"/>
      <c r="W269" s="41" t="s">
        <v>0</v>
      </c>
      <c r="X269" s="42">
        <f>IFERROR(SUM(X263:X267),"0")</f>
        <v>200</v>
      </c>
      <c r="Y269" s="42">
        <f>IFERROR(SUM(Y263:Y267),"0")</f>
        <v>200</v>
      </c>
      <c r="Z269" s="41"/>
      <c r="AA269" s="65"/>
      <c r="AB269" s="65"/>
      <c r="AC269" s="65"/>
    </row>
    <row r="270" spans="1:68" ht="16.5" customHeight="1" x14ac:dyDescent="0.25">
      <c r="A270" s="451" t="s">
        <v>405</v>
      </c>
      <c r="B270" s="451"/>
      <c r="C270" s="451"/>
      <c r="D270" s="451"/>
      <c r="E270" s="451"/>
      <c r="F270" s="451"/>
      <c r="G270" s="451"/>
      <c r="H270" s="451"/>
      <c r="I270" s="451"/>
      <c r="J270" s="451"/>
      <c r="K270" s="451"/>
      <c r="L270" s="451"/>
      <c r="M270" s="451"/>
      <c r="N270" s="451"/>
      <c r="O270" s="451"/>
      <c r="P270" s="451"/>
      <c r="Q270" s="451"/>
      <c r="R270" s="451"/>
      <c r="S270" s="451"/>
      <c r="T270" s="451"/>
      <c r="U270" s="451"/>
      <c r="V270" s="451"/>
      <c r="W270" s="451"/>
      <c r="X270" s="451"/>
      <c r="Y270" s="451"/>
      <c r="Z270" s="451"/>
      <c r="AA270" s="63"/>
      <c r="AB270" s="63"/>
      <c r="AC270" s="63"/>
    </row>
    <row r="271" spans="1:68" ht="14.25" customHeight="1" x14ac:dyDescent="0.25">
      <c r="A271" s="452" t="s">
        <v>117</v>
      </c>
      <c r="B271" s="452"/>
      <c r="C271" s="452"/>
      <c r="D271" s="452"/>
      <c r="E271" s="452"/>
      <c r="F271" s="452"/>
      <c r="G271" s="452"/>
      <c r="H271" s="452"/>
      <c r="I271" s="452"/>
      <c r="J271" s="452"/>
      <c r="K271" s="452"/>
      <c r="L271" s="452"/>
      <c r="M271" s="452"/>
      <c r="N271" s="452"/>
      <c r="O271" s="452"/>
      <c r="P271" s="452"/>
      <c r="Q271" s="452"/>
      <c r="R271" s="452"/>
      <c r="S271" s="452"/>
      <c r="T271" s="452"/>
      <c r="U271" s="452"/>
      <c r="V271" s="452"/>
      <c r="W271" s="452"/>
      <c r="X271" s="452"/>
      <c r="Y271" s="452"/>
      <c r="Z271" s="452"/>
      <c r="AA271" s="64"/>
      <c r="AB271" s="64"/>
      <c r="AC271" s="64"/>
    </row>
    <row r="272" spans="1:68" ht="27" customHeight="1" x14ac:dyDescent="0.25">
      <c r="A272" s="61" t="s">
        <v>406</v>
      </c>
      <c r="B272" s="61" t="s">
        <v>407</v>
      </c>
      <c r="C272" s="35">
        <v>4301011876</v>
      </c>
      <c r="D272" s="453">
        <v>4680115885707</v>
      </c>
      <c r="E272" s="453"/>
      <c r="F272" s="60">
        <v>0.9</v>
      </c>
      <c r="G272" s="36">
        <v>10</v>
      </c>
      <c r="H272" s="60">
        <v>9</v>
      </c>
      <c r="I272" s="60">
        <v>9.48</v>
      </c>
      <c r="J272" s="36">
        <v>56</v>
      </c>
      <c r="K272" s="36" t="s">
        <v>121</v>
      </c>
      <c r="L272" s="36"/>
      <c r="M272" s="37" t="s">
        <v>120</v>
      </c>
      <c r="N272" s="37"/>
      <c r="O272" s="36">
        <v>31</v>
      </c>
      <c r="P272" s="598" t="s">
        <v>408</v>
      </c>
      <c r="Q272" s="455"/>
      <c r="R272" s="455"/>
      <c r="S272" s="455"/>
      <c r="T272" s="456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17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x14ac:dyDescent="0.2">
      <c r="A273" s="460"/>
      <c r="B273" s="460"/>
      <c r="C273" s="460"/>
      <c r="D273" s="460"/>
      <c r="E273" s="460"/>
      <c r="F273" s="460"/>
      <c r="G273" s="460"/>
      <c r="H273" s="460"/>
      <c r="I273" s="460"/>
      <c r="J273" s="460"/>
      <c r="K273" s="460"/>
      <c r="L273" s="460"/>
      <c r="M273" s="460"/>
      <c r="N273" s="460"/>
      <c r="O273" s="461"/>
      <c r="P273" s="457" t="s">
        <v>43</v>
      </c>
      <c r="Q273" s="458"/>
      <c r="R273" s="458"/>
      <c r="S273" s="458"/>
      <c r="T273" s="458"/>
      <c r="U273" s="458"/>
      <c r="V273" s="459"/>
      <c r="W273" s="41" t="s">
        <v>42</v>
      </c>
      <c r="X273" s="42">
        <f>IFERROR(X272/H272,"0")</f>
        <v>0</v>
      </c>
      <c r="Y273" s="42">
        <f>IFERROR(Y272/H272,"0")</f>
        <v>0</v>
      </c>
      <c r="Z273" s="42">
        <f>IFERROR(IF(Z272="",0,Z272),"0")</f>
        <v>0</v>
      </c>
      <c r="AA273" s="65"/>
      <c r="AB273" s="65"/>
      <c r="AC273" s="65"/>
    </row>
    <row r="274" spans="1:68" x14ac:dyDescent="0.2">
      <c r="A274" s="460"/>
      <c r="B274" s="460"/>
      <c r="C274" s="460"/>
      <c r="D274" s="460"/>
      <c r="E274" s="460"/>
      <c r="F274" s="460"/>
      <c r="G274" s="460"/>
      <c r="H274" s="460"/>
      <c r="I274" s="460"/>
      <c r="J274" s="460"/>
      <c r="K274" s="460"/>
      <c r="L274" s="460"/>
      <c r="M274" s="460"/>
      <c r="N274" s="460"/>
      <c r="O274" s="461"/>
      <c r="P274" s="457" t="s">
        <v>43</v>
      </c>
      <c r="Q274" s="458"/>
      <c r="R274" s="458"/>
      <c r="S274" s="458"/>
      <c r="T274" s="458"/>
      <c r="U274" s="458"/>
      <c r="V274" s="459"/>
      <c r="W274" s="41" t="s">
        <v>0</v>
      </c>
      <c r="X274" s="42">
        <f>IFERROR(SUM(X272:X272),"0")</f>
        <v>0</v>
      </c>
      <c r="Y274" s="42">
        <f>IFERROR(SUM(Y272:Y272),"0")</f>
        <v>0</v>
      </c>
      <c r="Z274" s="41"/>
      <c r="AA274" s="65"/>
      <c r="AB274" s="65"/>
      <c r="AC274" s="65"/>
    </row>
    <row r="275" spans="1:68" ht="16.5" customHeight="1" x14ac:dyDescent="0.25">
      <c r="A275" s="451" t="s">
        <v>409</v>
      </c>
      <c r="B275" s="451"/>
      <c r="C275" s="451"/>
      <c r="D275" s="451"/>
      <c r="E275" s="451"/>
      <c r="F275" s="451"/>
      <c r="G275" s="451"/>
      <c r="H275" s="451"/>
      <c r="I275" s="451"/>
      <c r="J275" s="451"/>
      <c r="K275" s="451"/>
      <c r="L275" s="451"/>
      <c r="M275" s="451"/>
      <c r="N275" s="451"/>
      <c r="O275" s="451"/>
      <c r="P275" s="451"/>
      <c r="Q275" s="451"/>
      <c r="R275" s="451"/>
      <c r="S275" s="451"/>
      <c r="T275" s="451"/>
      <c r="U275" s="451"/>
      <c r="V275" s="451"/>
      <c r="W275" s="451"/>
      <c r="X275" s="451"/>
      <c r="Y275" s="451"/>
      <c r="Z275" s="451"/>
      <c r="AA275" s="63"/>
      <c r="AB275" s="63"/>
      <c r="AC275" s="63"/>
    </row>
    <row r="276" spans="1:68" ht="14.25" customHeight="1" x14ac:dyDescent="0.25">
      <c r="A276" s="452" t="s">
        <v>117</v>
      </c>
      <c r="B276" s="452"/>
      <c r="C276" s="452"/>
      <c r="D276" s="452"/>
      <c r="E276" s="452"/>
      <c r="F276" s="452"/>
      <c r="G276" s="452"/>
      <c r="H276" s="452"/>
      <c r="I276" s="452"/>
      <c r="J276" s="452"/>
      <c r="K276" s="452"/>
      <c r="L276" s="452"/>
      <c r="M276" s="452"/>
      <c r="N276" s="452"/>
      <c r="O276" s="452"/>
      <c r="P276" s="452"/>
      <c r="Q276" s="452"/>
      <c r="R276" s="452"/>
      <c r="S276" s="452"/>
      <c r="T276" s="452"/>
      <c r="U276" s="452"/>
      <c r="V276" s="452"/>
      <c r="W276" s="452"/>
      <c r="X276" s="452"/>
      <c r="Y276" s="452"/>
      <c r="Z276" s="452"/>
      <c r="AA276" s="64"/>
      <c r="AB276" s="64"/>
      <c r="AC276" s="64"/>
    </row>
    <row r="277" spans="1:68" ht="27" customHeight="1" x14ac:dyDescent="0.25">
      <c r="A277" s="61" t="s">
        <v>410</v>
      </c>
      <c r="B277" s="61" t="s">
        <v>411</v>
      </c>
      <c r="C277" s="35">
        <v>4301011223</v>
      </c>
      <c r="D277" s="453">
        <v>4607091383423</v>
      </c>
      <c r="E277" s="453"/>
      <c r="F277" s="60">
        <v>1.35</v>
      </c>
      <c r="G277" s="36">
        <v>8</v>
      </c>
      <c r="H277" s="60">
        <v>10.8</v>
      </c>
      <c r="I277" s="60">
        <v>11.375999999999999</v>
      </c>
      <c r="J277" s="36">
        <v>56</v>
      </c>
      <c r="K277" s="36" t="s">
        <v>121</v>
      </c>
      <c r="L277" s="36"/>
      <c r="M277" s="37" t="s">
        <v>123</v>
      </c>
      <c r="N277" s="37"/>
      <c r="O277" s="36">
        <v>35</v>
      </c>
      <c r="P277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55"/>
      <c r="R277" s="455"/>
      <c r="S277" s="455"/>
      <c r="T277" s="456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IFERROR(IF(Y277=0,"",ROUNDUP(Y277/H277,0)*0.02175),"")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18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27" customHeight="1" x14ac:dyDescent="0.25">
      <c r="A278" s="61" t="s">
        <v>412</v>
      </c>
      <c r="B278" s="61" t="s">
        <v>413</v>
      </c>
      <c r="C278" s="35">
        <v>4301011878</v>
      </c>
      <c r="D278" s="453">
        <v>4680115885660</v>
      </c>
      <c r="E278" s="453"/>
      <c r="F278" s="60">
        <v>1.35</v>
      </c>
      <c r="G278" s="36">
        <v>8</v>
      </c>
      <c r="H278" s="60">
        <v>10.8</v>
      </c>
      <c r="I278" s="60">
        <v>11.28</v>
      </c>
      <c r="J278" s="36">
        <v>56</v>
      </c>
      <c r="K278" s="36" t="s">
        <v>121</v>
      </c>
      <c r="L278" s="36"/>
      <c r="M278" s="37" t="s">
        <v>82</v>
      </c>
      <c r="N278" s="37"/>
      <c r="O278" s="36">
        <v>35</v>
      </c>
      <c r="P278" s="600" t="s">
        <v>414</v>
      </c>
      <c r="Q278" s="455"/>
      <c r="R278" s="455"/>
      <c r="S278" s="455"/>
      <c r="T278" s="456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19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customHeight="1" x14ac:dyDescent="0.25">
      <c r="A279" s="61" t="s">
        <v>415</v>
      </c>
      <c r="B279" s="61" t="s">
        <v>416</v>
      </c>
      <c r="C279" s="35">
        <v>4301011879</v>
      </c>
      <c r="D279" s="453">
        <v>4680115885691</v>
      </c>
      <c r="E279" s="453"/>
      <c r="F279" s="60">
        <v>1.35</v>
      </c>
      <c r="G279" s="36">
        <v>8</v>
      </c>
      <c r="H279" s="60">
        <v>10.8</v>
      </c>
      <c r="I279" s="60">
        <v>11.28</v>
      </c>
      <c r="J279" s="36">
        <v>56</v>
      </c>
      <c r="K279" s="36" t="s">
        <v>121</v>
      </c>
      <c r="L279" s="36"/>
      <c r="M279" s="37" t="s">
        <v>82</v>
      </c>
      <c r="N279" s="37"/>
      <c r="O279" s="36">
        <v>30</v>
      </c>
      <c r="P279" s="601" t="s">
        <v>417</v>
      </c>
      <c r="Q279" s="455"/>
      <c r="R279" s="455"/>
      <c r="S279" s="455"/>
      <c r="T279" s="456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x14ac:dyDescent="0.2">
      <c r="A280" s="460"/>
      <c r="B280" s="460"/>
      <c r="C280" s="460"/>
      <c r="D280" s="460"/>
      <c r="E280" s="460"/>
      <c r="F280" s="460"/>
      <c r="G280" s="460"/>
      <c r="H280" s="460"/>
      <c r="I280" s="460"/>
      <c r="J280" s="460"/>
      <c r="K280" s="460"/>
      <c r="L280" s="460"/>
      <c r="M280" s="460"/>
      <c r="N280" s="460"/>
      <c r="O280" s="461"/>
      <c r="P280" s="457" t="s">
        <v>43</v>
      </c>
      <c r="Q280" s="458"/>
      <c r="R280" s="458"/>
      <c r="S280" s="458"/>
      <c r="T280" s="458"/>
      <c r="U280" s="458"/>
      <c r="V280" s="459"/>
      <c r="W280" s="41" t="s">
        <v>42</v>
      </c>
      <c r="X280" s="42">
        <f>IFERROR(X277/H277,"0")+IFERROR(X278/H278,"0")+IFERROR(X279/H279,"0")</f>
        <v>0</v>
      </c>
      <c r="Y280" s="42">
        <f>IFERROR(Y277/H277,"0")+IFERROR(Y278/H278,"0")+IFERROR(Y279/H279,"0")</f>
        <v>0</v>
      </c>
      <c r="Z280" s="42">
        <f>IFERROR(IF(Z277="",0,Z277),"0")+IFERROR(IF(Z278="",0,Z278),"0")+IFERROR(IF(Z279="",0,Z279),"0")</f>
        <v>0</v>
      </c>
      <c r="AA280" s="65"/>
      <c r="AB280" s="65"/>
      <c r="AC280" s="65"/>
    </row>
    <row r="281" spans="1:68" x14ac:dyDescent="0.2">
      <c r="A281" s="460"/>
      <c r="B281" s="460"/>
      <c r="C281" s="460"/>
      <c r="D281" s="460"/>
      <c r="E281" s="460"/>
      <c r="F281" s="460"/>
      <c r="G281" s="460"/>
      <c r="H281" s="460"/>
      <c r="I281" s="460"/>
      <c r="J281" s="460"/>
      <c r="K281" s="460"/>
      <c r="L281" s="460"/>
      <c r="M281" s="460"/>
      <c r="N281" s="460"/>
      <c r="O281" s="461"/>
      <c r="P281" s="457" t="s">
        <v>43</v>
      </c>
      <c r="Q281" s="458"/>
      <c r="R281" s="458"/>
      <c r="S281" s="458"/>
      <c r="T281" s="458"/>
      <c r="U281" s="458"/>
      <c r="V281" s="459"/>
      <c r="W281" s="41" t="s">
        <v>0</v>
      </c>
      <c r="X281" s="42">
        <f>IFERROR(SUM(X277:X279),"0")</f>
        <v>0</v>
      </c>
      <c r="Y281" s="42">
        <f>IFERROR(SUM(Y277:Y279),"0")</f>
        <v>0</v>
      </c>
      <c r="Z281" s="41"/>
      <c r="AA281" s="65"/>
      <c r="AB281" s="65"/>
      <c r="AC281" s="65"/>
    </row>
    <row r="282" spans="1:68" ht="16.5" customHeight="1" x14ac:dyDescent="0.25">
      <c r="A282" s="451" t="s">
        <v>418</v>
      </c>
      <c r="B282" s="451"/>
      <c r="C282" s="451"/>
      <c r="D282" s="451"/>
      <c r="E282" s="451"/>
      <c r="F282" s="451"/>
      <c r="G282" s="451"/>
      <c r="H282" s="451"/>
      <c r="I282" s="451"/>
      <c r="J282" s="451"/>
      <c r="K282" s="451"/>
      <c r="L282" s="451"/>
      <c r="M282" s="451"/>
      <c r="N282" s="451"/>
      <c r="O282" s="451"/>
      <c r="P282" s="451"/>
      <c r="Q282" s="451"/>
      <c r="R282" s="451"/>
      <c r="S282" s="451"/>
      <c r="T282" s="451"/>
      <c r="U282" s="451"/>
      <c r="V282" s="451"/>
      <c r="W282" s="451"/>
      <c r="X282" s="451"/>
      <c r="Y282" s="451"/>
      <c r="Z282" s="451"/>
      <c r="AA282" s="63"/>
      <c r="AB282" s="63"/>
      <c r="AC282" s="63"/>
    </row>
    <row r="283" spans="1:68" ht="14.25" customHeight="1" x14ac:dyDescent="0.25">
      <c r="A283" s="452" t="s">
        <v>84</v>
      </c>
      <c r="B283" s="452"/>
      <c r="C283" s="452"/>
      <c r="D283" s="452"/>
      <c r="E283" s="452"/>
      <c r="F283" s="452"/>
      <c r="G283" s="452"/>
      <c r="H283" s="452"/>
      <c r="I283" s="452"/>
      <c r="J283" s="452"/>
      <c r="K283" s="452"/>
      <c r="L283" s="452"/>
      <c r="M283" s="452"/>
      <c r="N283" s="452"/>
      <c r="O283" s="452"/>
      <c r="P283" s="452"/>
      <c r="Q283" s="452"/>
      <c r="R283" s="452"/>
      <c r="S283" s="452"/>
      <c r="T283" s="452"/>
      <c r="U283" s="452"/>
      <c r="V283" s="452"/>
      <c r="W283" s="452"/>
      <c r="X283" s="452"/>
      <c r="Y283" s="452"/>
      <c r="Z283" s="452"/>
      <c r="AA283" s="64"/>
      <c r="AB283" s="64"/>
      <c r="AC283" s="64"/>
    </row>
    <row r="284" spans="1:68" ht="27" customHeight="1" x14ac:dyDescent="0.25">
      <c r="A284" s="61" t="s">
        <v>419</v>
      </c>
      <c r="B284" s="61" t="s">
        <v>420</v>
      </c>
      <c r="C284" s="35">
        <v>4301051409</v>
      </c>
      <c r="D284" s="453">
        <v>4680115881556</v>
      </c>
      <c r="E284" s="453"/>
      <c r="F284" s="60">
        <v>1</v>
      </c>
      <c r="G284" s="36">
        <v>4</v>
      </c>
      <c r="H284" s="60">
        <v>4</v>
      </c>
      <c r="I284" s="60">
        <v>4.4080000000000004</v>
      </c>
      <c r="J284" s="36">
        <v>104</v>
      </c>
      <c r="K284" s="36" t="s">
        <v>121</v>
      </c>
      <c r="L284" s="36"/>
      <c r="M284" s="37" t="s">
        <v>123</v>
      </c>
      <c r="N284" s="37"/>
      <c r="O284" s="36">
        <v>45</v>
      </c>
      <c r="P284" s="6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55"/>
      <c r="R284" s="455"/>
      <c r="S284" s="455"/>
      <c r="T284" s="456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IFERROR(IF(Y284=0,"",ROUNDUP(Y284/H284,0)*0.01196),"")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1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421</v>
      </c>
      <c r="B285" s="61" t="s">
        <v>422</v>
      </c>
      <c r="C285" s="35">
        <v>4301051487</v>
      </c>
      <c r="D285" s="453">
        <v>4680115881228</v>
      </c>
      <c r="E285" s="453"/>
      <c r="F285" s="60">
        <v>0.4</v>
      </c>
      <c r="G285" s="36">
        <v>6</v>
      </c>
      <c r="H285" s="60">
        <v>2.4</v>
      </c>
      <c r="I285" s="60">
        <v>2.6720000000000002</v>
      </c>
      <c r="J285" s="36">
        <v>156</v>
      </c>
      <c r="K285" s="36" t="s">
        <v>87</v>
      </c>
      <c r="L285" s="36"/>
      <c r="M285" s="37" t="s">
        <v>82</v>
      </c>
      <c r="N285" s="37"/>
      <c r="O285" s="36">
        <v>40</v>
      </c>
      <c r="P285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55"/>
      <c r="R285" s="455"/>
      <c r="S285" s="455"/>
      <c r="T285" s="456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IFERROR(IF(Y285=0,"",ROUNDUP(Y285/H285,0)*0.00753),"")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2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ht="27" customHeight="1" x14ac:dyDescent="0.25">
      <c r="A286" s="61" t="s">
        <v>423</v>
      </c>
      <c r="B286" s="61" t="s">
        <v>424</v>
      </c>
      <c r="C286" s="35">
        <v>4301051506</v>
      </c>
      <c r="D286" s="453">
        <v>4680115881037</v>
      </c>
      <c r="E286" s="453"/>
      <c r="F286" s="60">
        <v>0.84</v>
      </c>
      <c r="G286" s="36">
        <v>4</v>
      </c>
      <c r="H286" s="60">
        <v>3.36</v>
      </c>
      <c r="I286" s="60">
        <v>3.6179999999999999</v>
      </c>
      <c r="J286" s="36">
        <v>120</v>
      </c>
      <c r="K286" s="36" t="s">
        <v>87</v>
      </c>
      <c r="L286" s="36"/>
      <c r="M286" s="37" t="s">
        <v>82</v>
      </c>
      <c r="N286" s="37"/>
      <c r="O286" s="36">
        <v>40</v>
      </c>
      <c r="P286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55"/>
      <c r="R286" s="455"/>
      <c r="S286" s="455"/>
      <c r="T286" s="456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27" customHeight="1" x14ac:dyDescent="0.25">
      <c r="A287" s="61" t="s">
        <v>425</v>
      </c>
      <c r="B287" s="61" t="s">
        <v>426</v>
      </c>
      <c r="C287" s="35">
        <v>4301051384</v>
      </c>
      <c r="D287" s="453">
        <v>4680115881211</v>
      </c>
      <c r="E287" s="453"/>
      <c r="F287" s="60">
        <v>0.4</v>
      </c>
      <c r="G287" s="36">
        <v>6</v>
      </c>
      <c r="H287" s="60">
        <v>2.4</v>
      </c>
      <c r="I287" s="60">
        <v>2.6</v>
      </c>
      <c r="J287" s="36">
        <v>156</v>
      </c>
      <c r="K287" s="36" t="s">
        <v>87</v>
      </c>
      <c r="L287" s="36"/>
      <c r="M287" s="37" t="s">
        <v>82</v>
      </c>
      <c r="N287" s="37"/>
      <c r="O287" s="36">
        <v>45</v>
      </c>
      <c r="P287" s="6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55"/>
      <c r="R287" s="455"/>
      <c r="S287" s="455"/>
      <c r="T287" s="456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IFERROR(IF(Y287=0,"",ROUNDUP(Y287/H287,0)*0.00753),"")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27" customHeight="1" x14ac:dyDescent="0.25">
      <c r="A288" s="61" t="s">
        <v>427</v>
      </c>
      <c r="B288" s="61" t="s">
        <v>428</v>
      </c>
      <c r="C288" s="35">
        <v>4301051378</v>
      </c>
      <c r="D288" s="453">
        <v>4680115881020</v>
      </c>
      <c r="E288" s="453"/>
      <c r="F288" s="60">
        <v>0.84</v>
      </c>
      <c r="G288" s="36">
        <v>4</v>
      </c>
      <c r="H288" s="60">
        <v>3.36</v>
      </c>
      <c r="I288" s="60">
        <v>3.57</v>
      </c>
      <c r="J288" s="36">
        <v>120</v>
      </c>
      <c r="K288" s="36" t="s">
        <v>87</v>
      </c>
      <c r="L288" s="36"/>
      <c r="M288" s="37" t="s">
        <v>82</v>
      </c>
      <c r="N288" s="37"/>
      <c r="O288" s="36">
        <v>45</v>
      </c>
      <c r="P288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55"/>
      <c r="R288" s="455"/>
      <c r="S288" s="455"/>
      <c r="T288" s="456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x14ac:dyDescent="0.2">
      <c r="A289" s="460"/>
      <c r="B289" s="460"/>
      <c r="C289" s="460"/>
      <c r="D289" s="460"/>
      <c r="E289" s="460"/>
      <c r="F289" s="460"/>
      <c r="G289" s="460"/>
      <c r="H289" s="460"/>
      <c r="I289" s="460"/>
      <c r="J289" s="460"/>
      <c r="K289" s="460"/>
      <c r="L289" s="460"/>
      <c r="M289" s="460"/>
      <c r="N289" s="460"/>
      <c r="O289" s="461"/>
      <c r="P289" s="457" t="s">
        <v>43</v>
      </c>
      <c r="Q289" s="458"/>
      <c r="R289" s="458"/>
      <c r="S289" s="458"/>
      <c r="T289" s="458"/>
      <c r="U289" s="458"/>
      <c r="V289" s="459"/>
      <c r="W289" s="41" t="s">
        <v>42</v>
      </c>
      <c r="X289" s="42">
        <f>IFERROR(X284/H284,"0")+IFERROR(X285/H285,"0")+IFERROR(X286/H286,"0")+IFERROR(X287/H287,"0")+IFERROR(X288/H288,"0")</f>
        <v>0</v>
      </c>
      <c r="Y289" s="42">
        <f>IFERROR(Y284/H284,"0")+IFERROR(Y285/H285,"0")+IFERROR(Y286/H286,"0")+IFERROR(Y287/H287,"0")+IFERROR(Y288/H288,"0")</f>
        <v>0</v>
      </c>
      <c r="Z289" s="42">
        <f>IFERROR(IF(Z284="",0,Z284),"0")+IFERROR(IF(Z285="",0,Z285),"0")+IFERROR(IF(Z286="",0,Z286),"0")+IFERROR(IF(Z287="",0,Z287),"0")+IFERROR(IF(Z288="",0,Z288),"0")</f>
        <v>0</v>
      </c>
      <c r="AA289" s="65"/>
      <c r="AB289" s="65"/>
      <c r="AC289" s="65"/>
    </row>
    <row r="290" spans="1:68" x14ac:dyDescent="0.2">
      <c r="A290" s="460"/>
      <c r="B290" s="460"/>
      <c r="C290" s="460"/>
      <c r="D290" s="460"/>
      <c r="E290" s="460"/>
      <c r="F290" s="460"/>
      <c r="G290" s="460"/>
      <c r="H290" s="460"/>
      <c r="I290" s="460"/>
      <c r="J290" s="460"/>
      <c r="K290" s="460"/>
      <c r="L290" s="460"/>
      <c r="M290" s="460"/>
      <c r="N290" s="460"/>
      <c r="O290" s="461"/>
      <c r="P290" s="457" t="s">
        <v>43</v>
      </c>
      <c r="Q290" s="458"/>
      <c r="R290" s="458"/>
      <c r="S290" s="458"/>
      <c r="T290" s="458"/>
      <c r="U290" s="458"/>
      <c r="V290" s="459"/>
      <c r="W290" s="41" t="s">
        <v>0</v>
      </c>
      <c r="X290" s="42">
        <f>IFERROR(SUM(X284:X288),"0")</f>
        <v>0</v>
      </c>
      <c r="Y290" s="42">
        <f>IFERROR(SUM(Y284:Y288),"0")</f>
        <v>0</v>
      </c>
      <c r="Z290" s="41"/>
      <c r="AA290" s="65"/>
      <c r="AB290" s="65"/>
      <c r="AC290" s="65"/>
    </row>
    <row r="291" spans="1:68" ht="16.5" customHeight="1" x14ac:dyDescent="0.25">
      <c r="A291" s="451" t="s">
        <v>429</v>
      </c>
      <c r="B291" s="451"/>
      <c r="C291" s="451"/>
      <c r="D291" s="451"/>
      <c r="E291" s="451"/>
      <c r="F291" s="451"/>
      <c r="G291" s="451"/>
      <c r="H291" s="451"/>
      <c r="I291" s="451"/>
      <c r="J291" s="451"/>
      <c r="K291" s="451"/>
      <c r="L291" s="451"/>
      <c r="M291" s="451"/>
      <c r="N291" s="451"/>
      <c r="O291" s="451"/>
      <c r="P291" s="451"/>
      <c r="Q291" s="451"/>
      <c r="R291" s="451"/>
      <c r="S291" s="451"/>
      <c r="T291" s="451"/>
      <c r="U291" s="451"/>
      <c r="V291" s="451"/>
      <c r="W291" s="451"/>
      <c r="X291" s="451"/>
      <c r="Y291" s="451"/>
      <c r="Z291" s="451"/>
      <c r="AA291" s="63"/>
      <c r="AB291" s="63"/>
      <c r="AC291" s="63"/>
    </row>
    <row r="292" spans="1:68" ht="14.25" customHeight="1" x14ac:dyDescent="0.25">
      <c r="A292" s="452" t="s">
        <v>84</v>
      </c>
      <c r="B292" s="452"/>
      <c r="C292" s="452"/>
      <c r="D292" s="452"/>
      <c r="E292" s="452"/>
      <c r="F292" s="452"/>
      <c r="G292" s="452"/>
      <c r="H292" s="452"/>
      <c r="I292" s="452"/>
      <c r="J292" s="452"/>
      <c r="K292" s="452"/>
      <c r="L292" s="452"/>
      <c r="M292" s="452"/>
      <c r="N292" s="452"/>
      <c r="O292" s="452"/>
      <c r="P292" s="452"/>
      <c r="Q292" s="452"/>
      <c r="R292" s="452"/>
      <c r="S292" s="452"/>
      <c r="T292" s="452"/>
      <c r="U292" s="452"/>
      <c r="V292" s="452"/>
      <c r="W292" s="452"/>
      <c r="X292" s="452"/>
      <c r="Y292" s="452"/>
      <c r="Z292" s="452"/>
      <c r="AA292" s="64"/>
      <c r="AB292" s="64"/>
      <c r="AC292" s="64"/>
    </row>
    <row r="293" spans="1:68" ht="16.5" customHeight="1" x14ac:dyDescent="0.25">
      <c r="A293" s="61" t="s">
        <v>430</v>
      </c>
      <c r="B293" s="61" t="s">
        <v>431</v>
      </c>
      <c r="C293" s="35">
        <v>4301051731</v>
      </c>
      <c r="D293" s="453">
        <v>4680115884618</v>
      </c>
      <c r="E293" s="453"/>
      <c r="F293" s="60">
        <v>0.6</v>
      </c>
      <c r="G293" s="36">
        <v>6</v>
      </c>
      <c r="H293" s="60">
        <v>3.6</v>
      </c>
      <c r="I293" s="60">
        <v>3.81</v>
      </c>
      <c r="J293" s="36">
        <v>120</v>
      </c>
      <c r="K293" s="36" t="s">
        <v>87</v>
      </c>
      <c r="L293" s="36"/>
      <c r="M293" s="37" t="s">
        <v>82</v>
      </c>
      <c r="N293" s="37"/>
      <c r="O293" s="36">
        <v>45</v>
      </c>
      <c r="P293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55"/>
      <c r="R293" s="455"/>
      <c r="S293" s="455"/>
      <c r="T293" s="456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IFERROR(IF(Y293=0,"",ROUNDUP(Y293/H293,0)*0.00937),"")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26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x14ac:dyDescent="0.2">
      <c r="A294" s="460"/>
      <c r="B294" s="460"/>
      <c r="C294" s="460"/>
      <c r="D294" s="460"/>
      <c r="E294" s="460"/>
      <c r="F294" s="460"/>
      <c r="G294" s="460"/>
      <c r="H294" s="460"/>
      <c r="I294" s="460"/>
      <c r="J294" s="460"/>
      <c r="K294" s="460"/>
      <c r="L294" s="460"/>
      <c r="M294" s="460"/>
      <c r="N294" s="460"/>
      <c r="O294" s="461"/>
      <c r="P294" s="457" t="s">
        <v>43</v>
      </c>
      <c r="Q294" s="458"/>
      <c r="R294" s="458"/>
      <c r="S294" s="458"/>
      <c r="T294" s="458"/>
      <c r="U294" s="458"/>
      <c r="V294" s="459"/>
      <c r="W294" s="41" t="s">
        <v>42</v>
      </c>
      <c r="X294" s="42">
        <f>IFERROR(X293/H293,"0")</f>
        <v>0</v>
      </c>
      <c r="Y294" s="42">
        <f>IFERROR(Y293/H293,"0")</f>
        <v>0</v>
      </c>
      <c r="Z294" s="42">
        <f>IFERROR(IF(Z293="",0,Z293),"0")</f>
        <v>0</v>
      </c>
      <c r="AA294" s="65"/>
      <c r="AB294" s="65"/>
      <c r="AC294" s="65"/>
    </row>
    <row r="295" spans="1:68" x14ac:dyDescent="0.2">
      <c r="A295" s="460"/>
      <c r="B295" s="460"/>
      <c r="C295" s="460"/>
      <c r="D295" s="460"/>
      <c r="E295" s="460"/>
      <c r="F295" s="460"/>
      <c r="G295" s="460"/>
      <c r="H295" s="460"/>
      <c r="I295" s="460"/>
      <c r="J295" s="460"/>
      <c r="K295" s="460"/>
      <c r="L295" s="460"/>
      <c r="M295" s="460"/>
      <c r="N295" s="460"/>
      <c r="O295" s="461"/>
      <c r="P295" s="457" t="s">
        <v>43</v>
      </c>
      <c r="Q295" s="458"/>
      <c r="R295" s="458"/>
      <c r="S295" s="458"/>
      <c r="T295" s="458"/>
      <c r="U295" s="458"/>
      <c r="V295" s="459"/>
      <c r="W295" s="41" t="s">
        <v>0</v>
      </c>
      <c r="X295" s="42">
        <f>IFERROR(SUM(X293:X293),"0")</f>
        <v>0</v>
      </c>
      <c r="Y295" s="42">
        <f>IFERROR(SUM(Y293:Y293),"0")</f>
        <v>0</v>
      </c>
      <c r="Z295" s="41"/>
      <c r="AA295" s="65"/>
      <c r="AB295" s="65"/>
      <c r="AC295" s="65"/>
    </row>
    <row r="296" spans="1:68" ht="16.5" customHeight="1" x14ac:dyDescent="0.25">
      <c r="A296" s="451" t="s">
        <v>432</v>
      </c>
      <c r="B296" s="451"/>
      <c r="C296" s="451"/>
      <c r="D296" s="451"/>
      <c r="E296" s="451"/>
      <c r="F296" s="451"/>
      <c r="G296" s="451"/>
      <c r="H296" s="451"/>
      <c r="I296" s="451"/>
      <c r="J296" s="451"/>
      <c r="K296" s="451"/>
      <c r="L296" s="451"/>
      <c r="M296" s="451"/>
      <c r="N296" s="451"/>
      <c r="O296" s="451"/>
      <c r="P296" s="451"/>
      <c r="Q296" s="451"/>
      <c r="R296" s="451"/>
      <c r="S296" s="451"/>
      <c r="T296" s="451"/>
      <c r="U296" s="451"/>
      <c r="V296" s="451"/>
      <c r="W296" s="451"/>
      <c r="X296" s="451"/>
      <c r="Y296" s="451"/>
      <c r="Z296" s="451"/>
      <c r="AA296" s="63"/>
      <c r="AB296" s="63"/>
      <c r="AC296" s="63"/>
    </row>
    <row r="297" spans="1:68" ht="14.25" customHeight="1" x14ac:dyDescent="0.25">
      <c r="A297" s="452" t="s">
        <v>117</v>
      </c>
      <c r="B297" s="452"/>
      <c r="C297" s="452"/>
      <c r="D297" s="452"/>
      <c r="E297" s="452"/>
      <c r="F297" s="452"/>
      <c r="G297" s="452"/>
      <c r="H297" s="452"/>
      <c r="I297" s="452"/>
      <c r="J297" s="452"/>
      <c r="K297" s="452"/>
      <c r="L297" s="452"/>
      <c r="M297" s="452"/>
      <c r="N297" s="452"/>
      <c r="O297" s="452"/>
      <c r="P297" s="452"/>
      <c r="Q297" s="452"/>
      <c r="R297" s="452"/>
      <c r="S297" s="452"/>
      <c r="T297" s="452"/>
      <c r="U297" s="452"/>
      <c r="V297" s="452"/>
      <c r="W297" s="452"/>
      <c r="X297" s="452"/>
      <c r="Y297" s="452"/>
      <c r="Z297" s="452"/>
      <c r="AA297" s="64"/>
      <c r="AB297" s="64"/>
      <c r="AC297" s="64"/>
    </row>
    <row r="298" spans="1:68" ht="27" customHeight="1" x14ac:dyDescent="0.25">
      <c r="A298" s="61" t="s">
        <v>433</v>
      </c>
      <c r="B298" s="61" t="s">
        <v>434</v>
      </c>
      <c r="C298" s="35">
        <v>4301011593</v>
      </c>
      <c r="D298" s="453">
        <v>4680115882973</v>
      </c>
      <c r="E298" s="453"/>
      <c r="F298" s="60">
        <v>0.7</v>
      </c>
      <c r="G298" s="36">
        <v>6</v>
      </c>
      <c r="H298" s="60">
        <v>4.2</v>
      </c>
      <c r="I298" s="60">
        <v>4.5599999999999996</v>
      </c>
      <c r="J298" s="36">
        <v>104</v>
      </c>
      <c r="K298" s="36" t="s">
        <v>121</v>
      </c>
      <c r="L298" s="36"/>
      <c r="M298" s="37" t="s">
        <v>120</v>
      </c>
      <c r="N298" s="37"/>
      <c r="O298" s="36">
        <v>55</v>
      </c>
      <c r="P298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55"/>
      <c r="R298" s="455"/>
      <c r="S298" s="455"/>
      <c r="T298" s="456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IFERROR(IF(Y298=0,"",ROUNDUP(Y298/H298,0)*0.01196),"")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27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x14ac:dyDescent="0.2">
      <c r="A299" s="460"/>
      <c r="B299" s="460"/>
      <c r="C299" s="460"/>
      <c r="D299" s="460"/>
      <c r="E299" s="460"/>
      <c r="F299" s="460"/>
      <c r="G299" s="460"/>
      <c r="H299" s="460"/>
      <c r="I299" s="460"/>
      <c r="J299" s="460"/>
      <c r="K299" s="460"/>
      <c r="L299" s="460"/>
      <c r="M299" s="460"/>
      <c r="N299" s="460"/>
      <c r="O299" s="461"/>
      <c r="P299" s="457" t="s">
        <v>43</v>
      </c>
      <c r="Q299" s="458"/>
      <c r="R299" s="458"/>
      <c r="S299" s="458"/>
      <c r="T299" s="458"/>
      <c r="U299" s="458"/>
      <c r="V299" s="459"/>
      <c r="W299" s="41" t="s">
        <v>42</v>
      </c>
      <c r="X299" s="42">
        <f>IFERROR(X298/H298,"0")</f>
        <v>0</v>
      </c>
      <c r="Y299" s="42">
        <f>IFERROR(Y298/H298,"0")</f>
        <v>0</v>
      </c>
      <c r="Z299" s="42">
        <f>IFERROR(IF(Z298="",0,Z298),"0")</f>
        <v>0</v>
      </c>
      <c r="AA299" s="65"/>
      <c r="AB299" s="65"/>
      <c r="AC299" s="65"/>
    </row>
    <row r="300" spans="1:68" x14ac:dyDescent="0.2">
      <c r="A300" s="460"/>
      <c r="B300" s="460"/>
      <c r="C300" s="460"/>
      <c r="D300" s="460"/>
      <c r="E300" s="460"/>
      <c r="F300" s="460"/>
      <c r="G300" s="460"/>
      <c r="H300" s="460"/>
      <c r="I300" s="460"/>
      <c r="J300" s="460"/>
      <c r="K300" s="460"/>
      <c r="L300" s="460"/>
      <c r="M300" s="460"/>
      <c r="N300" s="460"/>
      <c r="O300" s="461"/>
      <c r="P300" s="457" t="s">
        <v>43</v>
      </c>
      <c r="Q300" s="458"/>
      <c r="R300" s="458"/>
      <c r="S300" s="458"/>
      <c r="T300" s="458"/>
      <c r="U300" s="458"/>
      <c r="V300" s="459"/>
      <c r="W300" s="41" t="s">
        <v>0</v>
      </c>
      <c r="X300" s="42">
        <f>IFERROR(SUM(X298:X298),"0")</f>
        <v>0</v>
      </c>
      <c r="Y300" s="42">
        <f>IFERROR(SUM(Y298:Y298),"0")</f>
        <v>0</v>
      </c>
      <c r="Z300" s="41"/>
      <c r="AA300" s="65"/>
      <c r="AB300" s="65"/>
      <c r="AC300" s="65"/>
    </row>
    <row r="301" spans="1:68" ht="14.25" customHeight="1" x14ac:dyDescent="0.25">
      <c r="A301" s="452" t="s">
        <v>79</v>
      </c>
      <c r="B301" s="452"/>
      <c r="C301" s="452"/>
      <c r="D301" s="452"/>
      <c r="E301" s="452"/>
      <c r="F301" s="452"/>
      <c r="G301" s="452"/>
      <c r="H301" s="452"/>
      <c r="I301" s="452"/>
      <c r="J301" s="452"/>
      <c r="K301" s="452"/>
      <c r="L301" s="452"/>
      <c r="M301" s="452"/>
      <c r="N301" s="452"/>
      <c r="O301" s="452"/>
      <c r="P301" s="452"/>
      <c r="Q301" s="452"/>
      <c r="R301" s="452"/>
      <c r="S301" s="452"/>
      <c r="T301" s="452"/>
      <c r="U301" s="452"/>
      <c r="V301" s="452"/>
      <c r="W301" s="452"/>
      <c r="X301" s="452"/>
      <c r="Y301" s="452"/>
      <c r="Z301" s="452"/>
      <c r="AA301" s="64"/>
      <c r="AB301" s="64"/>
      <c r="AC301" s="64"/>
    </row>
    <row r="302" spans="1:68" ht="27" customHeight="1" x14ac:dyDescent="0.25">
      <c r="A302" s="61" t="s">
        <v>435</v>
      </c>
      <c r="B302" s="61" t="s">
        <v>436</v>
      </c>
      <c r="C302" s="35">
        <v>4301031305</v>
      </c>
      <c r="D302" s="453">
        <v>4607091389845</v>
      </c>
      <c r="E302" s="453"/>
      <c r="F302" s="60">
        <v>0.35</v>
      </c>
      <c r="G302" s="36">
        <v>6</v>
      </c>
      <c r="H302" s="60">
        <v>2.1</v>
      </c>
      <c r="I302" s="60">
        <v>2.2000000000000002</v>
      </c>
      <c r="J302" s="36">
        <v>234</v>
      </c>
      <c r="K302" s="36" t="s">
        <v>83</v>
      </c>
      <c r="L302" s="36"/>
      <c r="M302" s="37" t="s">
        <v>82</v>
      </c>
      <c r="N302" s="37"/>
      <c r="O302" s="36">
        <v>40</v>
      </c>
      <c r="P302" s="60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55"/>
      <c r="R302" s="455"/>
      <c r="S302" s="455"/>
      <c r="T302" s="456"/>
      <c r="U302" s="38" t="s">
        <v>48</v>
      </c>
      <c r="V302" s="38" t="s">
        <v>48</v>
      </c>
      <c r="W302" s="39" t="s">
        <v>0</v>
      </c>
      <c r="X302" s="57">
        <v>0</v>
      </c>
      <c r="Y302" s="54">
        <f>IFERROR(IF(X302="",0,CEILING((X302/$H302),1)*$H302),"")</f>
        <v>0</v>
      </c>
      <c r="Z302" s="40" t="str">
        <f>IFERROR(IF(Y302=0,"",ROUNDUP(Y302/H302,0)*0.00502),"")</f>
        <v/>
      </c>
      <c r="AA302" s="66" t="s">
        <v>48</v>
      </c>
      <c r="AB302" s="67" t="s">
        <v>48</v>
      </c>
      <c r="AC302" s="77"/>
      <c r="AG302" s="76"/>
      <c r="AJ302" s="79"/>
      <c r="AK302" s="79"/>
      <c r="BB302" s="228" t="s">
        <v>69</v>
      </c>
      <c r="BM302" s="76">
        <f>IFERROR(X302*I302/H302,"0")</f>
        <v>0</v>
      </c>
      <c r="BN302" s="76">
        <f>IFERROR(Y302*I302/H302,"0")</f>
        <v>0</v>
      </c>
      <c r="BO302" s="76">
        <f>IFERROR(1/J302*(X302/H302),"0")</f>
        <v>0</v>
      </c>
      <c r="BP302" s="76">
        <f>IFERROR(1/J302*(Y302/H302),"0")</f>
        <v>0</v>
      </c>
    </row>
    <row r="303" spans="1:68" ht="27" customHeight="1" x14ac:dyDescent="0.25">
      <c r="A303" s="61" t="s">
        <v>437</v>
      </c>
      <c r="B303" s="61" t="s">
        <v>438</v>
      </c>
      <c r="C303" s="35">
        <v>4301031306</v>
      </c>
      <c r="D303" s="453">
        <v>4680115882881</v>
      </c>
      <c r="E303" s="453"/>
      <c r="F303" s="60">
        <v>0.28000000000000003</v>
      </c>
      <c r="G303" s="36">
        <v>6</v>
      </c>
      <c r="H303" s="60">
        <v>1.68</v>
      </c>
      <c r="I303" s="60">
        <v>1.81</v>
      </c>
      <c r="J303" s="36">
        <v>234</v>
      </c>
      <c r="K303" s="36" t="s">
        <v>83</v>
      </c>
      <c r="L303" s="36"/>
      <c r="M303" s="37" t="s">
        <v>82</v>
      </c>
      <c r="N303" s="37"/>
      <c r="O303" s="36">
        <v>40</v>
      </c>
      <c r="P303" s="61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55"/>
      <c r="R303" s="455"/>
      <c r="S303" s="455"/>
      <c r="T303" s="456"/>
      <c r="U303" s="38" t="s">
        <v>48</v>
      </c>
      <c r="V303" s="38" t="s">
        <v>48</v>
      </c>
      <c r="W303" s="39" t="s">
        <v>0</v>
      </c>
      <c r="X303" s="57">
        <v>0</v>
      </c>
      <c r="Y303" s="54">
        <f>IFERROR(IF(X303="",0,CEILING((X303/$H303),1)*$H303),"")</f>
        <v>0</v>
      </c>
      <c r="Z303" s="40" t="str">
        <f>IFERROR(IF(Y303=0,"",ROUNDUP(Y303/H303,0)*0.00502),"")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29" t="s">
        <v>69</v>
      </c>
      <c r="BM303" s="76">
        <f>IFERROR(X303*I303/H303,"0")</f>
        <v>0</v>
      </c>
      <c r="BN303" s="76">
        <f>IFERROR(Y303*I303/H303,"0")</f>
        <v>0</v>
      </c>
      <c r="BO303" s="76">
        <f>IFERROR(1/J303*(X303/H303),"0")</f>
        <v>0</v>
      </c>
      <c r="BP303" s="76">
        <f>IFERROR(1/J303*(Y303/H303),"0")</f>
        <v>0</v>
      </c>
    </row>
    <row r="304" spans="1:68" x14ac:dyDescent="0.2">
      <c r="A304" s="460"/>
      <c r="B304" s="460"/>
      <c r="C304" s="460"/>
      <c r="D304" s="460"/>
      <c r="E304" s="460"/>
      <c r="F304" s="460"/>
      <c r="G304" s="460"/>
      <c r="H304" s="460"/>
      <c r="I304" s="460"/>
      <c r="J304" s="460"/>
      <c r="K304" s="460"/>
      <c r="L304" s="460"/>
      <c r="M304" s="460"/>
      <c r="N304" s="460"/>
      <c r="O304" s="461"/>
      <c r="P304" s="457" t="s">
        <v>43</v>
      </c>
      <c r="Q304" s="458"/>
      <c r="R304" s="458"/>
      <c r="S304" s="458"/>
      <c r="T304" s="458"/>
      <c r="U304" s="458"/>
      <c r="V304" s="459"/>
      <c r="W304" s="41" t="s">
        <v>42</v>
      </c>
      <c r="X304" s="42">
        <f>IFERROR(X302/H302,"0")+IFERROR(X303/H303,"0")</f>
        <v>0</v>
      </c>
      <c r="Y304" s="42">
        <f>IFERROR(Y302/H302,"0")+IFERROR(Y303/H303,"0")</f>
        <v>0</v>
      </c>
      <c r="Z304" s="42">
        <f>IFERROR(IF(Z302="",0,Z302),"0")+IFERROR(IF(Z303="",0,Z303),"0")</f>
        <v>0</v>
      </c>
      <c r="AA304" s="65"/>
      <c r="AB304" s="65"/>
      <c r="AC304" s="65"/>
    </row>
    <row r="305" spans="1:68" x14ac:dyDescent="0.2">
      <c r="A305" s="460"/>
      <c r="B305" s="460"/>
      <c r="C305" s="460"/>
      <c r="D305" s="460"/>
      <c r="E305" s="460"/>
      <c r="F305" s="460"/>
      <c r="G305" s="460"/>
      <c r="H305" s="460"/>
      <c r="I305" s="460"/>
      <c r="J305" s="460"/>
      <c r="K305" s="460"/>
      <c r="L305" s="460"/>
      <c r="M305" s="460"/>
      <c r="N305" s="460"/>
      <c r="O305" s="461"/>
      <c r="P305" s="457" t="s">
        <v>43</v>
      </c>
      <c r="Q305" s="458"/>
      <c r="R305" s="458"/>
      <c r="S305" s="458"/>
      <c r="T305" s="458"/>
      <c r="U305" s="458"/>
      <c r="V305" s="459"/>
      <c r="W305" s="41" t="s">
        <v>0</v>
      </c>
      <c r="X305" s="42">
        <f>IFERROR(SUM(X302:X303),"0")</f>
        <v>0</v>
      </c>
      <c r="Y305" s="42">
        <f>IFERROR(SUM(Y302:Y303),"0")</f>
        <v>0</v>
      </c>
      <c r="Z305" s="41"/>
      <c r="AA305" s="65"/>
      <c r="AB305" s="65"/>
      <c r="AC305" s="65"/>
    </row>
    <row r="306" spans="1:68" ht="16.5" customHeight="1" x14ac:dyDescent="0.25">
      <c r="A306" s="451" t="s">
        <v>439</v>
      </c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1"/>
      <c r="O306" s="451"/>
      <c r="P306" s="451"/>
      <c r="Q306" s="451"/>
      <c r="R306" s="451"/>
      <c r="S306" s="451"/>
      <c r="T306" s="451"/>
      <c r="U306" s="451"/>
      <c r="V306" s="451"/>
      <c r="W306" s="451"/>
      <c r="X306" s="451"/>
      <c r="Y306" s="451"/>
      <c r="Z306" s="451"/>
      <c r="AA306" s="63"/>
      <c r="AB306" s="63"/>
      <c r="AC306" s="63"/>
    </row>
    <row r="307" spans="1:68" ht="14.25" customHeight="1" x14ac:dyDescent="0.25">
      <c r="A307" s="452" t="s">
        <v>117</v>
      </c>
      <c r="B307" s="452"/>
      <c r="C307" s="452"/>
      <c r="D307" s="452"/>
      <c r="E307" s="452"/>
      <c r="F307" s="452"/>
      <c r="G307" s="452"/>
      <c r="H307" s="452"/>
      <c r="I307" s="452"/>
      <c r="J307" s="452"/>
      <c r="K307" s="452"/>
      <c r="L307" s="452"/>
      <c r="M307" s="452"/>
      <c r="N307" s="452"/>
      <c r="O307" s="452"/>
      <c r="P307" s="452"/>
      <c r="Q307" s="452"/>
      <c r="R307" s="452"/>
      <c r="S307" s="452"/>
      <c r="T307" s="452"/>
      <c r="U307" s="452"/>
      <c r="V307" s="452"/>
      <c r="W307" s="452"/>
      <c r="X307" s="452"/>
      <c r="Y307" s="452"/>
      <c r="Z307" s="452"/>
      <c r="AA307" s="64"/>
      <c r="AB307" s="64"/>
      <c r="AC307" s="64"/>
    </row>
    <row r="308" spans="1:68" ht="27" customHeight="1" x14ac:dyDescent="0.25">
      <c r="A308" s="61" t="s">
        <v>440</v>
      </c>
      <c r="B308" s="61" t="s">
        <v>441</v>
      </c>
      <c r="C308" s="35">
        <v>4301012016</v>
      </c>
      <c r="D308" s="453">
        <v>4680115885554</v>
      </c>
      <c r="E308" s="453"/>
      <c r="F308" s="60">
        <v>1.35</v>
      </c>
      <c r="G308" s="36">
        <v>8</v>
      </c>
      <c r="H308" s="60">
        <v>10.8</v>
      </c>
      <c r="I308" s="60">
        <v>11.28</v>
      </c>
      <c r="J308" s="36">
        <v>56</v>
      </c>
      <c r="K308" s="36" t="s">
        <v>121</v>
      </c>
      <c r="L308" s="36"/>
      <c r="M308" s="37" t="s">
        <v>123</v>
      </c>
      <c r="N308" s="37"/>
      <c r="O308" s="36">
        <v>55</v>
      </c>
      <c r="P308" s="611" t="s">
        <v>442</v>
      </c>
      <c r="Q308" s="455"/>
      <c r="R308" s="455"/>
      <c r="S308" s="455"/>
      <c r="T308" s="456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ref="Y308:Y314" si="52">IFERROR(IF(X308="",0,CEILING((X308/$H308),1)*$H308),"")</f>
        <v>0</v>
      </c>
      <c r="Z308" s="40" t="str">
        <f>IFERROR(IF(Y308=0,"",ROUNDUP(Y308/H308,0)*0.02175),"")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0" t="s">
        <v>69</v>
      </c>
      <c r="BM308" s="76">
        <f t="shared" ref="BM308:BM314" si="53">IFERROR(X308*I308/H308,"0")</f>
        <v>0</v>
      </c>
      <c r="BN308" s="76">
        <f t="shared" ref="BN308:BN314" si="54">IFERROR(Y308*I308/H308,"0")</f>
        <v>0</v>
      </c>
      <c r="BO308" s="76">
        <f t="shared" ref="BO308:BO314" si="55">IFERROR(1/J308*(X308/H308),"0")</f>
        <v>0</v>
      </c>
      <c r="BP308" s="76">
        <f t="shared" ref="BP308:BP314" si="56">IFERROR(1/J308*(Y308/H308),"0")</f>
        <v>0</v>
      </c>
    </row>
    <row r="309" spans="1:68" ht="27" customHeight="1" x14ac:dyDescent="0.25">
      <c r="A309" s="61" t="s">
        <v>443</v>
      </c>
      <c r="B309" s="61" t="s">
        <v>444</v>
      </c>
      <c r="C309" s="35">
        <v>4301012024</v>
      </c>
      <c r="D309" s="453">
        <v>4680115885615</v>
      </c>
      <c r="E309" s="453"/>
      <c r="F309" s="60">
        <v>1.35</v>
      </c>
      <c r="G309" s="36">
        <v>8</v>
      </c>
      <c r="H309" s="60">
        <v>10.8</v>
      </c>
      <c r="I309" s="60">
        <v>11.28</v>
      </c>
      <c r="J309" s="36">
        <v>56</v>
      </c>
      <c r="K309" s="36" t="s">
        <v>121</v>
      </c>
      <c r="L309" s="36"/>
      <c r="M309" s="37" t="s">
        <v>123</v>
      </c>
      <c r="N309" s="37"/>
      <c r="O309" s="36">
        <v>55</v>
      </c>
      <c r="P309" s="612" t="s">
        <v>445</v>
      </c>
      <c r="Q309" s="455"/>
      <c r="R309" s="455"/>
      <c r="S309" s="455"/>
      <c r="T309" s="456"/>
      <c r="U309" s="38" t="s">
        <v>48</v>
      </c>
      <c r="V309" s="38" t="s">
        <v>48</v>
      </c>
      <c r="W309" s="39" t="s">
        <v>0</v>
      </c>
      <c r="X309" s="57">
        <v>100</v>
      </c>
      <c r="Y309" s="54">
        <f t="shared" si="52"/>
        <v>108</v>
      </c>
      <c r="Z309" s="40">
        <f>IFERROR(IF(Y309=0,"",ROUNDUP(Y309/H309,0)*0.02175),"")</f>
        <v>0.21749999999999997</v>
      </c>
      <c r="AA309" s="66" t="s">
        <v>48</v>
      </c>
      <c r="AB309" s="67" t="s">
        <v>48</v>
      </c>
      <c r="AC309" s="77"/>
      <c r="AG309" s="76"/>
      <c r="AJ309" s="79"/>
      <c r="AK309" s="79"/>
      <c r="BB309" s="231" t="s">
        <v>69</v>
      </c>
      <c r="BM309" s="76">
        <f t="shared" si="53"/>
        <v>104.44444444444444</v>
      </c>
      <c r="BN309" s="76">
        <f t="shared" si="54"/>
        <v>112.8</v>
      </c>
      <c r="BO309" s="76">
        <f t="shared" si="55"/>
        <v>0.16534391534391535</v>
      </c>
      <c r="BP309" s="76">
        <f t="shared" si="56"/>
        <v>0.17857142857142855</v>
      </c>
    </row>
    <row r="310" spans="1:68" ht="27" customHeight="1" x14ac:dyDescent="0.25">
      <c r="A310" s="61" t="s">
        <v>446</v>
      </c>
      <c r="B310" s="61" t="s">
        <v>447</v>
      </c>
      <c r="C310" s="35">
        <v>4301011858</v>
      </c>
      <c r="D310" s="453">
        <v>4680115885646</v>
      </c>
      <c r="E310" s="453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121</v>
      </c>
      <c r="L310" s="36"/>
      <c r="M310" s="37" t="s">
        <v>120</v>
      </c>
      <c r="N310" s="37"/>
      <c r="O310" s="36">
        <v>55</v>
      </c>
      <c r="P310" s="613" t="s">
        <v>448</v>
      </c>
      <c r="Q310" s="455"/>
      <c r="R310" s="455"/>
      <c r="S310" s="455"/>
      <c r="T310" s="456"/>
      <c r="U310" s="38" t="s">
        <v>48</v>
      </c>
      <c r="V310" s="38" t="s">
        <v>48</v>
      </c>
      <c r="W310" s="39" t="s">
        <v>0</v>
      </c>
      <c r="X310" s="57">
        <v>250</v>
      </c>
      <c r="Y310" s="54">
        <f t="shared" si="52"/>
        <v>259.20000000000005</v>
      </c>
      <c r="Z310" s="40">
        <f>IFERROR(IF(Y310=0,"",ROUNDUP(Y310/H310,0)*0.02175),"")</f>
        <v>0.52200000000000002</v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si="53"/>
        <v>261.11111111111109</v>
      </c>
      <c r="BN310" s="76">
        <f t="shared" si="54"/>
        <v>270.72000000000003</v>
      </c>
      <c r="BO310" s="76">
        <f t="shared" si="55"/>
        <v>0.41335978835978826</v>
      </c>
      <c r="BP310" s="76">
        <f t="shared" si="56"/>
        <v>0.4285714285714286</v>
      </c>
    </row>
    <row r="311" spans="1:68" ht="27" customHeight="1" x14ac:dyDescent="0.25">
      <c r="A311" s="61" t="s">
        <v>449</v>
      </c>
      <c r="B311" s="61" t="s">
        <v>450</v>
      </c>
      <c r="C311" s="35">
        <v>4301011859</v>
      </c>
      <c r="D311" s="453">
        <v>4680115885608</v>
      </c>
      <c r="E311" s="453"/>
      <c r="F311" s="60">
        <v>0.4</v>
      </c>
      <c r="G311" s="36">
        <v>10</v>
      </c>
      <c r="H311" s="60">
        <v>4</v>
      </c>
      <c r="I311" s="60">
        <v>4.24</v>
      </c>
      <c r="J311" s="36">
        <v>120</v>
      </c>
      <c r="K311" s="36" t="s">
        <v>87</v>
      </c>
      <c r="L311" s="36"/>
      <c r="M311" s="37" t="s">
        <v>120</v>
      </c>
      <c r="N311" s="37"/>
      <c r="O311" s="36">
        <v>55</v>
      </c>
      <c r="P311" s="614" t="s">
        <v>451</v>
      </c>
      <c r="Q311" s="455"/>
      <c r="R311" s="455"/>
      <c r="S311" s="455"/>
      <c r="T311" s="456"/>
      <c r="U311" s="38" t="s">
        <v>48</v>
      </c>
      <c r="V311" s="38" t="s">
        <v>48</v>
      </c>
      <c r="W311" s="39" t="s">
        <v>0</v>
      </c>
      <c r="X311" s="57">
        <v>480</v>
      </c>
      <c r="Y311" s="54">
        <f t="shared" si="52"/>
        <v>480</v>
      </c>
      <c r="Z311" s="40">
        <f>IFERROR(IF(Y311=0,"",ROUNDUP(Y311/H311,0)*0.00937),"")</f>
        <v>1.1244000000000001</v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508.8</v>
      </c>
      <c r="BN311" s="76">
        <f t="shared" si="54"/>
        <v>508.8</v>
      </c>
      <c r="BO311" s="76">
        <f t="shared" si="55"/>
        <v>1</v>
      </c>
      <c r="BP311" s="76">
        <f t="shared" si="56"/>
        <v>1</v>
      </c>
    </row>
    <row r="312" spans="1:68" ht="27" customHeight="1" x14ac:dyDescent="0.25">
      <c r="A312" s="61" t="s">
        <v>452</v>
      </c>
      <c r="B312" s="61" t="s">
        <v>453</v>
      </c>
      <c r="C312" s="35">
        <v>4301011857</v>
      </c>
      <c r="D312" s="453">
        <v>4680115885622</v>
      </c>
      <c r="E312" s="453"/>
      <c r="F312" s="60">
        <v>0.4</v>
      </c>
      <c r="G312" s="36">
        <v>10</v>
      </c>
      <c r="H312" s="60">
        <v>4</v>
      </c>
      <c r="I312" s="60">
        <v>4.24</v>
      </c>
      <c r="J312" s="36">
        <v>120</v>
      </c>
      <c r="K312" s="36" t="s">
        <v>87</v>
      </c>
      <c r="L312" s="36"/>
      <c r="M312" s="37" t="s">
        <v>120</v>
      </c>
      <c r="N312" s="37"/>
      <c r="O312" s="36">
        <v>55</v>
      </c>
      <c r="P312" s="615" t="s">
        <v>454</v>
      </c>
      <c r="Q312" s="455"/>
      <c r="R312" s="455"/>
      <c r="S312" s="455"/>
      <c r="T312" s="456"/>
      <c r="U312" s="38" t="s">
        <v>48</v>
      </c>
      <c r="V312" s="38" t="s">
        <v>48</v>
      </c>
      <c r="W312" s="39" t="s">
        <v>0</v>
      </c>
      <c r="X312" s="57">
        <v>120</v>
      </c>
      <c r="Y312" s="54">
        <f t="shared" si="52"/>
        <v>120</v>
      </c>
      <c r="Z312" s="40">
        <f>IFERROR(IF(Y312=0,"",ROUNDUP(Y312/H312,0)*0.00937),"")</f>
        <v>0.28110000000000002</v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127.2</v>
      </c>
      <c r="BN312" s="76">
        <f t="shared" si="54"/>
        <v>127.2</v>
      </c>
      <c r="BO312" s="76">
        <f t="shared" si="55"/>
        <v>0.25</v>
      </c>
      <c r="BP312" s="76">
        <f t="shared" si="56"/>
        <v>0.25</v>
      </c>
    </row>
    <row r="313" spans="1:68" ht="27" customHeight="1" x14ac:dyDescent="0.25">
      <c r="A313" s="61" t="s">
        <v>455</v>
      </c>
      <c r="B313" s="61" t="s">
        <v>456</v>
      </c>
      <c r="C313" s="35">
        <v>4301011573</v>
      </c>
      <c r="D313" s="453">
        <v>4680115881938</v>
      </c>
      <c r="E313" s="453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87</v>
      </c>
      <c r="L313" s="36"/>
      <c r="M313" s="37" t="s">
        <v>120</v>
      </c>
      <c r="N313" s="37"/>
      <c r="O313" s="36">
        <v>90</v>
      </c>
      <c r="P313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55"/>
      <c r="R313" s="455"/>
      <c r="S313" s="455"/>
      <c r="T313" s="456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457</v>
      </c>
      <c r="B314" s="61" t="s">
        <v>458</v>
      </c>
      <c r="C314" s="35">
        <v>4301010944</v>
      </c>
      <c r="D314" s="453">
        <v>4607091387346</v>
      </c>
      <c r="E314" s="453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87</v>
      </c>
      <c r="L314" s="36"/>
      <c r="M314" s="37" t="s">
        <v>120</v>
      </c>
      <c r="N314" s="37"/>
      <c r="O314" s="36">
        <v>55</v>
      </c>
      <c r="P314" s="6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55"/>
      <c r="R314" s="455"/>
      <c r="S314" s="455"/>
      <c r="T314" s="456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x14ac:dyDescent="0.2">
      <c r="A315" s="460"/>
      <c r="B315" s="460"/>
      <c r="C315" s="460"/>
      <c r="D315" s="460"/>
      <c r="E315" s="460"/>
      <c r="F315" s="460"/>
      <c r="G315" s="460"/>
      <c r="H315" s="460"/>
      <c r="I315" s="460"/>
      <c r="J315" s="460"/>
      <c r="K315" s="460"/>
      <c r="L315" s="460"/>
      <c r="M315" s="460"/>
      <c r="N315" s="460"/>
      <c r="O315" s="461"/>
      <c r="P315" s="457" t="s">
        <v>43</v>
      </c>
      <c r="Q315" s="458"/>
      <c r="R315" s="458"/>
      <c r="S315" s="458"/>
      <c r="T315" s="458"/>
      <c r="U315" s="458"/>
      <c r="V315" s="459"/>
      <c r="W315" s="41" t="s">
        <v>42</v>
      </c>
      <c r="X315" s="42">
        <f>IFERROR(X308/H308,"0")+IFERROR(X309/H309,"0")+IFERROR(X310/H310,"0")+IFERROR(X311/H311,"0")+IFERROR(X312/H312,"0")+IFERROR(X313/H313,"0")+IFERROR(X314/H314,"0")</f>
        <v>182.40740740740739</v>
      </c>
      <c r="Y315" s="42">
        <f>IFERROR(Y308/H308,"0")+IFERROR(Y309/H309,"0")+IFERROR(Y310/H310,"0")+IFERROR(Y311/H311,"0")+IFERROR(Y312/H312,"0")+IFERROR(Y313/H313,"0")+IFERROR(Y314/H314,"0")</f>
        <v>184</v>
      </c>
      <c r="Z315" s="42">
        <f>IFERROR(IF(Z308="",0,Z308),"0")+IFERROR(IF(Z309="",0,Z309),"0")+IFERROR(IF(Z310="",0,Z310),"0")+IFERROR(IF(Z311="",0,Z311),"0")+IFERROR(IF(Z312="",0,Z312),"0")+IFERROR(IF(Z313="",0,Z313),"0")+IFERROR(IF(Z314="",0,Z314),"0")</f>
        <v>2.145</v>
      </c>
      <c r="AA315" s="65"/>
      <c r="AB315" s="65"/>
      <c r="AC315" s="65"/>
    </row>
    <row r="316" spans="1:68" x14ac:dyDescent="0.2">
      <c r="A316" s="460"/>
      <c r="B316" s="460"/>
      <c r="C316" s="460"/>
      <c r="D316" s="460"/>
      <c r="E316" s="460"/>
      <c r="F316" s="460"/>
      <c r="G316" s="460"/>
      <c r="H316" s="460"/>
      <c r="I316" s="460"/>
      <c r="J316" s="460"/>
      <c r="K316" s="460"/>
      <c r="L316" s="460"/>
      <c r="M316" s="460"/>
      <c r="N316" s="460"/>
      <c r="O316" s="461"/>
      <c r="P316" s="457" t="s">
        <v>43</v>
      </c>
      <c r="Q316" s="458"/>
      <c r="R316" s="458"/>
      <c r="S316" s="458"/>
      <c r="T316" s="458"/>
      <c r="U316" s="458"/>
      <c r="V316" s="459"/>
      <c r="W316" s="41" t="s">
        <v>0</v>
      </c>
      <c r="X316" s="42">
        <f>IFERROR(SUM(X308:X314),"0")</f>
        <v>950</v>
      </c>
      <c r="Y316" s="42">
        <f>IFERROR(SUM(Y308:Y314),"0")</f>
        <v>967.2</v>
      </c>
      <c r="Z316" s="41"/>
      <c r="AA316" s="65"/>
      <c r="AB316" s="65"/>
      <c r="AC316" s="65"/>
    </row>
    <row r="317" spans="1:68" ht="14.25" customHeight="1" x14ac:dyDescent="0.25">
      <c r="A317" s="452" t="s">
        <v>79</v>
      </c>
      <c r="B317" s="452"/>
      <c r="C317" s="452"/>
      <c r="D317" s="452"/>
      <c r="E317" s="452"/>
      <c r="F317" s="452"/>
      <c r="G317" s="452"/>
      <c r="H317" s="452"/>
      <c r="I317" s="452"/>
      <c r="J317" s="452"/>
      <c r="K317" s="452"/>
      <c r="L317" s="452"/>
      <c r="M317" s="452"/>
      <c r="N317" s="452"/>
      <c r="O317" s="452"/>
      <c r="P317" s="452"/>
      <c r="Q317" s="452"/>
      <c r="R317" s="452"/>
      <c r="S317" s="452"/>
      <c r="T317" s="452"/>
      <c r="U317" s="452"/>
      <c r="V317" s="452"/>
      <c r="W317" s="452"/>
      <c r="X317" s="452"/>
      <c r="Y317" s="452"/>
      <c r="Z317" s="452"/>
      <c r="AA317" s="64"/>
      <c r="AB317" s="64"/>
      <c r="AC317" s="64"/>
    </row>
    <row r="318" spans="1:68" ht="27" customHeight="1" x14ac:dyDescent="0.25">
      <c r="A318" s="61" t="s">
        <v>459</v>
      </c>
      <c r="B318" s="61" t="s">
        <v>460</v>
      </c>
      <c r="C318" s="35">
        <v>4301030878</v>
      </c>
      <c r="D318" s="453">
        <v>4607091387193</v>
      </c>
      <c r="E318" s="453"/>
      <c r="F318" s="60">
        <v>0.7</v>
      </c>
      <c r="G318" s="36">
        <v>6</v>
      </c>
      <c r="H318" s="60">
        <v>4.2</v>
      </c>
      <c r="I318" s="60">
        <v>4.46</v>
      </c>
      <c r="J318" s="36">
        <v>156</v>
      </c>
      <c r="K318" s="36" t="s">
        <v>87</v>
      </c>
      <c r="L318" s="36"/>
      <c r="M318" s="37" t="s">
        <v>82</v>
      </c>
      <c r="N318" s="37"/>
      <c r="O318" s="36">
        <v>35</v>
      </c>
      <c r="P318" s="6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55"/>
      <c r="R318" s="455"/>
      <c r="S318" s="455"/>
      <c r="T318" s="456"/>
      <c r="U318" s="38" t="s">
        <v>48</v>
      </c>
      <c r="V318" s="38" t="s">
        <v>48</v>
      </c>
      <c r="W318" s="39" t="s">
        <v>0</v>
      </c>
      <c r="X318" s="57">
        <v>400</v>
      </c>
      <c r="Y318" s="54">
        <f>IFERROR(IF(X318="",0,CEILING((X318/$H318),1)*$H318),"")</f>
        <v>403.20000000000005</v>
      </c>
      <c r="Z318" s="40">
        <f>IFERROR(IF(Y318=0,"",ROUNDUP(Y318/H318,0)*0.00753),"")</f>
        <v>0.72287999999999997</v>
      </c>
      <c r="AA318" s="66" t="s">
        <v>48</v>
      </c>
      <c r="AB318" s="67" t="s">
        <v>48</v>
      </c>
      <c r="AC318" s="77"/>
      <c r="AG318" s="76"/>
      <c r="AJ318" s="79"/>
      <c r="AK318" s="79"/>
      <c r="BB318" s="237" t="s">
        <v>69</v>
      </c>
      <c r="BM318" s="76">
        <f>IFERROR(X318*I318/H318,"0")</f>
        <v>424.76190476190476</v>
      </c>
      <c r="BN318" s="76">
        <f>IFERROR(Y318*I318/H318,"0")</f>
        <v>428.16</v>
      </c>
      <c r="BO318" s="76">
        <f>IFERROR(1/J318*(X318/H318),"0")</f>
        <v>0.61050061050061055</v>
      </c>
      <c r="BP318" s="76">
        <f>IFERROR(1/J318*(Y318/H318),"0")</f>
        <v>0.61538461538461542</v>
      </c>
    </row>
    <row r="319" spans="1:68" ht="27" customHeight="1" x14ac:dyDescent="0.25">
      <c r="A319" s="61" t="s">
        <v>461</v>
      </c>
      <c r="B319" s="61" t="s">
        <v>462</v>
      </c>
      <c r="C319" s="35">
        <v>4301031153</v>
      </c>
      <c r="D319" s="453">
        <v>4607091387230</v>
      </c>
      <c r="E319" s="453"/>
      <c r="F319" s="60">
        <v>0.7</v>
      </c>
      <c r="G319" s="36">
        <v>6</v>
      </c>
      <c r="H319" s="60">
        <v>4.2</v>
      </c>
      <c r="I319" s="60">
        <v>4.46</v>
      </c>
      <c r="J319" s="36">
        <v>156</v>
      </c>
      <c r="K319" s="36" t="s">
        <v>87</v>
      </c>
      <c r="L319" s="36"/>
      <c r="M319" s="37" t="s">
        <v>82</v>
      </c>
      <c r="N319" s="37"/>
      <c r="O319" s="36">
        <v>40</v>
      </c>
      <c r="P319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55"/>
      <c r="R319" s="455"/>
      <c r="S319" s="455"/>
      <c r="T319" s="456"/>
      <c r="U319" s="38" t="s">
        <v>48</v>
      </c>
      <c r="V319" s="38" t="s">
        <v>48</v>
      </c>
      <c r="W319" s="39" t="s">
        <v>0</v>
      </c>
      <c r="X319" s="57">
        <v>400</v>
      </c>
      <c r="Y319" s="54">
        <f>IFERROR(IF(X319="",0,CEILING((X319/$H319),1)*$H319),"")</f>
        <v>403.20000000000005</v>
      </c>
      <c r="Z319" s="40">
        <f>IFERROR(IF(Y319=0,"",ROUNDUP(Y319/H319,0)*0.00753),"")</f>
        <v>0.72287999999999997</v>
      </c>
      <c r="AA319" s="66" t="s">
        <v>48</v>
      </c>
      <c r="AB319" s="67" t="s">
        <v>48</v>
      </c>
      <c r="AC319" s="77"/>
      <c r="AG319" s="76"/>
      <c r="AJ319" s="79"/>
      <c r="AK319" s="79"/>
      <c r="BB319" s="238" t="s">
        <v>69</v>
      </c>
      <c r="BM319" s="76">
        <f>IFERROR(X319*I319/H319,"0")</f>
        <v>424.76190476190476</v>
      </c>
      <c r="BN319" s="76">
        <f>IFERROR(Y319*I319/H319,"0")</f>
        <v>428.16</v>
      </c>
      <c r="BO319" s="76">
        <f>IFERROR(1/J319*(X319/H319),"0")</f>
        <v>0.61050061050061055</v>
      </c>
      <c r="BP319" s="76">
        <f>IFERROR(1/J319*(Y319/H319),"0")</f>
        <v>0.61538461538461542</v>
      </c>
    </row>
    <row r="320" spans="1:68" ht="27" customHeight="1" x14ac:dyDescent="0.25">
      <c r="A320" s="61" t="s">
        <v>463</v>
      </c>
      <c r="B320" s="61" t="s">
        <v>464</v>
      </c>
      <c r="C320" s="35">
        <v>4301031154</v>
      </c>
      <c r="D320" s="453">
        <v>4607091387292</v>
      </c>
      <c r="E320" s="453"/>
      <c r="F320" s="60">
        <v>0.73</v>
      </c>
      <c r="G320" s="36">
        <v>6</v>
      </c>
      <c r="H320" s="60">
        <v>4.38</v>
      </c>
      <c r="I320" s="60">
        <v>4.6399999999999997</v>
      </c>
      <c r="J320" s="36">
        <v>156</v>
      </c>
      <c r="K320" s="36" t="s">
        <v>87</v>
      </c>
      <c r="L320" s="36"/>
      <c r="M320" s="37" t="s">
        <v>82</v>
      </c>
      <c r="N320" s="37"/>
      <c r="O320" s="36">
        <v>45</v>
      </c>
      <c r="P320" s="6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55"/>
      <c r="R320" s="455"/>
      <c r="S320" s="455"/>
      <c r="T320" s="456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customHeight="1" x14ac:dyDescent="0.25">
      <c r="A321" s="61" t="s">
        <v>465</v>
      </c>
      <c r="B321" s="61" t="s">
        <v>466</v>
      </c>
      <c r="C321" s="35">
        <v>4301031152</v>
      </c>
      <c r="D321" s="453">
        <v>4607091387285</v>
      </c>
      <c r="E321" s="453"/>
      <c r="F321" s="60">
        <v>0.35</v>
      </c>
      <c r="G321" s="36">
        <v>6</v>
      </c>
      <c r="H321" s="60">
        <v>2.1</v>
      </c>
      <c r="I321" s="60">
        <v>2.23</v>
      </c>
      <c r="J321" s="36">
        <v>234</v>
      </c>
      <c r="K321" s="36" t="s">
        <v>83</v>
      </c>
      <c r="L321" s="36"/>
      <c r="M321" s="37" t="s">
        <v>82</v>
      </c>
      <c r="N321" s="37"/>
      <c r="O321" s="36">
        <v>40</v>
      </c>
      <c r="P321" s="6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55"/>
      <c r="R321" s="455"/>
      <c r="S321" s="455"/>
      <c r="T321" s="456"/>
      <c r="U321" s="38" t="s">
        <v>48</v>
      </c>
      <c r="V321" s="38" t="s">
        <v>48</v>
      </c>
      <c r="W321" s="39" t="s">
        <v>0</v>
      </c>
      <c r="X321" s="57">
        <v>105</v>
      </c>
      <c r="Y321" s="54">
        <f>IFERROR(IF(X321="",0,CEILING((X321/$H321),1)*$H321),"")</f>
        <v>105</v>
      </c>
      <c r="Z321" s="40">
        <f>IFERROR(IF(Y321=0,"",ROUNDUP(Y321/H321,0)*0.00502),"")</f>
        <v>0.251</v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111.5</v>
      </c>
      <c r="BN321" s="76">
        <f>IFERROR(Y321*I321/H321,"0")</f>
        <v>111.5</v>
      </c>
      <c r="BO321" s="76">
        <f>IFERROR(1/J321*(X321/H321),"0")</f>
        <v>0.21367521367521369</v>
      </c>
      <c r="BP321" s="76">
        <f>IFERROR(1/J321*(Y321/H321),"0")</f>
        <v>0.21367521367521369</v>
      </c>
    </row>
    <row r="322" spans="1:68" x14ac:dyDescent="0.2">
      <c r="A322" s="460"/>
      <c r="B322" s="460"/>
      <c r="C322" s="460"/>
      <c r="D322" s="460"/>
      <c r="E322" s="460"/>
      <c r="F322" s="460"/>
      <c r="G322" s="460"/>
      <c r="H322" s="460"/>
      <c r="I322" s="460"/>
      <c r="J322" s="460"/>
      <c r="K322" s="460"/>
      <c r="L322" s="460"/>
      <c r="M322" s="460"/>
      <c r="N322" s="460"/>
      <c r="O322" s="461"/>
      <c r="P322" s="457" t="s">
        <v>43</v>
      </c>
      <c r="Q322" s="458"/>
      <c r="R322" s="458"/>
      <c r="S322" s="458"/>
      <c r="T322" s="458"/>
      <c r="U322" s="458"/>
      <c r="V322" s="459"/>
      <c r="W322" s="41" t="s">
        <v>42</v>
      </c>
      <c r="X322" s="42">
        <f>IFERROR(X318/H318,"0")+IFERROR(X319/H319,"0")+IFERROR(X320/H320,"0")+IFERROR(X321/H321,"0")</f>
        <v>240.47619047619048</v>
      </c>
      <c r="Y322" s="42">
        <f>IFERROR(Y318/H318,"0")+IFERROR(Y319/H319,"0")+IFERROR(Y320/H320,"0")+IFERROR(Y321/H321,"0")</f>
        <v>242</v>
      </c>
      <c r="Z322" s="42">
        <f>IFERROR(IF(Z318="",0,Z318),"0")+IFERROR(IF(Z319="",0,Z319),"0")+IFERROR(IF(Z320="",0,Z320),"0")+IFERROR(IF(Z321="",0,Z321),"0")</f>
        <v>1.6967599999999998</v>
      </c>
      <c r="AA322" s="65"/>
      <c r="AB322" s="65"/>
      <c r="AC322" s="65"/>
    </row>
    <row r="323" spans="1:68" x14ac:dyDescent="0.2">
      <c r="A323" s="460"/>
      <c r="B323" s="460"/>
      <c r="C323" s="460"/>
      <c r="D323" s="460"/>
      <c r="E323" s="460"/>
      <c r="F323" s="460"/>
      <c r="G323" s="460"/>
      <c r="H323" s="460"/>
      <c r="I323" s="460"/>
      <c r="J323" s="460"/>
      <c r="K323" s="460"/>
      <c r="L323" s="460"/>
      <c r="M323" s="460"/>
      <c r="N323" s="460"/>
      <c r="O323" s="461"/>
      <c r="P323" s="457" t="s">
        <v>43</v>
      </c>
      <c r="Q323" s="458"/>
      <c r="R323" s="458"/>
      <c r="S323" s="458"/>
      <c r="T323" s="458"/>
      <c r="U323" s="458"/>
      <c r="V323" s="459"/>
      <c r="W323" s="41" t="s">
        <v>0</v>
      </c>
      <c r="X323" s="42">
        <f>IFERROR(SUM(X318:X321),"0")</f>
        <v>905</v>
      </c>
      <c r="Y323" s="42">
        <f>IFERROR(SUM(Y318:Y321),"0")</f>
        <v>911.40000000000009</v>
      </c>
      <c r="Z323" s="41"/>
      <c r="AA323" s="65"/>
      <c r="AB323" s="65"/>
      <c r="AC323" s="65"/>
    </row>
    <row r="324" spans="1:68" ht="14.25" customHeight="1" x14ac:dyDescent="0.25">
      <c r="A324" s="452" t="s">
        <v>84</v>
      </c>
      <c r="B324" s="452"/>
      <c r="C324" s="452"/>
      <c r="D324" s="452"/>
      <c r="E324" s="452"/>
      <c r="F324" s="452"/>
      <c r="G324" s="452"/>
      <c r="H324" s="452"/>
      <c r="I324" s="452"/>
      <c r="J324" s="452"/>
      <c r="K324" s="452"/>
      <c r="L324" s="452"/>
      <c r="M324" s="452"/>
      <c r="N324" s="452"/>
      <c r="O324" s="452"/>
      <c r="P324" s="452"/>
      <c r="Q324" s="452"/>
      <c r="R324" s="452"/>
      <c r="S324" s="452"/>
      <c r="T324" s="452"/>
      <c r="U324" s="452"/>
      <c r="V324" s="452"/>
      <c r="W324" s="452"/>
      <c r="X324" s="452"/>
      <c r="Y324" s="452"/>
      <c r="Z324" s="452"/>
      <c r="AA324" s="64"/>
      <c r="AB324" s="64"/>
      <c r="AC324" s="64"/>
    </row>
    <row r="325" spans="1:68" ht="16.5" customHeight="1" x14ac:dyDescent="0.25">
      <c r="A325" s="61" t="s">
        <v>467</v>
      </c>
      <c r="B325" s="61" t="s">
        <v>468</v>
      </c>
      <c r="C325" s="35">
        <v>4301051100</v>
      </c>
      <c r="D325" s="453">
        <v>4607091387766</v>
      </c>
      <c r="E325" s="453"/>
      <c r="F325" s="60">
        <v>1.3</v>
      </c>
      <c r="G325" s="36">
        <v>6</v>
      </c>
      <c r="H325" s="60">
        <v>7.8</v>
      </c>
      <c r="I325" s="60">
        <v>8.3580000000000005</v>
      </c>
      <c r="J325" s="36">
        <v>56</v>
      </c>
      <c r="K325" s="36" t="s">
        <v>121</v>
      </c>
      <c r="L325" s="36"/>
      <c r="M325" s="37" t="s">
        <v>123</v>
      </c>
      <c r="N325" s="37"/>
      <c r="O325" s="36">
        <v>40</v>
      </c>
      <c r="P325" s="6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55"/>
      <c r="R325" s="455"/>
      <c r="S325" s="455"/>
      <c r="T325" s="456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ref="Y325:Y330" si="57">IFERROR(IF(X325="",0,CEILING((X325/$H325),1)*$H325),"")</f>
        <v>0</v>
      </c>
      <c r="Z325" s="40" t="str">
        <f>IFERROR(IF(Y325=0,"",ROUNDUP(Y325/H325,0)*0.02175),"")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1" t="s">
        <v>69</v>
      </c>
      <c r="BM325" s="76">
        <f t="shared" ref="BM325:BM330" si="58">IFERROR(X325*I325/H325,"0")</f>
        <v>0</v>
      </c>
      <c r="BN325" s="76">
        <f t="shared" ref="BN325:BN330" si="59">IFERROR(Y325*I325/H325,"0")</f>
        <v>0</v>
      </c>
      <c r="BO325" s="76">
        <f t="shared" ref="BO325:BO330" si="60">IFERROR(1/J325*(X325/H325),"0")</f>
        <v>0</v>
      </c>
      <c r="BP325" s="76">
        <f t="shared" ref="BP325:BP330" si="61">IFERROR(1/J325*(Y325/H325),"0")</f>
        <v>0</v>
      </c>
    </row>
    <row r="326" spans="1:68" ht="27" customHeight="1" x14ac:dyDescent="0.25">
      <c r="A326" s="61" t="s">
        <v>469</v>
      </c>
      <c r="B326" s="61" t="s">
        <v>470</v>
      </c>
      <c r="C326" s="35">
        <v>4301051116</v>
      </c>
      <c r="D326" s="453">
        <v>4607091387957</v>
      </c>
      <c r="E326" s="453"/>
      <c r="F326" s="60">
        <v>1.3</v>
      </c>
      <c r="G326" s="36">
        <v>6</v>
      </c>
      <c r="H326" s="60">
        <v>7.8</v>
      </c>
      <c r="I326" s="60">
        <v>8.3640000000000008</v>
      </c>
      <c r="J326" s="36">
        <v>56</v>
      </c>
      <c r="K326" s="36" t="s">
        <v>121</v>
      </c>
      <c r="L326" s="36"/>
      <c r="M326" s="37" t="s">
        <v>82</v>
      </c>
      <c r="N326" s="37"/>
      <c r="O326" s="36">
        <v>40</v>
      </c>
      <c r="P326" s="6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55"/>
      <c r="R326" s="455"/>
      <c r="S326" s="455"/>
      <c r="T326" s="456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2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ht="27" customHeight="1" x14ac:dyDescent="0.25">
      <c r="A327" s="61" t="s">
        <v>471</v>
      </c>
      <c r="B327" s="61" t="s">
        <v>472</v>
      </c>
      <c r="C327" s="35">
        <v>4301051115</v>
      </c>
      <c r="D327" s="453">
        <v>4607091387964</v>
      </c>
      <c r="E327" s="453"/>
      <c r="F327" s="60">
        <v>1.35</v>
      </c>
      <c r="G327" s="36">
        <v>6</v>
      </c>
      <c r="H327" s="60">
        <v>8.1</v>
      </c>
      <c r="I327" s="60">
        <v>8.6460000000000008</v>
      </c>
      <c r="J327" s="36">
        <v>56</v>
      </c>
      <c r="K327" s="36" t="s">
        <v>121</v>
      </c>
      <c r="L327" s="36"/>
      <c r="M327" s="37" t="s">
        <v>82</v>
      </c>
      <c r="N327" s="37"/>
      <c r="O327" s="36">
        <v>40</v>
      </c>
      <c r="P327" s="6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55"/>
      <c r="R327" s="455"/>
      <c r="S327" s="455"/>
      <c r="T327" s="456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7"/>
        <v>0</v>
      </c>
      <c r="Z327" s="40" t="str">
        <f>IFERROR(IF(Y327=0,"",ROUNDUP(Y327/H327,0)*0.02175),"")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si="58"/>
        <v>0</v>
      </c>
      <c r="BN327" s="76">
        <f t="shared" si="59"/>
        <v>0</v>
      </c>
      <c r="BO327" s="76">
        <f t="shared" si="60"/>
        <v>0</v>
      </c>
      <c r="BP327" s="76">
        <f t="shared" si="61"/>
        <v>0</v>
      </c>
    </row>
    <row r="328" spans="1:68" ht="27" customHeight="1" x14ac:dyDescent="0.25">
      <c r="A328" s="61" t="s">
        <v>473</v>
      </c>
      <c r="B328" s="61" t="s">
        <v>474</v>
      </c>
      <c r="C328" s="35">
        <v>4301051705</v>
      </c>
      <c r="D328" s="453">
        <v>4680115884588</v>
      </c>
      <c r="E328" s="453"/>
      <c r="F328" s="60">
        <v>0.5</v>
      </c>
      <c r="G328" s="36">
        <v>6</v>
      </c>
      <c r="H328" s="60">
        <v>3</v>
      </c>
      <c r="I328" s="60">
        <v>3.266</v>
      </c>
      <c r="J328" s="36">
        <v>156</v>
      </c>
      <c r="K328" s="36" t="s">
        <v>87</v>
      </c>
      <c r="L328" s="36"/>
      <c r="M328" s="37" t="s">
        <v>82</v>
      </c>
      <c r="N328" s="37"/>
      <c r="O328" s="36">
        <v>40</v>
      </c>
      <c r="P328" s="6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55"/>
      <c r="R328" s="455"/>
      <c r="S328" s="455"/>
      <c r="T328" s="456"/>
      <c r="U328" s="38" t="s">
        <v>48</v>
      </c>
      <c r="V328" s="38" t="s">
        <v>48</v>
      </c>
      <c r="W328" s="39" t="s">
        <v>0</v>
      </c>
      <c r="X328" s="57">
        <v>240</v>
      </c>
      <c r="Y328" s="54">
        <f t="shared" si="57"/>
        <v>240</v>
      </c>
      <c r="Z328" s="40">
        <f>IFERROR(IF(Y328=0,"",ROUNDUP(Y328/H328,0)*0.00753),"")</f>
        <v>0.60240000000000005</v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261.28000000000003</v>
      </c>
      <c r="BN328" s="76">
        <f t="shared" si="59"/>
        <v>261.28000000000003</v>
      </c>
      <c r="BO328" s="76">
        <f t="shared" si="60"/>
        <v>0.51282051282051277</v>
      </c>
      <c r="BP328" s="76">
        <f t="shared" si="61"/>
        <v>0.51282051282051277</v>
      </c>
    </row>
    <row r="329" spans="1:68" ht="27" customHeight="1" x14ac:dyDescent="0.25">
      <c r="A329" s="61" t="s">
        <v>475</v>
      </c>
      <c r="B329" s="61" t="s">
        <v>476</v>
      </c>
      <c r="C329" s="35">
        <v>4301051130</v>
      </c>
      <c r="D329" s="453">
        <v>4607091387537</v>
      </c>
      <c r="E329" s="453"/>
      <c r="F329" s="60">
        <v>0.45</v>
      </c>
      <c r="G329" s="36">
        <v>6</v>
      </c>
      <c r="H329" s="60">
        <v>2.7</v>
      </c>
      <c r="I329" s="60">
        <v>2.99</v>
      </c>
      <c r="J329" s="36">
        <v>156</v>
      </c>
      <c r="K329" s="36" t="s">
        <v>87</v>
      </c>
      <c r="L329" s="36"/>
      <c r="M329" s="37" t="s">
        <v>82</v>
      </c>
      <c r="N329" s="37"/>
      <c r="O329" s="36">
        <v>40</v>
      </c>
      <c r="P329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55"/>
      <c r="R329" s="455"/>
      <c r="S329" s="455"/>
      <c r="T329" s="456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IFERROR(IF(Y329=0,"",ROUNDUP(Y329/H329,0)*0.00753),"")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477</v>
      </c>
      <c r="B330" s="61" t="s">
        <v>478</v>
      </c>
      <c r="C330" s="35">
        <v>4301051132</v>
      </c>
      <c r="D330" s="453">
        <v>4607091387513</v>
      </c>
      <c r="E330" s="453"/>
      <c r="F330" s="60">
        <v>0.45</v>
      </c>
      <c r="G330" s="36">
        <v>6</v>
      </c>
      <c r="H330" s="60">
        <v>2.7</v>
      </c>
      <c r="I330" s="60">
        <v>2.9780000000000002</v>
      </c>
      <c r="J330" s="36">
        <v>156</v>
      </c>
      <c r="K330" s="36" t="s">
        <v>87</v>
      </c>
      <c r="L330" s="36"/>
      <c r="M330" s="37" t="s">
        <v>82</v>
      </c>
      <c r="N330" s="37"/>
      <c r="O330" s="36">
        <v>40</v>
      </c>
      <c r="P330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55"/>
      <c r="R330" s="455"/>
      <c r="S330" s="455"/>
      <c r="T330" s="456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x14ac:dyDescent="0.2">
      <c r="A331" s="460"/>
      <c r="B331" s="460"/>
      <c r="C331" s="460"/>
      <c r="D331" s="460"/>
      <c r="E331" s="460"/>
      <c r="F331" s="460"/>
      <c r="G331" s="460"/>
      <c r="H331" s="460"/>
      <c r="I331" s="460"/>
      <c r="J331" s="460"/>
      <c r="K331" s="460"/>
      <c r="L331" s="460"/>
      <c r="M331" s="460"/>
      <c r="N331" s="460"/>
      <c r="O331" s="461"/>
      <c r="P331" s="457" t="s">
        <v>43</v>
      </c>
      <c r="Q331" s="458"/>
      <c r="R331" s="458"/>
      <c r="S331" s="458"/>
      <c r="T331" s="458"/>
      <c r="U331" s="458"/>
      <c r="V331" s="459"/>
      <c r="W331" s="41" t="s">
        <v>42</v>
      </c>
      <c r="X331" s="42">
        <f>IFERROR(X325/H325,"0")+IFERROR(X326/H326,"0")+IFERROR(X327/H327,"0")+IFERROR(X328/H328,"0")+IFERROR(X329/H329,"0")+IFERROR(X330/H330,"0")</f>
        <v>80</v>
      </c>
      <c r="Y331" s="42">
        <f>IFERROR(Y325/H325,"0")+IFERROR(Y326/H326,"0")+IFERROR(Y327/H327,"0")+IFERROR(Y328/H328,"0")+IFERROR(Y329/H329,"0")+IFERROR(Y330/H330,"0")</f>
        <v>80</v>
      </c>
      <c r="Z331" s="42">
        <f>IFERROR(IF(Z325="",0,Z325),"0")+IFERROR(IF(Z326="",0,Z326),"0")+IFERROR(IF(Z327="",0,Z327),"0")+IFERROR(IF(Z328="",0,Z328),"0")+IFERROR(IF(Z329="",0,Z329),"0")+IFERROR(IF(Z330="",0,Z330),"0")</f>
        <v>0.60240000000000005</v>
      </c>
      <c r="AA331" s="65"/>
      <c r="AB331" s="65"/>
      <c r="AC331" s="65"/>
    </row>
    <row r="332" spans="1:68" x14ac:dyDescent="0.2">
      <c r="A332" s="460"/>
      <c r="B332" s="460"/>
      <c r="C332" s="460"/>
      <c r="D332" s="460"/>
      <c r="E332" s="460"/>
      <c r="F332" s="460"/>
      <c r="G332" s="460"/>
      <c r="H332" s="460"/>
      <c r="I332" s="460"/>
      <c r="J332" s="460"/>
      <c r="K332" s="460"/>
      <c r="L332" s="460"/>
      <c r="M332" s="460"/>
      <c r="N332" s="460"/>
      <c r="O332" s="461"/>
      <c r="P332" s="457" t="s">
        <v>43</v>
      </c>
      <c r="Q332" s="458"/>
      <c r="R332" s="458"/>
      <c r="S332" s="458"/>
      <c r="T332" s="458"/>
      <c r="U332" s="458"/>
      <c r="V332" s="459"/>
      <c r="W332" s="41" t="s">
        <v>0</v>
      </c>
      <c r="X332" s="42">
        <f>IFERROR(SUM(X325:X330),"0")</f>
        <v>240</v>
      </c>
      <c r="Y332" s="42">
        <f>IFERROR(SUM(Y325:Y330),"0")</f>
        <v>240</v>
      </c>
      <c r="Z332" s="41"/>
      <c r="AA332" s="65"/>
      <c r="AB332" s="65"/>
      <c r="AC332" s="65"/>
    </row>
    <row r="333" spans="1:68" ht="14.25" customHeight="1" x14ac:dyDescent="0.25">
      <c r="A333" s="452" t="s">
        <v>183</v>
      </c>
      <c r="B333" s="452"/>
      <c r="C333" s="452"/>
      <c r="D333" s="452"/>
      <c r="E333" s="452"/>
      <c r="F333" s="452"/>
      <c r="G333" s="452"/>
      <c r="H333" s="452"/>
      <c r="I333" s="452"/>
      <c r="J333" s="452"/>
      <c r="K333" s="452"/>
      <c r="L333" s="452"/>
      <c r="M333" s="452"/>
      <c r="N333" s="452"/>
      <c r="O333" s="452"/>
      <c r="P333" s="452"/>
      <c r="Q333" s="452"/>
      <c r="R333" s="452"/>
      <c r="S333" s="452"/>
      <c r="T333" s="452"/>
      <c r="U333" s="452"/>
      <c r="V333" s="452"/>
      <c r="W333" s="452"/>
      <c r="X333" s="452"/>
      <c r="Y333" s="452"/>
      <c r="Z333" s="452"/>
      <c r="AA333" s="64"/>
      <c r="AB333" s="64"/>
      <c r="AC333" s="64"/>
    </row>
    <row r="334" spans="1:68" ht="16.5" customHeight="1" x14ac:dyDescent="0.25">
      <c r="A334" s="61" t="s">
        <v>479</v>
      </c>
      <c r="B334" s="61" t="s">
        <v>480</v>
      </c>
      <c r="C334" s="35">
        <v>4301060379</v>
      </c>
      <c r="D334" s="453">
        <v>4607091380880</v>
      </c>
      <c r="E334" s="453"/>
      <c r="F334" s="60">
        <v>1.4</v>
      </c>
      <c r="G334" s="36">
        <v>6</v>
      </c>
      <c r="H334" s="60">
        <v>8.4</v>
      </c>
      <c r="I334" s="60">
        <v>8.9640000000000004</v>
      </c>
      <c r="J334" s="36">
        <v>56</v>
      </c>
      <c r="K334" s="36" t="s">
        <v>121</v>
      </c>
      <c r="L334" s="36"/>
      <c r="M334" s="37" t="s">
        <v>82</v>
      </c>
      <c r="N334" s="37"/>
      <c r="O334" s="36">
        <v>30</v>
      </c>
      <c r="P334" s="628" t="s">
        <v>481</v>
      </c>
      <c r="Q334" s="455"/>
      <c r="R334" s="455"/>
      <c r="S334" s="455"/>
      <c r="T334" s="456"/>
      <c r="U334" s="38" t="s">
        <v>48</v>
      </c>
      <c r="V334" s="38" t="s">
        <v>48</v>
      </c>
      <c r="W334" s="39" t="s">
        <v>0</v>
      </c>
      <c r="X334" s="57">
        <v>80</v>
      </c>
      <c r="Y334" s="54">
        <f>IFERROR(IF(X334="",0,CEILING((X334/$H334),1)*$H334),"")</f>
        <v>84</v>
      </c>
      <c r="Z334" s="40">
        <f>IFERROR(IF(Y334=0,"",ROUNDUP(Y334/H334,0)*0.02175),"")</f>
        <v>0.21749999999999997</v>
      </c>
      <c r="AA334" s="66" t="s">
        <v>48</v>
      </c>
      <c r="AB334" s="67" t="s">
        <v>48</v>
      </c>
      <c r="AC334" s="77"/>
      <c r="AG334" s="76"/>
      <c r="AJ334" s="79"/>
      <c r="AK334" s="79"/>
      <c r="BB334" s="247" t="s">
        <v>69</v>
      </c>
      <c r="BM334" s="76">
        <f>IFERROR(X334*I334/H334,"0")</f>
        <v>85.371428571428567</v>
      </c>
      <c r="BN334" s="76">
        <f>IFERROR(Y334*I334/H334,"0")</f>
        <v>89.64</v>
      </c>
      <c r="BO334" s="76">
        <f>IFERROR(1/J334*(X334/H334),"0")</f>
        <v>0.17006802721088435</v>
      </c>
      <c r="BP334" s="76">
        <f>IFERROR(1/J334*(Y334/H334),"0")</f>
        <v>0.17857142857142855</v>
      </c>
    </row>
    <row r="335" spans="1:68" ht="27" customHeight="1" x14ac:dyDescent="0.25">
      <c r="A335" s="61" t="s">
        <v>482</v>
      </c>
      <c r="B335" s="61" t="s">
        <v>483</v>
      </c>
      <c r="C335" s="35">
        <v>4301060308</v>
      </c>
      <c r="D335" s="453">
        <v>4607091384482</v>
      </c>
      <c r="E335" s="453"/>
      <c r="F335" s="60">
        <v>1.3</v>
      </c>
      <c r="G335" s="36">
        <v>6</v>
      </c>
      <c r="H335" s="60">
        <v>7.8</v>
      </c>
      <c r="I335" s="60">
        <v>8.3640000000000008</v>
      </c>
      <c r="J335" s="36">
        <v>56</v>
      </c>
      <c r="K335" s="36" t="s">
        <v>121</v>
      </c>
      <c r="L335" s="36"/>
      <c r="M335" s="37" t="s">
        <v>82</v>
      </c>
      <c r="N335" s="37"/>
      <c r="O335" s="36">
        <v>30</v>
      </c>
      <c r="P335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55"/>
      <c r="R335" s="455"/>
      <c r="S335" s="455"/>
      <c r="T335" s="456"/>
      <c r="U335" s="38" t="s">
        <v>48</v>
      </c>
      <c r="V335" s="38" t="s">
        <v>48</v>
      </c>
      <c r="W335" s="39" t="s">
        <v>0</v>
      </c>
      <c r="X335" s="57">
        <v>400</v>
      </c>
      <c r="Y335" s="54">
        <f>IFERROR(IF(X335="",0,CEILING((X335/$H335),1)*$H335),"")</f>
        <v>405.59999999999997</v>
      </c>
      <c r="Z335" s="40">
        <f>IFERROR(IF(Y335=0,"",ROUNDUP(Y335/H335,0)*0.02175),"")</f>
        <v>1.131</v>
      </c>
      <c r="AA335" s="66" t="s">
        <v>48</v>
      </c>
      <c r="AB335" s="67" t="s">
        <v>48</v>
      </c>
      <c r="AC335" s="77"/>
      <c r="AG335" s="76"/>
      <c r="AJ335" s="79"/>
      <c r="AK335" s="79"/>
      <c r="BB335" s="248" t="s">
        <v>69</v>
      </c>
      <c r="BM335" s="76">
        <f>IFERROR(X335*I335/H335,"0")</f>
        <v>428.92307692307696</v>
      </c>
      <c r="BN335" s="76">
        <f>IFERROR(Y335*I335/H335,"0")</f>
        <v>434.928</v>
      </c>
      <c r="BO335" s="76">
        <f>IFERROR(1/J335*(X335/H335),"0")</f>
        <v>0.91575091575091572</v>
      </c>
      <c r="BP335" s="76">
        <f>IFERROR(1/J335*(Y335/H335),"0")</f>
        <v>0.92857142857142849</v>
      </c>
    </row>
    <row r="336" spans="1:68" ht="16.5" customHeight="1" x14ac:dyDescent="0.25">
      <c r="A336" s="61" t="s">
        <v>484</v>
      </c>
      <c r="B336" s="61" t="s">
        <v>485</v>
      </c>
      <c r="C336" s="35">
        <v>4301060325</v>
      </c>
      <c r="D336" s="453">
        <v>4607091380897</v>
      </c>
      <c r="E336" s="453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121</v>
      </c>
      <c r="L336" s="36"/>
      <c r="M336" s="37" t="s">
        <v>82</v>
      </c>
      <c r="N336" s="37"/>
      <c r="O336" s="36">
        <v>30</v>
      </c>
      <c r="P336" s="6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55"/>
      <c r="R336" s="455"/>
      <c r="S336" s="455"/>
      <c r="T336" s="456"/>
      <c r="U336" s="38" t="s">
        <v>48</v>
      </c>
      <c r="V336" s="38" t="s">
        <v>48</v>
      </c>
      <c r="W336" s="39" t="s">
        <v>0</v>
      </c>
      <c r="X336" s="57">
        <v>160</v>
      </c>
      <c r="Y336" s="54">
        <f>IFERROR(IF(X336="",0,CEILING((X336/$H336),1)*$H336),"")</f>
        <v>168</v>
      </c>
      <c r="Z336" s="40">
        <f>IFERROR(IF(Y336=0,"",ROUNDUP(Y336/H336,0)*0.02175),"")</f>
        <v>0.43499999999999994</v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170.74285714285713</v>
      </c>
      <c r="BN336" s="76">
        <f>IFERROR(Y336*I336/H336,"0")</f>
        <v>179.28</v>
      </c>
      <c r="BO336" s="76">
        <f>IFERROR(1/J336*(X336/H336),"0")</f>
        <v>0.3401360544217687</v>
      </c>
      <c r="BP336" s="76">
        <f>IFERROR(1/J336*(Y336/H336),"0")</f>
        <v>0.3571428571428571</v>
      </c>
    </row>
    <row r="337" spans="1:68" x14ac:dyDescent="0.2">
      <c r="A337" s="460"/>
      <c r="B337" s="460"/>
      <c r="C337" s="460"/>
      <c r="D337" s="460"/>
      <c r="E337" s="460"/>
      <c r="F337" s="460"/>
      <c r="G337" s="460"/>
      <c r="H337" s="460"/>
      <c r="I337" s="460"/>
      <c r="J337" s="460"/>
      <c r="K337" s="460"/>
      <c r="L337" s="460"/>
      <c r="M337" s="460"/>
      <c r="N337" s="460"/>
      <c r="O337" s="461"/>
      <c r="P337" s="457" t="s">
        <v>43</v>
      </c>
      <c r="Q337" s="458"/>
      <c r="R337" s="458"/>
      <c r="S337" s="458"/>
      <c r="T337" s="458"/>
      <c r="U337" s="458"/>
      <c r="V337" s="459"/>
      <c r="W337" s="41" t="s">
        <v>42</v>
      </c>
      <c r="X337" s="42">
        <f>IFERROR(X334/H334,"0")+IFERROR(X335/H335,"0")+IFERROR(X336/H336,"0")</f>
        <v>79.853479853479854</v>
      </c>
      <c r="Y337" s="42">
        <f>IFERROR(Y334/H334,"0")+IFERROR(Y335/H335,"0")+IFERROR(Y336/H336,"0")</f>
        <v>82</v>
      </c>
      <c r="Z337" s="42">
        <f>IFERROR(IF(Z334="",0,Z334),"0")+IFERROR(IF(Z335="",0,Z335),"0")+IFERROR(IF(Z336="",0,Z336),"0")</f>
        <v>1.7835000000000001</v>
      </c>
      <c r="AA337" s="65"/>
      <c r="AB337" s="65"/>
      <c r="AC337" s="65"/>
    </row>
    <row r="338" spans="1:68" x14ac:dyDescent="0.2">
      <c r="A338" s="460"/>
      <c r="B338" s="460"/>
      <c r="C338" s="460"/>
      <c r="D338" s="460"/>
      <c r="E338" s="460"/>
      <c r="F338" s="460"/>
      <c r="G338" s="460"/>
      <c r="H338" s="460"/>
      <c r="I338" s="460"/>
      <c r="J338" s="460"/>
      <c r="K338" s="460"/>
      <c r="L338" s="460"/>
      <c r="M338" s="460"/>
      <c r="N338" s="460"/>
      <c r="O338" s="461"/>
      <c r="P338" s="457" t="s">
        <v>43</v>
      </c>
      <c r="Q338" s="458"/>
      <c r="R338" s="458"/>
      <c r="S338" s="458"/>
      <c r="T338" s="458"/>
      <c r="U338" s="458"/>
      <c r="V338" s="459"/>
      <c r="W338" s="41" t="s">
        <v>0</v>
      </c>
      <c r="X338" s="42">
        <f>IFERROR(SUM(X334:X336),"0")</f>
        <v>640</v>
      </c>
      <c r="Y338" s="42">
        <f>IFERROR(SUM(Y334:Y336),"0")</f>
        <v>657.59999999999991</v>
      </c>
      <c r="Z338" s="41"/>
      <c r="AA338" s="65"/>
      <c r="AB338" s="65"/>
      <c r="AC338" s="65"/>
    </row>
    <row r="339" spans="1:68" ht="14.25" customHeight="1" x14ac:dyDescent="0.25">
      <c r="A339" s="452" t="s">
        <v>103</v>
      </c>
      <c r="B339" s="452"/>
      <c r="C339" s="452"/>
      <c r="D339" s="452"/>
      <c r="E339" s="452"/>
      <c r="F339" s="452"/>
      <c r="G339" s="452"/>
      <c r="H339" s="452"/>
      <c r="I339" s="452"/>
      <c r="J339" s="452"/>
      <c r="K339" s="452"/>
      <c r="L339" s="452"/>
      <c r="M339" s="452"/>
      <c r="N339" s="452"/>
      <c r="O339" s="452"/>
      <c r="P339" s="452"/>
      <c r="Q339" s="452"/>
      <c r="R339" s="452"/>
      <c r="S339" s="452"/>
      <c r="T339" s="452"/>
      <c r="U339" s="452"/>
      <c r="V339" s="452"/>
      <c r="W339" s="452"/>
      <c r="X339" s="452"/>
      <c r="Y339" s="452"/>
      <c r="Z339" s="452"/>
      <c r="AA339" s="64"/>
      <c r="AB339" s="64"/>
      <c r="AC339" s="64"/>
    </row>
    <row r="340" spans="1:68" ht="16.5" customHeight="1" x14ac:dyDescent="0.25">
      <c r="A340" s="61" t="s">
        <v>486</v>
      </c>
      <c r="B340" s="61" t="s">
        <v>487</v>
      </c>
      <c r="C340" s="35">
        <v>4301030232</v>
      </c>
      <c r="D340" s="453">
        <v>4607091388374</v>
      </c>
      <c r="E340" s="453"/>
      <c r="F340" s="60">
        <v>0.38</v>
      </c>
      <c r="G340" s="36">
        <v>8</v>
      </c>
      <c r="H340" s="60">
        <v>3.04</v>
      </c>
      <c r="I340" s="60">
        <v>3.28</v>
      </c>
      <c r="J340" s="36">
        <v>156</v>
      </c>
      <c r="K340" s="36" t="s">
        <v>87</v>
      </c>
      <c r="L340" s="36"/>
      <c r="M340" s="37" t="s">
        <v>107</v>
      </c>
      <c r="N340" s="37"/>
      <c r="O340" s="36">
        <v>180</v>
      </c>
      <c r="P340" s="631" t="s">
        <v>488</v>
      </c>
      <c r="Q340" s="455"/>
      <c r="R340" s="455"/>
      <c r="S340" s="455"/>
      <c r="T340" s="456"/>
      <c r="U340" s="38" t="s">
        <v>48</v>
      </c>
      <c r="V340" s="38" t="s">
        <v>48</v>
      </c>
      <c r="W340" s="39" t="s">
        <v>0</v>
      </c>
      <c r="X340" s="57">
        <v>0</v>
      </c>
      <c r="Y340" s="54">
        <f>IFERROR(IF(X340="",0,CEILING((X340/$H340),1)*$H340),"")</f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0" t="s">
        <v>69</v>
      </c>
      <c r="BM340" s="76">
        <f>IFERROR(X340*I340/H340,"0")</f>
        <v>0</v>
      </c>
      <c r="BN340" s="76">
        <f>IFERROR(Y340*I340/H340,"0")</f>
        <v>0</v>
      </c>
      <c r="BO340" s="76">
        <f>IFERROR(1/J340*(X340/H340),"0")</f>
        <v>0</v>
      </c>
      <c r="BP340" s="76">
        <f>IFERROR(1/J340*(Y340/H340),"0")</f>
        <v>0</v>
      </c>
    </row>
    <row r="341" spans="1:68" ht="27" customHeight="1" x14ac:dyDescent="0.25">
      <c r="A341" s="61" t="s">
        <v>489</v>
      </c>
      <c r="B341" s="61" t="s">
        <v>490</v>
      </c>
      <c r="C341" s="35">
        <v>4301030235</v>
      </c>
      <c r="D341" s="453">
        <v>4607091388381</v>
      </c>
      <c r="E341" s="453"/>
      <c r="F341" s="60">
        <v>0.38</v>
      </c>
      <c r="G341" s="36">
        <v>8</v>
      </c>
      <c r="H341" s="60">
        <v>3.04</v>
      </c>
      <c r="I341" s="60">
        <v>3.32</v>
      </c>
      <c r="J341" s="36">
        <v>156</v>
      </c>
      <c r="K341" s="36" t="s">
        <v>87</v>
      </c>
      <c r="L341" s="36"/>
      <c r="M341" s="37" t="s">
        <v>107</v>
      </c>
      <c r="N341" s="37"/>
      <c r="O341" s="36">
        <v>180</v>
      </c>
      <c r="P341" s="632" t="s">
        <v>491</v>
      </c>
      <c r="Q341" s="455"/>
      <c r="R341" s="455"/>
      <c r="S341" s="455"/>
      <c r="T341" s="456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1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492</v>
      </c>
      <c r="B342" s="61" t="s">
        <v>493</v>
      </c>
      <c r="C342" s="35">
        <v>4301032015</v>
      </c>
      <c r="D342" s="453">
        <v>4607091383102</v>
      </c>
      <c r="E342" s="453"/>
      <c r="F342" s="60">
        <v>0.17</v>
      </c>
      <c r="G342" s="36">
        <v>15</v>
      </c>
      <c r="H342" s="60">
        <v>2.5499999999999998</v>
      </c>
      <c r="I342" s="60">
        <v>2.9750000000000001</v>
      </c>
      <c r="J342" s="36">
        <v>156</v>
      </c>
      <c r="K342" s="36" t="s">
        <v>87</v>
      </c>
      <c r="L342" s="36"/>
      <c r="M342" s="37" t="s">
        <v>107</v>
      </c>
      <c r="N342" s="37"/>
      <c r="O342" s="36">
        <v>180</v>
      </c>
      <c r="P342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55"/>
      <c r="R342" s="455"/>
      <c r="S342" s="455"/>
      <c r="T342" s="456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494</v>
      </c>
      <c r="B343" s="61" t="s">
        <v>495</v>
      </c>
      <c r="C343" s="35">
        <v>4301030233</v>
      </c>
      <c r="D343" s="453">
        <v>4607091388404</v>
      </c>
      <c r="E343" s="453"/>
      <c r="F343" s="60">
        <v>0.17</v>
      </c>
      <c r="G343" s="36">
        <v>15</v>
      </c>
      <c r="H343" s="60">
        <v>2.5499999999999998</v>
      </c>
      <c r="I343" s="60">
        <v>2.9</v>
      </c>
      <c r="J343" s="36">
        <v>156</v>
      </c>
      <c r="K343" s="36" t="s">
        <v>87</v>
      </c>
      <c r="L343" s="36"/>
      <c r="M343" s="37" t="s">
        <v>107</v>
      </c>
      <c r="N343" s="37"/>
      <c r="O343" s="36">
        <v>180</v>
      </c>
      <c r="P343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55"/>
      <c r="R343" s="455"/>
      <c r="S343" s="455"/>
      <c r="T343" s="456"/>
      <c r="U343" s="38" t="s">
        <v>48</v>
      </c>
      <c r="V343" s="38" t="s">
        <v>48</v>
      </c>
      <c r="W343" s="39" t="s">
        <v>0</v>
      </c>
      <c r="X343" s="57">
        <v>50</v>
      </c>
      <c r="Y343" s="54">
        <f>IFERROR(IF(X343="",0,CEILING((X343/$H343),1)*$H343),"")</f>
        <v>51</v>
      </c>
      <c r="Z343" s="40">
        <f>IFERROR(IF(Y343=0,"",ROUNDUP(Y343/H343,0)*0.00753),"")</f>
        <v>0.15060000000000001</v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56.86274509803922</v>
      </c>
      <c r="BN343" s="76">
        <f>IFERROR(Y343*I343/H343,"0")</f>
        <v>58.000000000000007</v>
      </c>
      <c r="BO343" s="76">
        <f>IFERROR(1/J343*(X343/H343),"0")</f>
        <v>0.12569130216189039</v>
      </c>
      <c r="BP343" s="76">
        <f>IFERROR(1/J343*(Y343/H343),"0")</f>
        <v>0.12820512820512819</v>
      </c>
    </row>
    <row r="344" spans="1:68" x14ac:dyDescent="0.2">
      <c r="A344" s="460"/>
      <c r="B344" s="460"/>
      <c r="C344" s="460"/>
      <c r="D344" s="460"/>
      <c r="E344" s="460"/>
      <c r="F344" s="460"/>
      <c r="G344" s="460"/>
      <c r="H344" s="460"/>
      <c r="I344" s="460"/>
      <c r="J344" s="460"/>
      <c r="K344" s="460"/>
      <c r="L344" s="460"/>
      <c r="M344" s="460"/>
      <c r="N344" s="460"/>
      <c r="O344" s="461"/>
      <c r="P344" s="457" t="s">
        <v>43</v>
      </c>
      <c r="Q344" s="458"/>
      <c r="R344" s="458"/>
      <c r="S344" s="458"/>
      <c r="T344" s="458"/>
      <c r="U344" s="458"/>
      <c r="V344" s="459"/>
      <c r="W344" s="41" t="s">
        <v>42</v>
      </c>
      <c r="X344" s="42">
        <f>IFERROR(X340/H340,"0")+IFERROR(X341/H341,"0")+IFERROR(X342/H342,"0")+IFERROR(X343/H343,"0")</f>
        <v>19.607843137254903</v>
      </c>
      <c r="Y344" s="42">
        <f>IFERROR(Y340/H340,"0")+IFERROR(Y341/H341,"0")+IFERROR(Y342/H342,"0")+IFERROR(Y343/H343,"0")</f>
        <v>20</v>
      </c>
      <c r="Z344" s="42">
        <f>IFERROR(IF(Z340="",0,Z340),"0")+IFERROR(IF(Z341="",0,Z341),"0")+IFERROR(IF(Z342="",0,Z342),"0")+IFERROR(IF(Z343="",0,Z343),"0")</f>
        <v>0.15060000000000001</v>
      </c>
      <c r="AA344" s="65"/>
      <c r="AB344" s="65"/>
      <c r="AC344" s="65"/>
    </row>
    <row r="345" spans="1:68" x14ac:dyDescent="0.2">
      <c r="A345" s="460"/>
      <c r="B345" s="460"/>
      <c r="C345" s="460"/>
      <c r="D345" s="460"/>
      <c r="E345" s="460"/>
      <c r="F345" s="460"/>
      <c r="G345" s="460"/>
      <c r="H345" s="460"/>
      <c r="I345" s="460"/>
      <c r="J345" s="460"/>
      <c r="K345" s="460"/>
      <c r="L345" s="460"/>
      <c r="M345" s="460"/>
      <c r="N345" s="460"/>
      <c r="O345" s="461"/>
      <c r="P345" s="457" t="s">
        <v>43</v>
      </c>
      <c r="Q345" s="458"/>
      <c r="R345" s="458"/>
      <c r="S345" s="458"/>
      <c r="T345" s="458"/>
      <c r="U345" s="458"/>
      <c r="V345" s="459"/>
      <c r="W345" s="41" t="s">
        <v>0</v>
      </c>
      <c r="X345" s="42">
        <f>IFERROR(SUM(X340:X343),"0")</f>
        <v>50</v>
      </c>
      <c r="Y345" s="42">
        <f>IFERROR(SUM(Y340:Y343),"0")</f>
        <v>51</v>
      </c>
      <c r="Z345" s="41"/>
      <c r="AA345" s="65"/>
      <c r="AB345" s="65"/>
      <c r="AC345" s="65"/>
    </row>
    <row r="346" spans="1:68" ht="14.25" customHeight="1" x14ac:dyDescent="0.25">
      <c r="A346" s="452" t="s">
        <v>496</v>
      </c>
      <c r="B346" s="452"/>
      <c r="C346" s="452"/>
      <c r="D346" s="452"/>
      <c r="E346" s="452"/>
      <c r="F346" s="452"/>
      <c r="G346" s="452"/>
      <c r="H346" s="452"/>
      <c r="I346" s="452"/>
      <c r="J346" s="452"/>
      <c r="K346" s="452"/>
      <c r="L346" s="452"/>
      <c r="M346" s="452"/>
      <c r="N346" s="452"/>
      <c r="O346" s="452"/>
      <c r="P346" s="452"/>
      <c r="Q346" s="452"/>
      <c r="R346" s="452"/>
      <c r="S346" s="452"/>
      <c r="T346" s="452"/>
      <c r="U346" s="452"/>
      <c r="V346" s="452"/>
      <c r="W346" s="452"/>
      <c r="X346" s="452"/>
      <c r="Y346" s="452"/>
      <c r="Z346" s="452"/>
      <c r="AA346" s="64"/>
      <c r="AB346" s="64"/>
      <c r="AC346" s="64"/>
    </row>
    <row r="347" spans="1:68" ht="16.5" customHeight="1" x14ac:dyDescent="0.25">
      <c r="A347" s="61" t="s">
        <v>497</v>
      </c>
      <c r="B347" s="61" t="s">
        <v>498</v>
      </c>
      <c r="C347" s="35">
        <v>4301180007</v>
      </c>
      <c r="D347" s="453">
        <v>4680115881808</v>
      </c>
      <c r="E347" s="453"/>
      <c r="F347" s="60">
        <v>0.1</v>
      </c>
      <c r="G347" s="36">
        <v>20</v>
      </c>
      <c r="H347" s="60">
        <v>2</v>
      </c>
      <c r="I347" s="60">
        <v>2.2400000000000002</v>
      </c>
      <c r="J347" s="36">
        <v>238</v>
      </c>
      <c r="K347" s="36" t="s">
        <v>500</v>
      </c>
      <c r="L347" s="36"/>
      <c r="M347" s="37" t="s">
        <v>499</v>
      </c>
      <c r="N347" s="37"/>
      <c r="O347" s="36">
        <v>730</v>
      </c>
      <c r="P347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55"/>
      <c r="R347" s="455"/>
      <c r="S347" s="455"/>
      <c r="T347" s="456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IFERROR(IF(Y347=0,"",ROUNDUP(Y347/H347,0)*0.00474),"")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4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501</v>
      </c>
      <c r="B348" s="61" t="s">
        <v>502</v>
      </c>
      <c r="C348" s="35">
        <v>4301180006</v>
      </c>
      <c r="D348" s="453">
        <v>4680115881822</v>
      </c>
      <c r="E348" s="453"/>
      <c r="F348" s="60">
        <v>0.1</v>
      </c>
      <c r="G348" s="36">
        <v>20</v>
      </c>
      <c r="H348" s="60">
        <v>2</v>
      </c>
      <c r="I348" s="60">
        <v>2.2400000000000002</v>
      </c>
      <c r="J348" s="36">
        <v>238</v>
      </c>
      <c r="K348" s="36" t="s">
        <v>500</v>
      </c>
      <c r="L348" s="36"/>
      <c r="M348" s="37" t="s">
        <v>499</v>
      </c>
      <c r="N348" s="37"/>
      <c r="O348" s="36">
        <v>730</v>
      </c>
      <c r="P348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55"/>
      <c r="R348" s="455"/>
      <c r="S348" s="455"/>
      <c r="T348" s="456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IFERROR(IF(Y348=0,"",ROUNDUP(Y348/H348,0)*0.00474),"")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5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503</v>
      </c>
      <c r="B349" s="61" t="s">
        <v>504</v>
      </c>
      <c r="C349" s="35">
        <v>4301180001</v>
      </c>
      <c r="D349" s="453">
        <v>4680115880016</v>
      </c>
      <c r="E349" s="453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500</v>
      </c>
      <c r="L349" s="36"/>
      <c r="M349" s="37" t="s">
        <v>499</v>
      </c>
      <c r="N349" s="37"/>
      <c r="O349" s="36">
        <v>730</v>
      </c>
      <c r="P349" s="6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55"/>
      <c r="R349" s="455"/>
      <c r="S349" s="455"/>
      <c r="T349" s="456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460"/>
      <c r="B350" s="460"/>
      <c r="C350" s="460"/>
      <c r="D350" s="460"/>
      <c r="E350" s="460"/>
      <c r="F350" s="460"/>
      <c r="G350" s="460"/>
      <c r="H350" s="460"/>
      <c r="I350" s="460"/>
      <c r="J350" s="460"/>
      <c r="K350" s="460"/>
      <c r="L350" s="460"/>
      <c r="M350" s="460"/>
      <c r="N350" s="460"/>
      <c r="O350" s="461"/>
      <c r="P350" s="457" t="s">
        <v>43</v>
      </c>
      <c r="Q350" s="458"/>
      <c r="R350" s="458"/>
      <c r="S350" s="458"/>
      <c r="T350" s="458"/>
      <c r="U350" s="458"/>
      <c r="V350" s="459"/>
      <c r="W350" s="41" t="s">
        <v>42</v>
      </c>
      <c r="X350" s="42">
        <f>IFERROR(X347/H347,"0")+IFERROR(X348/H348,"0")+IFERROR(X349/H349,"0")</f>
        <v>0</v>
      </c>
      <c r="Y350" s="42">
        <f>IFERROR(Y347/H347,"0")+IFERROR(Y348/H348,"0")+IFERROR(Y349/H349,"0")</f>
        <v>0</v>
      </c>
      <c r="Z350" s="42">
        <f>IFERROR(IF(Z347="",0,Z347),"0")+IFERROR(IF(Z348="",0,Z348),"0")+IFERROR(IF(Z349="",0,Z349),"0")</f>
        <v>0</v>
      </c>
      <c r="AA350" s="65"/>
      <c r="AB350" s="65"/>
      <c r="AC350" s="65"/>
    </row>
    <row r="351" spans="1:68" x14ac:dyDescent="0.2">
      <c r="A351" s="460"/>
      <c r="B351" s="460"/>
      <c r="C351" s="460"/>
      <c r="D351" s="460"/>
      <c r="E351" s="460"/>
      <c r="F351" s="460"/>
      <c r="G351" s="460"/>
      <c r="H351" s="460"/>
      <c r="I351" s="460"/>
      <c r="J351" s="460"/>
      <c r="K351" s="460"/>
      <c r="L351" s="460"/>
      <c r="M351" s="460"/>
      <c r="N351" s="460"/>
      <c r="O351" s="461"/>
      <c r="P351" s="457" t="s">
        <v>43</v>
      </c>
      <c r="Q351" s="458"/>
      <c r="R351" s="458"/>
      <c r="S351" s="458"/>
      <c r="T351" s="458"/>
      <c r="U351" s="458"/>
      <c r="V351" s="459"/>
      <c r="W351" s="41" t="s">
        <v>0</v>
      </c>
      <c r="X351" s="42">
        <f>IFERROR(SUM(X347:X349),"0")</f>
        <v>0</v>
      </c>
      <c r="Y351" s="42">
        <f>IFERROR(SUM(Y347:Y349),"0")</f>
        <v>0</v>
      </c>
      <c r="Z351" s="41"/>
      <c r="AA351" s="65"/>
      <c r="AB351" s="65"/>
      <c r="AC351" s="65"/>
    </row>
    <row r="352" spans="1:68" ht="16.5" customHeight="1" x14ac:dyDescent="0.25">
      <c r="A352" s="451" t="s">
        <v>505</v>
      </c>
      <c r="B352" s="451"/>
      <c r="C352" s="451"/>
      <c r="D352" s="451"/>
      <c r="E352" s="451"/>
      <c r="F352" s="451"/>
      <c r="G352" s="451"/>
      <c r="H352" s="451"/>
      <c r="I352" s="451"/>
      <c r="J352" s="451"/>
      <c r="K352" s="451"/>
      <c r="L352" s="451"/>
      <c r="M352" s="451"/>
      <c r="N352" s="451"/>
      <c r="O352" s="451"/>
      <c r="P352" s="451"/>
      <c r="Q352" s="451"/>
      <c r="R352" s="451"/>
      <c r="S352" s="451"/>
      <c r="T352" s="451"/>
      <c r="U352" s="451"/>
      <c r="V352" s="451"/>
      <c r="W352" s="451"/>
      <c r="X352" s="451"/>
      <c r="Y352" s="451"/>
      <c r="Z352" s="451"/>
      <c r="AA352" s="63"/>
      <c r="AB352" s="63"/>
      <c r="AC352" s="63"/>
    </row>
    <row r="353" spans="1:68" ht="14.25" customHeight="1" x14ac:dyDescent="0.25">
      <c r="A353" s="452" t="s">
        <v>79</v>
      </c>
      <c r="B353" s="452"/>
      <c r="C353" s="452"/>
      <c r="D353" s="452"/>
      <c r="E353" s="452"/>
      <c r="F353" s="452"/>
      <c r="G353" s="452"/>
      <c r="H353" s="452"/>
      <c r="I353" s="452"/>
      <c r="J353" s="452"/>
      <c r="K353" s="452"/>
      <c r="L353" s="452"/>
      <c r="M353" s="452"/>
      <c r="N353" s="452"/>
      <c r="O353" s="452"/>
      <c r="P353" s="452"/>
      <c r="Q353" s="452"/>
      <c r="R353" s="452"/>
      <c r="S353" s="452"/>
      <c r="T353" s="452"/>
      <c r="U353" s="452"/>
      <c r="V353" s="452"/>
      <c r="W353" s="452"/>
      <c r="X353" s="452"/>
      <c r="Y353" s="452"/>
      <c r="Z353" s="452"/>
      <c r="AA353" s="64"/>
      <c r="AB353" s="64"/>
      <c r="AC353" s="64"/>
    </row>
    <row r="354" spans="1:68" ht="27" customHeight="1" x14ac:dyDescent="0.25">
      <c r="A354" s="61" t="s">
        <v>506</v>
      </c>
      <c r="B354" s="61" t="s">
        <v>507</v>
      </c>
      <c r="C354" s="35">
        <v>4301031066</v>
      </c>
      <c r="D354" s="453">
        <v>4607091383836</v>
      </c>
      <c r="E354" s="453"/>
      <c r="F354" s="60">
        <v>0.3</v>
      </c>
      <c r="G354" s="36">
        <v>6</v>
      </c>
      <c r="H354" s="60">
        <v>1.8</v>
      </c>
      <c r="I354" s="60">
        <v>2.048</v>
      </c>
      <c r="J354" s="36">
        <v>156</v>
      </c>
      <c r="K354" s="36" t="s">
        <v>87</v>
      </c>
      <c r="L354" s="36"/>
      <c r="M354" s="37" t="s">
        <v>82</v>
      </c>
      <c r="N354" s="37"/>
      <c r="O354" s="36">
        <v>40</v>
      </c>
      <c r="P354" s="6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55"/>
      <c r="R354" s="455"/>
      <c r="S354" s="455"/>
      <c r="T354" s="456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57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460"/>
      <c r="B355" s="460"/>
      <c r="C355" s="460"/>
      <c r="D355" s="460"/>
      <c r="E355" s="460"/>
      <c r="F355" s="460"/>
      <c r="G355" s="460"/>
      <c r="H355" s="460"/>
      <c r="I355" s="460"/>
      <c r="J355" s="460"/>
      <c r="K355" s="460"/>
      <c r="L355" s="460"/>
      <c r="M355" s="460"/>
      <c r="N355" s="460"/>
      <c r="O355" s="461"/>
      <c r="P355" s="457" t="s">
        <v>43</v>
      </c>
      <c r="Q355" s="458"/>
      <c r="R355" s="458"/>
      <c r="S355" s="458"/>
      <c r="T355" s="458"/>
      <c r="U355" s="458"/>
      <c r="V355" s="459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x14ac:dyDescent="0.2">
      <c r="A356" s="460"/>
      <c r="B356" s="460"/>
      <c r="C356" s="460"/>
      <c r="D356" s="460"/>
      <c r="E356" s="460"/>
      <c r="F356" s="460"/>
      <c r="G356" s="460"/>
      <c r="H356" s="460"/>
      <c r="I356" s="460"/>
      <c r="J356" s="460"/>
      <c r="K356" s="460"/>
      <c r="L356" s="460"/>
      <c r="M356" s="460"/>
      <c r="N356" s="460"/>
      <c r="O356" s="461"/>
      <c r="P356" s="457" t="s">
        <v>43</v>
      </c>
      <c r="Q356" s="458"/>
      <c r="R356" s="458"/>
      <c r="S356" s="458"/>
      <c r="T356" s="458"/>
      <c r="U356" s="458"/>
      <c r="V356" s="459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customHeight="1" x14ac:dyDescent="0.25">
      <c r="A357" s="452" t="s">
        <v>84</v>
      </c>
      <c r="B357" s="452"/>
      <c r="C357" s="452"/>
      <c r="D357" s="452"/>
      <c r="E357" s="452"/>
      <c r="F357" s="452"/>
      <c r="G357" s="452"/>
      <c r="H357" s="452"/>
      <c r="I357" s="452"/>
      <c r="J357" s="452"/>
      <c r="K357" s="452"/>
      <c r="L357" s="452"/>
      <c r="M357" s="452"/>
      <c r="N357" s="452"/>
      <c r="O357" s="452"/>
      <c r="P357" s="452"/>
      <c r="Q357" s="452"/>
      <c r="R357" s="452"/>
      <c r="S357" s="452"/>
      <c r="T357" s="452"/>
      <c r="U357" s="452"/>
      <c r="V357" s="452"/>
      <c r="W357" s="452"/>
      <c r="X357" s="452"/>
      <c r="Y357" s="452"/>
      <c r="Z357" s="452"/>
      <c r="AA357" s="64"/>
      <c r="AB357" s="64"/>
      <c r="AC357" s="64"/>
    </row>
    <row r="358" spans="1:68" ht="27" customHeight="1" x14ac:dyDescent="0.25">
      <c r="A358" s="61" t="s">
        <v>508</v>
      </c>
      <c r="B358" s="61" t="s">
        <v>509</v>
      </c>
      <c r="C358" s="35">
        <v>4301051142</v>
      </c>
      <c r="D358" s="453">
        <v>4607091387919</v>
      </c>
      <c r="E358" s="453"/>
      <c r="F358" s="60">
        <v>1.35</v>
      </c>
      <c r="G358" s="36">
        <v>6</v>
      </c>
      <c r="H358" s="60">
        <v>8.1</v>
      </c>
      <c r="I358" s="60">
        <v>8.6639999999999997</v>
      </c>
      <c r="J358" s="36">
        <v>56</v>
      </c>
      <c r="K358" s="36" t="s">
        <v>121</v>
      </c>
      <c r="L358" s="36"/>
      <c r="M358" s="37" t="s">
        <v>82</v>
      </c>
      <c r="N358" s="37"/>
      <c r="O358" s="36">
        <v>45</v>
      </c>
      <c r="P358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55"/>
      <c r="R358" s="455"/>
      <c r="S358" s="455"/>
      <c r="T358" s="456"/>
      <c r="U358" s="38" t="s">
        <v>48</v>
      </c>
      <c r="V358" s="38" t="s">
        <v>48</v>
      </c>
      <c r="W358" s="39" t="s">
        <v>0</v>
      </c>
      <c r="X358" s="57">
        <v>200</v>
      </c>
      <c r="Y358" s="54">
        <f>IFERROR(IF(X358="",0,CEILING((X358/$H358),1)*$H358),"")</f>
        <v>202.5</v>
      </c>
      <c r="Z358" s="40">
        <f>IFERROR(IF(Y358=0,"",ROUNDUP(Y358/H358,0)*0.02175),"")</f>
        <v>0.54374999999999996</v>
      </c>
      <c r="AA358" s="66" t="s">
        <v>48</v>
      </c>
      <c r="AB358" s="67" t="s">
        <v>48</v>
      </c>
      <c r="AC358" s="77"/>
      <c r="AG358" s="76"/>
      <c r="AJ358" s="79"/>
      <c r="AK358" s="79"/>
      <c r="BB358" s="258" t="s">
        <v>69</v>
      </c>
      <c r="BM358" s="76">
        <f>IFERROR(X358*I358/H358,"0")</f>
        <v>213.92592592592592</v>
      </c>
      <c r="BN358" s="76">
        <f>IFERROR(Y358*I358/H358,"0")</f>
        <v>216.60000000000002</v>
      </c>
      <c r="BO358" s="76">
        <f>IFERROR(1/J358*(X358/H358),"0")</f>
        <v>0.44091710758377423</v>
      </c>
      <c r="BP358" s="76">
        <f>IFERROR(1/J358*(Y358/H358),"0")</f>
        <v>0.4464285714285714</v>
      </c>
    </row>
    <row r="359" spans="1:68" ht="27" customHeight="1" x14ac:dyDescent="0.25">
      <c r="A359" s="61" t="s">
        <v>510</v>
      </c>
      <c r="B359" s="61" t="s">
        <v>511</v>
      </c>
      <c r="C359" s="35">
        <v>4301051461</v>
      </c>
      <c r="D359" s="453">
        <v>4680115883604</v>
      </c>
      <c r="E359" s="453"/>
      <c r="F359" s="60">
        <v>0.35</v>
      </c>
      <c r="G359" s="36">
        <v>6</v>
      </c>
      <c r="H359" s="60">
        <v>2.1</v>
      </c>
      <c r="I359" s="60">
        <v>2.3719999999999999</v>
      </c>
      <c r="J359" s="36">
        <v>156</v>
      </c>
      <c r="K359" s="36" t="s">
        <v>87</v>
      </c>
      <c r="L359" s="36"/>
      <c r="M359" s="37" t="s">
        <v>123</v>
      </c>
      <c r="N359" s="37"/>
      <c r="O359" s="36">
        <v>45</v>
      </c>
      <c r="P359" s="6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55"/>
      <c r="R359" s="455"/>
      <c r="S359" s="455"/>
      <c r="T359" s="456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59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512</v>
      </c>
      <c r="B360" s="61" t="s">
        <v>513</v>
      </c>
      <c r="C360" s="35">
        <v>4301051485</v>
      </c>
      <c r="D360" s="453">
        <v>4680115883567</v>
      </c>
      <c r="E360" s="453"/>
      <c r="F360" s="60">
        <v>0.35</v>
      </c>
      <c r="G360" s="36">
        <v>6</v>
      </c>
      <c r="H360" s="60">
        <v>2.1</v>
      </c>
      <c r="I360" s="60">
        <v>2.36</v>
      </c>
      <c r="J360" s="36">
        <v>156</v>
      </c>
      <c r="K360" s="36" t="s">
        <v>87</v>
      </c>
      <c r="L360" s="36"/>
      <c r="M360" s="37" t="s">
        <v>82</v>
      </c>
      <c r="N360" s="37"/>
      <c r="O360" s="36">
        <v>40</v>
      </c>
      <c r="P360" s="6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55"/>
      <c r="R360" s="455"/>
      <c r="S360" s="455"/>
      <c r="T360" s="456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IFERROR(IF(Y360=0,"",ROUNDUP(Y360/H360,0)*0.00753),"")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460"/>
      <c r="B361" s="460"/>
      <c r="C361" s="460"/>
      <c r="D361" s="460"/>
      <c r="E361" s="460"/>
      <c r="F361" s="460"/>
      <c r="G361" s="460"/>
      <c r="H361" s="460"/>
      <c r="I361" s="460"/>
      <c r="J361" s="460"/>
      <c r="K361" s="460"/>
      <c r="L361" s="460"/>
      <c r="M361" s="460"/>
      <c r="N361" s="460"/>
      <c r="O361" s="461"/>
      <c r="P361" s="457" t="s">
        <v>43</v>
      </c>
      <c r="Q361" s="458"/>
      <c r="R361" s="458"/>
      <c r="S361" s="458"/>
      <c r="T361" s="458"/>
      <c r="U361" s="458"/>
      <c r="V361" s="459"/>
      <c r="W361" s="41" t="s">
        <v>42</v>
      </c>
      <c r="X361" s="42">
        <f>IFERROR(X358/H358,"0")+IFERROR(X359/H359,"0")+IFERROR(X360/H360,"0")</f>
        <v>24.691358024691358</v>
      </c>
      <c r="Y361" s="42">
        <f>IFERROR(Y358/H358,"0")+IFERROR(Y359/H359,"0")+IFERROR(Y360/H360,"0")</f>
        <v>25</v>
      </c>
      <c r="Z361" s="42">
        <f>IFERROR(IF(Z358="",0,Z358),"0")+IFERROR(IF(Z359="",0,Z359),"0")+IFERROR(IF(Z360="",0,Z360),"0")</f>
        <v>0.54374999999999996</v>
      </c>
      <c r="AA361" s="65"/>
      <c r="AB361" s="65"/>
      <c r="AC361" s="65"/>
    </row>
    <row r="362" spans="1:68" x14ac:dyDescent="0.2">
      <c r="A362" s="460"/>
      <c r="B362" s="460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0"/>
      <c r="O362" s="461"/>
      <c r="P362" s="457" t="s">
        <v>43</v>
      </c>
      <c r="Q362" s="458"/>
      <c r="R362" s="458"/>
      <c r="S362" s="458"/>
      <c r="T362" s="458"/>
      <c r="U362" s="458"/>
      <c r="V362" s="459"/>
      <c r="W362" s="41" t="s">
        <v>0</v>
      </c>
      <c r="X362" s="42">
        <f>IFERROR(SUM(X358:X360),"0")</f>
        <v>200</v>
      </c>
      <c r="Y362" s="42">
        <f>IFERROR(SUM(Y358:Y360),"0")</f>
        <v>202.5</v>
      </c>
      <c r="Z362" s="41"/>
      <c r="AA362" s="65"/>
      <c r="AB362" s="65"/>
      <c r="AC362" s="65"/>
    </row>
    <row r="363" spans="1:68" ht="27.75" customHeight="1" x14ac:dyDescent="0.2">
      <c r="A363" s="450" t="s">
        <v>514</v>
      </c>
      <c r="B363" s="450"/>
      <c r="C363" s="450"/>
      <c r="D363" s="450"/>
      <c r="E363" s="450"/>
      <c r="F363" s="450"/>
      <c r="G363" s="450"/>
      <c r="H363" s="450"/>
      <c r="I363" s="450"/>
      <c r="J363" s="450"/>
      <c r="K363" s="450"/>
      <c r="L363" s="450"/>
      <c r="M363" s="450"/>
      <c r="N363" s="450"/>
      <c r="O363" s="450"/>
      <c r="P363" s="450"/>
      <c r="Q363" s="450"/>
      <c r="R363" s="450"/>
      <c r="S363" s="450"/>
      <c r="T363" s="450"/>
      <c r="U363" s="450"/>
      <c r="V363" s="450"/>
      <c r="W363" s="450"/>
      <c r="X363" s="450"/>
      <c r="Y363" s="450"/>
      <c r="Z363" s="450"/>
      <c r="AA363" s="53"/>
      <c r="AB363" s="53"/>
      <c r="AC363" s="53"/>
    </row>
    <row r="364" spans="1:68" ht="16.5" customHeight="1" x14ac:dyDescent="0.25">
      <c r="A364" s="451" t="s">
        <v>515</v>
      </c>
      <c r="B364" s="451"/>
      <c r="C364" s="451"/>
      <c r="D364" s="451"/>
      <c r="E364" s="451"/>
      <c r="F364" s="451"/>
      <c r="G364" s="451"/>
      <c r="H364" s="451"/>
      <c r="I364" s="451"/>
      <c r="J364" s="451"/>
      <c r="K364" s="451"/>
      <c r="L364" s="451"/>
      <c r="M364" s="451"/>
      <c r="N364" s="451"/>
      <c r="O364" s="451"/>
      <c r="P364" s="451"/>
      <c r="Q364" s="451"/>
      <c r="R364" s="451"/>
      <c r="S364" s="451"/>
      <c r="T364" s="451"/>
      <c r="U364" s="451"/>
      <c r="V364" s="451"/>
      <c r="W364" s="451"/>
      <c r="X364" s="451"/>
      <c r="Y364" s="451"/>
      <c r="Z364" s="451"/>
      <c r="AA364" s="63"/>
      <c r="AB364" s="63"/>
      <c r="AC364" s="63"/>
    </row>
    <row r="365" spans="1:68" ht="14.25" customHeight="1" x14ac:dyDescent="0.25">
      <c r="A365" s="452" t="s">
        <v>117</v>
      </c>
      <c r="B365" s="452"/>
      <c r="C365" s="452"/>
      <c r="D365" s="452"/>
      <c r="E365" s="452"/>
      <c r="F365" s="452"/>
      <c r="G365" s="452"/>
      <c r="H365" s="452"/>
      <c r="I365" s="452"/>
      <c r="J365" s="452"/>
      <c r="K365" s="452"/>
      <c r="L365" s="452"/>
      <c r="M365" s="452"/>
      <c r="N365" s="452"/>
      <c r="O365" s="452"/>
      <c r="P365" s="452"/>
      <c r="Q365" s="452"/>
      <c r="R365" s="452"/>
      <c r="S365" s="452"/>
      <c r="T365" s="452"/>
      <c r="U365" s="452"/>
      <c r="V365" s="452"/>
      <c r="W365" s="452"/>
      <c r="X365" s="452"/>
      <c r="Y365" s="452"/>
      <c r="Z365" s="452"/>
      <c r="AA365" s="64"/>
      <c r="AB365" s="64"/>
      <c r="AC365" s="64"/>
    </row>
    <row r="366" spans="1:68" ht="27" customHeight="1" x14ac:dyDescent="0.25">
      <c r="A366" s="61" t="s">
        <v>516</v>
      </c>
      <c r="B366" s="61" t="s">
        <v>517</v>
      </c>
      <c r="C366" s="35">
        <v>4301011943</v>
      </c>
      <c r="D366" s="453">
        <v>4680115884830</v>
      </c>
      <c r="E366" s="453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121</v>
      </c>
      <c r="L366" s="36"/>
      <c r="M366" s="37" t="s">
        <v>141</v>
      </c>
      <c r="N366" s="37"/>
      <c r="O366" s="36">
        <v>60</v>
      </c>
      <c r="P366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55"/>
      <c r="R366" s="455"/>
      <c r="S366" s="455"/>
      <c r="T366" s="456"/>
      <c r="U366" s="38" t="s">
        <v>48</v>
      </c>
      <c r="V366" s="38" t="s">
        <v>48</v>
      </c>
      <c r="W366" s="39" t="s">
        <v>0</v>
      </c>
      <c r="X366" s="57">
        <v>5000</v>
      </c>
      <c r="Y366" s="54">
        <f t="shared" ref="Y366:Y374" si="62">IFERROR(IF(X366="",0,CEILING((X366/$H366),1)*$H366),"")</f>
        <v>5010</v>
      </c>
      <c r="Z366" s="40">
        <f>IFERROR(IF(Y366=0,"",ROUNDUP(Y366/H366,0)*0.02039),"")</f>
        <v>6.8102599999999995</v>
      </c>
      <c r="AA366" s="66" t="s">
        <v>48</v>
      </c>
      <c r="AB366" s="67" t="s">
        <v>48</v>
      </c>
      <c r="AC366" s="77"/>
      <c r="AG366" s="76"/>
      <c r="AJ366" s="79"/>
      <c r="AK366" s="79"/>
      <c r="BB366" s="261" t="s">
        <v>69</v>
      </c>
      <c r="BM366" s="76">
        <f t="shared" ref="BM366:BM374" si="63">IFERROR(X366*I366/H366,"0")</f>
        <v>5160</v>
      </c>
      <c r="BN366" s="76">
        <f t="shared" ref="BN366:BN374" si="64">IFERROR(Y366*I366/H366,"0")</f>
        <v>5170.3200000000006</v>
      </c>
      <c r="BO366" s="76">
        <f t="shared" ref="BO366:BO374" si="65">IFERROR(1/J366*(X366/H366),"0")</f>
        <v>6.9444444444444438</v>
      </c>
      <c r="BP366" s="76">
        <f t="shared" ref="BP366:BP374" si="66">IFERROR(1/J366*(Y366/H366),"0")</f>
        <v>6.958333333333333</v>
      </c>
    </row>
    <row r="367" spans="1:68" ht="27" customHeight="1" x14ac:dyDescent="0.25">
      <c r="A367" s="61" t="s">
        <v>516</v>
      </c>
      <c r="B367" s="61" t="s">
        <v>518</v>
      </c>
      <c r="C367" s="35">
        <v>4301011867</v>
      </c>
      <c r="D367" s="453">
        <v>4680115884830</v>
      </c>
      <c r="E367" s="453"/>
      <c r="F367" s="60">
        <v>2.5</v>
      </c>
      <c r="G367" s="36">
        <v>6</v>
      </c>
      <c r="H367" s="60">
        <v>15</v>
      </c>
      <c r="I367" s="60">
        <v>15.48</v>
      </c>
      <c r="J367" s="36">
        <v>48</v>
      </c>
      <c r="K367" s="36" t="s">
        <v>121</v>
      </c>
      <c r="L367" s="36"/>
      <c r="M367" s="37" t="s">
        <v>82</v>
      </c>
      <c r="N367" s="37"/>
      <c r="O367" s="36">
        <v>60</v>
      </c>
      <c r="P367" s="6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55"/>
      <c r="R367" s="455"/>
      <c r="S367" s="455"/>
      <c r="T367" s="456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2"/>
        <v>0</v>
      </c>
      <c r="Z367" s="40" t="str">
        <f>IFERROR(IF(Y367=0,"",ROUNDUP(Y367/H367,0)*0.02175),"")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2" t="s">
        <v>69</v>
      </c>
      <c r="BM367" s="76">
        <f t="shared" si="63"/>
        <v>0</v>
      </c>
      <c r="BN367" s="76">
        <f t="shared" si="64"/>
        <v>0</v>
      </c>
      <c r="BO367" s="76">
        <f t="shared" si="65"/>
        <v>0</v>
      </c>
      <c r="BP367" s="76">
        <f t="shared" si="66"/>
        <v>0</v>
      </c>
    </row>
    <row r="368" spans="1:68" ht="27" customHeight="1" x14ac:dyDescent="0.25">
      <c r="A368" s="61" t="s">
        <v>519</v>
      </c>
      <c r="B368" s="61" t="s">
        <v>520</v>
      </c>
      <c r="C368" s="35">
        <v>4301011946</v>
      </c>
      <c r="D368" s="453">
        <v>4680115884847</v>
      </c>
      <c r="E368" s="453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121</v>
      </c>
      <c r="L368" s="36"/>
      <c r="M368" s="37" t="s">
        <v>141</v>
      </c>
      <c r="N368" s="37"/>
      <c r="O368" s="36">
        <v>60</v>
      </c>
      <c r="P368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55"/>
      <c r="R368" s="455"/>
      <c r="S368" s="455"/>
      <c r="T368" s="456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2"/>
        <v>0</v>
      </c>
      <c r="Z368" s="40" t="str">
        <f>IFERROR(IF(Y368=0,"",ROUNDUP(Y368/H368,0)*0.02039),"")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si="63"/>
        <v>0</v>
      </c>
      <c r="BN368" s="76">
        <f t="shared" si="64"/>
        <v>0</v>
      </c>
      <c r="BO368" s="76">
        <f t="shared" si="65"/>
        <v>0</v>
      </c>
      <c r="BP368" s="76">
        <f t="shared" si="66"/>
        <v>0</v>
      </c>
    </row>
    <row r="369" spans="1:68" ht="27" customHeight="1" x14ac:dyDescent="0.25">
      <c r="A369" s="61" t="s">
        <v>519</v>
      </c>
      <c r="B369" s="61" t="s">
        <v>521</v>
      </c>
      <c r="C369" s="35">
        <v>4301011869</v>
      </c>
      <c r="D369" s="453">
        <v>4680115884847</v>
      </c>
      <c r="E369" s="453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121</v>
      </c>
      <c r="L369" s="36"/>
      <c r="M369" s="37" t="s">
        <v>82</v>
      </c>
      <c r="N369" s="37"/>
      <c r="O369" s="36">
        <v>60</v>
      </c>
      <c r="P369" s="6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5"/>
      <c r="R369" s="455"/>
      <c r="S369" s="455"/>
      <c r="T369" s="456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customHeight="1" x14ac:dyDescent="0.25">
      <c r="A370" s="61" t="s">
        <v>522</v>
      </c>
      <c r="B370" s="61" t="s">
        <v>523</v>
      </c>
      <c r="C370" s="35">
        <v>4301011947</v>
      </c>
      <c r="D370" s="453">
        <v>4680115884854</v>
      </c>
      <c r="E370" s="453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121</v>
      </c>
      <c r="L370" s="36"/>
      <c r="M370" s="37" t="s">
        <v>141</v>
      </c>
      <c r="N370" s="37"/>
      <c r="O370" s="36">
        <v>60</v>
      </c>
      <c r="P370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55"/>
      <c r="R370" s="455"/>
      <c r="S370" s="455"/>
      <c r="T370" s="456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522</v>
      </c>
      <c r="B371" s="61" t="s">
        <v>524</v>
      </c>
      <c r="C371" s="35">
        <v>4301011870</v>
      </c>
      <c r="D371" s="453">
        <v>4680115884854</v>
      </c>
      <c r="E371" s="453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121</v>
      </c>
      <c r="L371" s="36"/>
      <c r="M371" s="37" t="s">
        <v>82</v>
      </c>
      <c r="N371" s="37"/>
      <c r="O371" s="36">
        <v>60</v>
      </c>
      <c r="P371" s="6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5"/>
      <c r="R371" s="455"/>
      <c r="S371" s="455"/>
      <c r="T371" s="456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IFERROR(IF(Y371=0,"",ROUNDUP(Y371/H371,0)*0.02175),"")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525</v>
      </c>
      <c r="B372" s="61" t="s">
        <v>526</v>
      </c>
      <c r="C372" s="35">
        <v>4301011868</v>
      </c>
      <c r="D372" s="453">
        <v>4680115884861</v>
      </c>
      <c r="E372" s="453"/>
      <c r="F372" s="60">
        <v>0.5</v>
      </c>
      <c r="G372" s="36">
        <v>10</v>
      </c>
      <c r="H372" s="60">
        <v>5</v>
      </c>
      <c r="I372" s="60">
        <v>5.21</v>
      </c>
      <c r="J372" s="36">
        <v>120</v>
      </c>
      <c r="K372" s="36" t="s">
        <v>87</v>
      </c>
      <c r="L372" s="36"/>
      <c r="M372" s="37" t="s">
        <v>82</v>
      </c>
      <c r="N372" s="37"/>
      <c r="O372" s="36">
        <v>60</v>
      </c>
      <c r="P372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55"/>
      <c r="R372" s="455"/>
      <c r="S372" s="455"/>
      <c r="T372" s="456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IFERROR(IF(Y372=0,"",ROUNDUP(Y372/H372,0)*0.00937),"")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527</v>
      </c>
      <c r="B373" s="61" t="s">
        <v>528</v>
      </c>
      <c r="C373" s="35">
        <v>4301011952</v>
      </c>
      <c r="D373" s="453">
        <v>4680115884922</v>
      </c>
      <c r="E373" s="453"/>
      <c r="F373" s="60">
        <v>0.5</v>
      </c>
      <c r="G373" s="36">
        <v>10</v>
      </c>
      <c r="H373" s="60">
        <v>5</v>
      </c>
      <c r="I373" s="60">
        <v>5.21</v>
      </c>
      <c r="J373" s="36">
        <v>120</v>
      </c>
      <c r="K373" s="36" t="s">
        <v>87</v>
      </c>
      <c r="L373" s="36"/>
      <c r="M373" s="37" t="s">
        <v>82</v>
      </c>
      <c r="N373" s="37"/>
      <c r="O373" s="36">
        <v>60</v>
      </c>
      <c r="P373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55"/>
      <c r="R373" s="455"/>
      <c r="S373" s="455"/>
      <c r="T373" s="456"/>
      <c r="U373" s="38" t="s">
        <v>48</v>
      </c>
      <c r="V373" s="38" t="s">
        <v>48</v>
      </c>
      <c r="W373" s="39" t="s">
        <v>0</v>
      </c>
      <c r="X373" s="57">
        <v>75</v>
      </c>
      <c r="Y373" s="54">
        <f t="shared" si="62"/>
        <v>75</v>
      </c>
      <c r="Z373" s="40">
        <f>IFERROR(IF(Y373=0,"",ROUNDUP(Y373/H373,0)*0.00937),"")</f>
        <v>0.14055000000000001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78.150000000000006</v>
      </c>
      <c r="BN373" s="76">
        <f t="shared" si="64"/>
        <v>78.150000000000006</v>
      </c>
      <c r="BO373" s="76">
        <f t="shared" si="65"/>
        <v>0.125</v>
      </c>
      <c r="BP373" s="76">
        <f t="shared" si="66"/>
        <v>0.125</v>
      </c>
    </row>
    <row r="374" spans="1:68" ht="27" customHeight="1" x14ac:dyDescent="0.25">
      <c r="A374" s="61" t="s">
        <v>529</v>
      </c>
      <c r="B374" s="61" t="s">
        <v>530</v>
      </c>
      <c r="C374" s="35">
        <v>4301011433</v>
      </c>
      <c r="D374" s="453">
        <v>4680115882638</v>
      </c>
      <c r="E374" s="453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87</v>
      </c>
      <c r="L374" s="36"/>
      <c r="M374" s="37" t="s">
        <v>120</v>
      </c>
      <c r="N374" s="37"/>
      <c r="O374" s="36">
        <v>90</v>
      </c>
      <c r="P374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55"/>
      <c r="R374" s="455"/>
      <c r="S374" s="455"/>
      <c r="T374" s="456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x14ac:dyDescent="0.2">
      <c r="A375" s="460"/>
      <c r="B375" s="460"/>
      <c r="C375" s="460"/>
      <c r="D375" s="460"/>
      <c r="E375" s="460"/>
      <c r="F375" s="460"/>
      <c r="G375" s="460"/>
      <c r="H375" s="460"/>
      <c r="I375" s="460"/>
      <c r="J375" s="460"/>
      <c r="K375" s="460"/>
      <c r="L375" s="460"/>
      <c r="M375" s="460"/>
      <c r="N375" s="460"/>
      <c r="O375" s="461"/>
      <c r="P375" s="457" t="s">
        <v>43</v>
      </c>
      <c r="Q375" s="458"/>
      <c r="R375" s="458"/>
      <c r="S375" s="458"/>
      <c r="T375" s="458"/>
      <c r="U375" s="458"/>
      <c r="V375" s="459"/>
      <c r="W375" s="41" t="s">
        <v>42</v>
      </c>
      <c r="X375" s="42">
        <f>IFERROR(X366/H366,"0")+IFERROR(X367/H367,"0")+IFERROR(X368/H368,"0")+IFERROR(X369/H369,"0")+IFERROR(X370/H370,"0")+IFERROR(X371/H371,"0")+IFERROR(X372/H372,"0")+IFERROR(X373/H373,"0")+IFERROR(X374/H374,"0")</f>
        <v>348.33333333333331</v>
      </c>
      <c r="Y375" s="42">
        <f>IFERROR(Y366/H366,"0")+IFERROR(Y367/H367,"0")+IFERROR(Y368/H368,"0")+IFERROR(Y369/H369,"0")+IFERROR(Y370/H370,"0")+IFERROR(Y371/H371,"0")+IFERROR(Y372/H372,"0")+IFERROR(Y373/H373,"0")+IFERROR(Y374/H374,"0")</f>
        <v>349</v>
      </c>
      <c r="Z375" s="42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6.9508099999999997</v>
      </c>
      <c r="AA375" s="65"/>
      <c r="AB375" s="65"/>
      <c r="AC375" s="65"/>
    </row>
    <row r="376" spans="1:68" x14ac:dyDescent="0.2">
      <c r="A376" s="460"/>
      <c r="B376" s="460"/>
      <c r="C376" s="460"/>
      <c r="D376" s="460"/>
      <c r="E376" s="460"/>
      <c r="F376" s="460"/>
      <c r="G376" s="460"/>
      <c r="H376" s="460"/>
      <c r="I376" s="460"/>
      <c r="J376" s="460"/>
      <c r="K376" s="460"/>
      <c r="L376" s="460"/>
      <c r="M376" s="460"/>
      <c r="N376" s="460"/>
      <c r="O376" s="461"/>
      <c r="P376" s="457" t="s">
        <v>43</v>
      </c>
      <c r="Q376" s="458"/>
      <c r="R376" s="458"/>
      <c r="S376" s="458"/>
      <c r="T376" s="458"/>
      <c r="U376" s="458"/>
      <c r="V376" s="459"/>
      <c r="W376" s="41" t="s">
        <v>0</v>
      </c>
      <c r="X376" s="42">
        <f>IFERROR(SUM(X366:X374),"0")</f>
        <v>5075</v>
      </c>
      <c r="Y376" s="42">
        <f>IFERROR(SUM(Y366:Y374),"0")</f>
        <v>5085</v>
      </c>
      <c r="Z376" s="41"/>
      <c r="AA376" s="65"/>
      <c r="AB376" s="65"/>
      <c r="AC376" s="65"/>
    </row>
    <row r="377" spans="1:68" ht="14.25" customHeight="1" x14ac:dyDescent="0.25">
      <c r="A377" s="452" t="s">
        <v>153</v>
      </c>
      <c r="B377" s="452"/>
      <c r="C377" s="452"/>
      <c r="D377" s="452"/>
      <c r="E377" s="452"/>
      <c r="F377" s="452"/>
      <c r="G377" s="452"/>
      <c r="H377" s="452"/>
      <c r="I377" s="452"/>
      <c r="J377" s="452"/>
      <c r="K377" s="452"/>
      <c r="L377" s="452"/>
      <c r="M377" s="452"/>
      <c r="N377" s="452"/>
      <c r="O377" s="452"/>
      <c r="P377" s="452"/>
      <c r="Q377" s="452"/>
      <c r="R377" s="452"/>
      <c r="S377" s="452"/>
      <c r="T377" s="452"/>
      <c r="U377" s="452"/>
      <c r="V377" s="452"/>
      <c r="W377" s="452"/>
      <c r="X377" s="452"/>
      <c r="Y377" s="452"/>
      <c r="Z377" s="452"/>
      <c r="AA377" s="64"/>
      <c r="AB377" s="64"/>
      <c r="AC377" s="64"/>
    </row>
    <row r="378" spans="1:68" ht="27" customHeight="1" x14ac:dyDescent="0.25">
      <c r="A378" s="61" t="s">
        <v>531</v>
      </c>
      <c r="B378" s="61" t="s">
        <v>532</v>
      </c>
      <c r="C378" s="35">
        <v>4301020178</v>
      </c>
      <c r="D378" s="453">
        <v>4607091383980</v>
      </c>
      <c r="E378" s="453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121</v>
      </c>
      <c r="L378" s="36"/>
      <c r="M378" s="37" t="s">
        <v>120</v>
      </c>
      <c r="N378" s="37"/>
      <c r="O378" s="36">
        <v>50</v>
      </c>
      <c r="P378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55"/>
      <c r="R378" s="455"/>
      <c r="S378" s="455"/>
      <c r="T378" s="456"/>
      <c r="U378" s="38" t="s">
        <v>48</v>
      </c>
      <c r="V378" s="38" t="s">
        <v>48</v>
      </c>
      <c r="W378" s="39" t="s">
        <v>0</v>
      </c>
      <c r="X378" s="57">
        <v>3000</v>
      </c>
      <c r="Y378" s="54">
        <f>IFERROR(IF(X378="",0,CEILING((X378/$H378),1)*$H378),"")</f>
        <v>3000</v>
      </c>
      <c r="Z378" s="40">
        <f>IFERROR(IF(Y378=0,"",ROUNDUP(Y378/H378,0)*0.02175),"")</f>
        <v>4.3499999999999996</v>
      </c>
      <c r="AA378" s="66" t="s">
        <v>48</v>
      </c>
      <c r="AB378" s="67" t="s">
        <v>48</v>
      </c>
      <c r="AC378" s="77"/>
      <c r="AG378" s="76"/>
      <c r="AJ378" s="79"/>
      <c r="AK378" s="79"/>
      <c r="BB378" s="270" t="s">
        <v>69</v>
      </c>
      <c r="BM378" s="76">
        <f>IFERROR(X378*I378/H378,"0")</f>
        <v>3096</v>
      </c>
      <c r="BN378" s="76">
        <f>IFERROR(Y378*I378/H378,"0")</f>
        <v>3096</v>
      </c>
      <c r="BO378" s="76">
        <f>IFERROR(1/J378*(X378/H378),"0")</f>
        <v>4.1666666666666661</v>
      </c>
      <c r="BP378" s="76">
        <f>IFERROR(1/J378*(Y378/H378),"0")</f>
        <v>4.1666666666666661</v>
      </c>
    </row>
    <row r="379" spans="1:68" ht="27" customHeight="1" x14ac:dyDescent="0.25">
      <c r="A379" s="61" t="s">
        <v>533</v>
      </c>
      <c r="B379" s="61" t="s">
        <v>534</v>
      </c>
      <c r="C379" s="35">
        <v>4301020179</v>
      </c>
      <c r="D379" s="453">
        <v>4607091384178</v>
      </c>
      <c r="E379" s="453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87</v>
      </c>
      <c r="L379" s="36"/>
      <c r="M379" s="37" t="s">
        <v>120</v>
      </c>
      <c r="N379" s="37"/>
      <c r="O379" s="36">
        <v>50</v>
      </c>
      <c r="P379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55"/>
      <c r="R379" s="455"/>
      <c r="S379" s="455"/>
      <c r="T379" s="456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460"/>
      <c r="B380" s="460"/>
      <c r="C380" s="460"/>
      <c r="D380" s="460"/>
      <c r="E380" s="460"/>
      <c r="F380" s="460"/>
      <c r="G380" s="460"/>
      <c r="H380" s="460"/>
      <c r="I380" s="460"/>
      <c r="J380" s="460"/>
      <c r="K380" s="460"/>
      <c r="L380" s="460"/>
      <c r="M380" s="460"/>
      <c r="N380" s="460"/>
      <c r="O380" s="461"/>
      <c r="P380" s="457" t="s">
        <v>43</v>
      </c>
      <c r="Q380" s="458"/>
      <c r="R380" s="458"/>
      <c r="S380" s="458"/>
      <c r="T380" s="458"/>
      <c r="U380" s="458"/>
      <c r="V380" s="459"/>
      <c r="W380" s="41" t="s">
        <v>42</v>
      </c>
      <c r="X380" s="42">
        <f>IFERROR(X378/H378,"0")+IFERROR(X379/H379,"0")</f>
        <v>200</v>
      </c>
      <c r="Y380" s="42">
        <f>IFERROR(Y378/H378,"0")+IFERROR(Y379/H379,"0")</f>
        <v>200</v>
      </c>
      <c r="Z380" s="42">
        <f>IFERROR(IF(Z378="",0,Z378),"0")+IFERROR(IF(Z379="",0,Z379),"0")</f>
        <v>4.3499999999999996</v>
      </c>
      <c r="AA380" s="65"/>
      <c r="AB380" s="65"/>
      <c r="AC380" s="65"/>
    </row>
    <row r="381" spans="1:68" x14ac:dyDescent="0.2">
      <c r="A381" s="460"/>
      <c r="B381" s="460"/>
      <c r="C381" s="460"/>
      <c r="D381" s="460"/>
      <c r="E381" s="460"/>
      <c r="F381" s="460"/>
      <c r="G381" s="460"/>
      <c r="H381" s="460"/>
      <c r="I381" s="460"/>
      <c r="J381" s="460"/>
      <c r="K381" s="460"/>
      <c r="L381" s="460"/>
      <c r="M381" s="460"/>
      <c r="N381" s="460"/>
      <c r="O381" s="461"/>
      <c r="P381" s="457" t="s">
        <v>43</v>
      </c>
      <c r="Q381" s="458"/>
      <c r="R381" s="458"/>
      <c r="S381" s="458"/>
      <c r="T381" s="458"/>
      <c r="U381" s="458"/>
      <c r="V381" s="459"/>
      <c r="W381" s="41" t="s">
        <v>0</v>
      </c>
      <c r="X381" s="42">
        <f>IFERROR(SUM(X378:X379),"0")</f>
        <v>3000</v>
      </c>
      <c r="Y381" s="42">
        <f>IFERROR(SUM(Y378:Y379),"0")</f>
        <v>3000</v>
      </c>
      <c r="Z381" s="41"/>
      <c r="AA381" s="65"/>
      <c r="AB381" s="65"/>
      <c r="AC381" s="65"/>
    </row>
    <row r="382" spans="1:68" ht="14.25" customHeight="1" x14ac:dyDescent="0.25">
      <c r="A382" s="452" t="s">
        <v>84</v>
      </c>
      <c r="B382" s="452"/>
      <c r="C382" s="452"/>
      <c r="D382" s="452"/>
      <c r="E382" s="452"/>
      <c r="F382" s="452"/>
      <c r="G382" s="452"/>
      <c r="H382" s="452"/>
      <c r="I382" s="452"/>
      <c r="J382" s="452"/>
      <c r="K382" s="452"/>
      <c r="L382" s="452"/>
      <c r="M382" s="452"/>
      <c r="N382" s="452"/>
      <c r="O382" s="452"/>
      <c r="P382" s="452"/>
      <c r="Q382" s="452"/>
      <c r="R382" s="452"/>
      <c r="S382" s="452"/>
      <c r="T382" s="452"/>
      <c r="U382" s="452"/>
      <c r="V382" s="452"/>
      <c r="W382" s="452"/>
      <c r="X382" s="452"/>
      <c r="Y382" s="452"/>
      <c r="Z382" s="452"/>
      <c r="AA382" s="64"/>
      <c r="AB382" s="64"/>
      <c r="AC382" s="64"/>
    </row>
    <row r="383" spans="1:68" ht="27" customHeight="1" x14ac:dyDescent="0.25">
      <c r="A383" s="61" t="s">
        <v>535</v>
      </c>
      <c r="B383" s="61" t="s">
        <v>536</v>
      </c>
      <c r="C383" s="35">
        <v>4301051560</v>
      </c>
      <c r="D383" s="453">
        <v>4607091383928</v>
      </c>
      <c r="E383" s="453"/>
      <c r="F383" s="60">
        <v>1.3</v>
      </c>
      <c r="G383" s="36">
        <v>6</v>
      </c>
      <c r="H383" s="60">
        <v>7.8</v>
      </c>
      <c r="I383" s="60">
        <v>8.3699999999999992</v>
      </c>
      <c r="J383" s="36">
        <v>56</v>
      </c>
      <c r="K383" s="36" t="s">
        <v>121</v>
      </c>
      <c r="L383" s="36"/>
      <c r="M383" s="37" t="s">
        <v>123</v>
      </c>
      <c r="N383" s="37"/>
      <c r="O383" s="36">
        <v>40</v>
      </c>
      <c r="P383" s="6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55"/>
      <c r="R383" s="455"/>
      <c r="S383" s="455"/>
      <c r="T383" s="456"/>
      <c r="U383" s="38" t="s">
        <v>48</v>
      </c>
      <c r="V383" s="38" t="s">
        <v>48</v>
      </c>
      <c r="W383" s="39" t="s">
        <v>0</v>
      </c>
      <c r="X383" s="57">
        <v>780</v>
      </c>
      <c r="Y383" s="54">
        <f>IFERROR(IF(X383="",0,CEILING((X383/$H383),1)*$H383),"")</f>
        <v>780</v>
      </c>
      <c r="Z383" s="40">
        <f>IFERROR(IF(Y383=0,"",ROUNDUP(Y383/H383,0)*0.02175),"")</f>
        <v>2.1749999999999998</v>
      </c>
      <c r="AA383" s="66" t="s">
        <v>48</v>
      </c>
      <c r="AB383" s="67" t="s">
        <v>48</v>
      </c>
      <c r="AC383" s="77"/>
      <c r="AG383" s="76"/>
      <c r="AJ383" s="79"/>
      <c r="AK383" s="79"/>
      <c r="BB383" s="272" t="s">
        <v>69</v>
      </c>
      <c r="BM383" s="76">
        <f>IFERROR(X383*I383/H383,"0")</f>
        <v>837</v>
      </c>
      <c r="BN383" s="76">
        <f>IFERROR(Y383*I383/H383,"0")</f>
        <v>837</v>
      </c>
      <c r="BO383" s="76">
        <f>IFERROR(1/J383*(X383/H383),"0")</f>
        <v>1.7857142857142856</v>
      </c>
      <c r="BP383" s="76">
        <f>IFERROR(1/J383*(Y383/H383),"0")</f>
        <v>1.7857142857142856</v>
      </c>
    </row>
    <row r="384" spans="1:68" ht="27" customHeight="1" x14ac:dyDescent="0.25">
      <c r="A384" s="61" t="s">
        <v>535</v>
      </c>
      <c r="B384" s="61" t="s">
        <v>537</v>
      </c>
      <c r="C384" s="35">
        <v>4301051639</v>
      </c>
      <c r="D384" s="453">
        <v>4607091383928</v>
      </c>
      <c r="E384" s="453"/>
      <c r="F384" s="60">
        <v>1.3</v>
      </c>
      <c r="G384" s="36">
        <v>6</v>
      </c>
      <c r="H384" s="60">
        <v>7.8</v>
      </c>
      <c r="I384" s="60">
        <v>8.3699999999999992</v>
      </c>
      <c r="J384" s="36">
        <v>56</v>
      </c>
      <c r="K384" s="36" t="s">
        <v>121</v>
      </c>
      <c r="L384" s="36"/>
      <c r="M384" s="37" t="s">
        <v>82</v>
      </c>
      <c r="N384" s="37"/>
      <c r="O384" s="36">
        <v>40</v>
      </c>
      <c r="P384" s="6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55"/>
      <c r="R384" s="455"/>
      <c r="S384" s="455"/>
      <c r="T384" s="456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3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ht="27" customHeight="1" x14ac:dyDescent="0.25">
      <c r="A385" s="61" t="s">
        <v>538</v>
      </c>
      <c r="B385" s="61" t="s">
        <v>539</v>
      </c>
      <c r="C385" s="35">
        <v>4301051636</v>
      </c>
      <c r="D385" s="453">
        <v>4607091384260</v>
      </c>
      <c r="E385" s="453"/>
      <c r="F385" s="60">
        <v>1.3</v>
      </c>
      <c r="G385" s="36">
        <v>6</v>
      </c>
      <c r="H385" s="60">
        <v>7.8</v>
      </c>
      <c r="I385" s="60">
        <v>8.3640000000000008</v>
      </c>
      <c r="J385" s="36">
        <v>56</v>
      </c>
      <c r="K385" s="36" t="s">
        <v>121</v>
      </c>
      <c r="L385" s="36"/>
      <c r="M385" s="37" t="s">
        <v>82</v>
      </c>
      <c r="N385" s="37"/>
      <c r="O385" s="36">
        <v>40</v>
      </c>
      <c r="P385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55"/>
      <c r="R385" s="455"/>
      <c r="S385" s="455"/>
      <c r="T385" s="456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x14ac:dyDescent="0.2">
      <c r="A386" s="460"/>
      <c r="B386" s="460"/>
      <c r="C386" s="460"/>
      <c r="D386" s="460"/>
      <c r="E386" s="460"/>
      <c r="F386" s="460"/>
      <c r="G386" s="460"/>
      <c r="H386" s="460"/>
      <c r="I386" s="460"/>
      <c r="J386" s="460"/>
      <c r="K386" s="460"/>
      <c r="L386" s="460"/>
      <c r="M386" s="460"/>
      <c r="N386" s="460"/>
      <c r="O386" s="461"/>
      <c r="P386" s="457" t="s">
        <v>43</v>
      </c>
      <c r="Q386" s="458"/>
      <c r="R386" s="458"/>
      <c r="S386" s="458"/>
      <c r="T386" s="458"/>
      <c r="U386" s="458"/>
      <c r="V386" s="459"/>
      <c r="W386" s="41" t="s">
        <v>42</v>
      </c>
      <c r="X386" s="42">
        <f>IFERROR(X383/H383,"0")+IFERROR(X384/H384,"0")+IFERROR(X385/H385,"0")</f>
        <v>100</v>
      </c>
      <c r="Y386" s="42">
        <f>IFERROR(Y383/H383,"0")+IFERROR(Y384/H384,"0")+IFERROR(Y385/H385,"0")</f>
        <v>100</v>
      </c>
      <c r="Z386" s="42">
        <f>IFERROR(IF(Z383="",0,Z383),"0")+IFERROR(IF(Z384="",0,Z384),"0")+IFERROR(IF(Z385="",0,Z385),"0")</f>
        <v>2.1749999999999998</v>
      </c>
      <c r="AA386" s="65"/>
      <c r="AB386" s="65"/>
      <c r="AC386" s="65"/>
    </row>
    <row r="387" spans="1:68" x14ac:dyDescent="0.2">
      <c r="A387" s="460"/>
      <c r="B387" s="460"/>
      <c r="C387" s="460"/>
      <c r="D387" s="460"/>
      <c r="E387" s="460"/>
      <c r="F387" s="460"/>
      <c r="G387" s="460"/>
      <c r="H387" s="460"/>
      <c r="I387" s="460"/>
      <c r="J387" s="460"/>
      <c r="K387" s="460"/>
      <c r="L387" s="460"/>
      <c r="M387" s="460"/>
      <c r="N387" s="460"/>
      <c r="O387" s="461"/>
      <c r="P387" s="457" t="s">
        <v>43</v>
      </c>
      <c r="Q387" s="458"/>
      <c r="R387" s="458"/>
      <c r="S387" s="458"/>
      <c r="T387" s="458"/>
      <c r="U387" s="458"/>
      <c r="V387" s="459"/>
      <c r="W387" s="41" t="s">
        <v>0</v>
      </c>
      <c r="X387" s="42">
        <f>IFERROR(SUM(X383:X385),"0")</f>
        <v>780</v>
      </c>
      <c r="Y387" s="42">
        <f>IFERROR(SUM(Y383:Y385),"0")</f>
        <v>780</v>
      </c>
      <c r="Z387" s="41"/>
      <c r="AA387" s="65"/>
      <c r="AB387" s="65"/>
      <c r="AC387" s="65"/>
    </row>
    <row r="388" spans="1:68" ht="14.25" customHeight="1" x14ac:dyDescent="0.25">
      <c r="A388" s="452" t="s">
        <v>183</v>
      </c>
      <c r="B388" s="452"/>
      <c r="C388" s="452"/>
      <c r="D388" s="452"/>
      <c r="E388" s="452"/>
      <c r="F388" s="452"/>
      <c r="G388" s="452"/>
      <c r="H388" s="452"/>
      <c r="I388" s="452"/>
      <c r="J388" s="452"/>
      <c r="K388" s="452"/>
      <c r="L388" s="452"/>
      <c r="M388" s="452"/>
      <c r="N388" s="452"/>
      <c r="O388" s="452"/>
      <c r="P388" s="452"/>
      <c r="Q388" s="452"/>
      <c r="R388" s="452"/>
      <c r="S388" s="452"/>
      <c r="T388" s="452"/>
      <c r="U388" s="452"/>
      <c r="V388" s="452"/>
      <c r="W388" s="452"/>
      <c r="X388" s="452"/>
      <c r="Y388" s="452"/>
      <c r="Z388" s="452"/>
      <c r="AA388" s="64"/>
      <c r="AB388" s="64"/>
      <c r="AC388" s="64"/>
    </row>
    <row r="389" spans="1:68" ht="16.5" customHeight="1" x14ac:dyDescent="0.25">
      <c r="A389" s="61" t="s">
        <v>540</v>
      </c>
      <c r="B389" s="61" t="s">
        <v>541</v>
      </c>
      <c r="C389" s="35">
        <v>4301060314</v>
      </c>
      <c r="D389" s="453">
        <v>4607091384673</v>
      </c>
      <c r="E389" s="453"/>
      <c r="F389" s="60">
        <v>1.3</v>
      </c>
      <c r="G389" s="36">
        <v>6</v>
      </c>
      <c r="H389" s="60">
        <v>7.8</v>
      </c>
      <c r="I389" s="60">
        <v>8.3640000000000008</v>
      </c>
      <c r="J389" s="36">
        <v>56</v>
      </c>
      <c r="K389" s="36" t="s">
        <v>121</v>
      </c>
      <c r="L389" s="36"/>
      <c r="M389" s="37" t="s">
        <v>82</v>
      </c>
      <c r="N389" s="37"/>
      <c r="O389" s="36">
        <v>30</v>
      </c>
      <c r="P389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55"/>
      <c r="R389" s="455"/>
      <c r="S389" s="455"/>
      <c r="T389" s="456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75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16.5" customHeight="1" x14ac:dyDescent="0.25">
      <c r="A390" s="61" t="s">
        <v>540</v>
      </c>
      <c r="B390" s="61" t="s">
        <v>542</v>
      </c>
      <c r="C390" s="35">
        <v>4301060345</v>
      </c>
      <c r="D390" s="453">
        <v>4607091384673</v>
      </c>
      <c r="E390" s="453"/>
      <c r="F390" s="60">
        <v>1.3</v>
      </c>
      <c r="G390" s="36">
        <v>6</v>
      </c>
      <c r="H390" s="60">
        <v>7.8</v>
      </c>
      <c r="I390" s="60">
        <v>8.3640000000000008</v>
      </c>
      <c r="J390" s="36">
        <v>56</v>
      </c>
      <c r="K390" s="36" t="s">
        <v>121</v>
      </c>
      <c r="L390" s="36"/>
      <c r="M390" s="37" t="s">
        <v>82</v>
      </c>
      <c r="N390" s="37"/>
      <c r="O390" s="36">
        <v>30</v>
      </c>
      <c r="P390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55"/>
      <c r="R390" s="455"/>
      <c r="S390" s="455"/>
      <c r="T390" s="456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76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x14ac:dyDescent="0.2">
      <c r="A391" s="460"/>
      <c r="B391" s="460"/>
      <c r="C391" s="460"/>
      <c r="D391" s="460"/>
      <c r="E391" s="460"/>
      <c r="F391" s="460"/>
      <c r="G391" s="460"/>
      <c r="H391" s="460"/>
      <c r="I391" s="460"/>
      <c r="J391" s="460"/>
      <c r="K391" s="460"/>
      <c r="L391" s="460"/>
      <c r="M391" s="460"/>
      <c r="N391" s="460"/>
      <c r="O391" s="461"/>
      <c r="P391" s="457" t="s">
        <v>43</v>
      </c>
      <c r="Q391" s="458"/>
      <c r="R391" s="458"/>
      <c r="S391" s="458"/>
      <c r="T391" s="458"/>
      <c r="U391" s="458"/>
      <c r="V391" s="459"/>
      <c r="W391" s="41" t="s">
        <v>42</v>
      </c>
      <c r="X391" s="42">
        <f>IFERROR(X389/H389,"0")+IFERROR(X390/H390,"0")</f>
        <v>0</v>
      </c>
      <c r="Y391" s="42">
        <f>IFERROR(Y389/H389,"0")+IFERROR(Y390/H390,"0")</f>
        <v>0</v>
      </c>
      <c r="Z391" s="42">
        <f>IFERROR(IF(Z389="",0,Z389),"0")+IFERROR(IF(Z390="",0,Z390),"0")</f>
        <v>0</v>
      </c>
      <c r="AA391" s="65"/>
      <c r="AB391" s="65"/>
      <c r="AC391" s="65"/>
    </row>
    <row r="392" spans="1:68" x14ac:dyDescent="0.2">
      <c r="A392" s="460"/>
      <c r="B392" s="460"/>
      <c r="C392" s="460"/>
      <c r="D392" s="460"/>
      <c r="E392" s="460"/>
      <c r="F392" s="460"/>
      <c r="G392" s="460"/>
      <c r="H392" s="460"/>
      <c r="I392" s="460"/>
      <c r="J392" s="460"/>
      <c r="K392" s="460"/>
      <c r="L392" s="460"/>
      <c r="M392" s="460"/>
      <c r="N392" s="460"/>
      <c r="O392" s="461"/>
      <c r="P392" s="457" t="s">
        <v>43</v>
      </c>
      <c r="Q392" s="458"/>
      <c r="R392" s="458"/>
      <c r="S392" s="458"/>
      <c r="T392" s="458"/>
      <c r="U392" s="458"/>
      <c r="V392" s="459"/>
      <c r="W392" s="41" t="s">
        <v>0</v>
      </c>
      <c r="X392" s="42">
        <f>IFERROR(SUM(X389:X390),"0")</f>
        <v>0</v>
      </c>
      <c r="Y392" s="42">
        <f>IFERROR(SUM(Y389:Y390),"0")</f>
        <v>0</v>
      </c>
      <c r="Z392" s="41"/>
      <c r="AA392" s="65"/>
      <c r="AB392" s="65"/>
      <c r="AC392" s="65"/>
    </row>
    <row r="393" spans="1:68" ht="16.5" customHeight="1" x14ac:dyDescent="0.25">
      <c r="A393" s="451" t="s">
        <v>543</v>
      </c>
      <c r="B393" s="451"/>
      <c r="C393" s="451"/>
      <c r="D393" s="451"/>
      <c r="E393" s="451"/>
      <c r="F393" s="451"/>
      <c r="G393" s="451"/>
      <c r="H393" s="451"/>
      <c r="I393" s="451"/>
      <c r="J393" s="451"/>
      <c r="K393" s="451"/>
      <c r="L393" s="451"/>
      <c r="M393" s="451"/>
      <c r="N393" s="451"/>
      <c r="O393" s="451"/>
      <c r="P393" s="451"/>
      <c r="Q393" s="451"/>
      <c r="R393" s="451"/>
      <c r="S393" s="451"/>
      <c r="T393" s="451"/>
      <c r="U393" s="451"/>
      <c r="V393" s="451"/>
      <c r="W393" s="451"/>
      <c r="X393" s="451"/>
      <c r="Y393" s="451"/>
      <c r="Z393" s="451"/>
      <c r="AA393" s="63"/>
      <c r="AB393" s="63"/>
      <c r="AC393" s="63"/>
    </row>
    <row r="394" spans="1:68" ht="14.25" customHeight="1" x14ac:dyDescent="0.25">
      <c r="A394" s="452" t="s">
        <v>117</v>
      </c>
      <c r="B394" s="452"/>
      <c r="C394" s="452"/>
      <c r="D394" s="452"/>
      <c r="E394" s="452"/>
      <c r="F394" s="452"/>
      <c r="G394" s="452"/>
      <c r="H394" s="452"/>
      <c r="I394" s="452"/>
      <c r="J394" s="452"/>
      <c r="K394" s="452"/>
      <c r="L394" s="452"/>
      <c r="M394" s="452"/>
      <c r="N394" s="452"/>
      <c r="O394" s="452"/>
      <c r="P394" s="452"/>
      <c r="Q394" s="452"/>
      <c r="R394" s="452"/>
      <c r="S394" s="452"/>
      <c r="T394" s="452"/>
      <c r="U394" s="452"/>
      <c r="V394" s="452"/>
      <c r="W394" s="452"/>
      <c r="X394" s="452"/>
      <c r="Y394" s="452"/>
      <c r="Z394" s="452"/>
      <c r="AA394" s="64"/>
      <c r="AB394" s="64"/>
      <c r="AC394" s="64"/>
    </row>
    <row r="395" spans="1:68" ht="27" customHeight="1" x14ac:dyDescent="0.25">
      <c r="A395" s="61" t="s">
        <v>544</v>
      </c>
      <c r="B395" s="61" t="s">
        <v>545</v>
      </c>
      <c r="C395" s="35">
        <v>4301011875</v>
      </c>
      <c r="D395" s="453">
        <v>4680115884885</v>
      </c>
      <c r="E395" s="453"/>
      <c r="F395" s="60">
        <v>0.8</v>
      </c>
      <c r="G395" s="36">
        <v>15</v>
      </c>
      <c r="H395" s="60">
        <v>12</v>
      </c>
      <c r="I395" s="60">
        <v>12.48</v>
      </c>
      <c r="J395" s="36">
        <v>56</v>
      </c>
      <c r="K395" s="36" t="s">
        <v>121</v>
      </c>
      <c r="L395" s="36"/>
      <c r="M395" s="37" t="s">
        <v>82</v>
      </c>
      <c r="N395" s="37"/>
      <c r="O395" s="36">
        <v>60</v>
      </c>
      <c r="P395" s="65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55"/>
      <c r="R395" s="455"/>
      <c r="S395" s="455"/>
      <c r="T395" s="456"/>
      <c r="U395" s="38" t="s">
        <v>48</v>
      </c>
      <c r="V395" s="38" t="s">
        <v>48</v>
      </c>
      <c r="W395" s="39" t="s">
        <v>0</v>
      </c>
      <c r="X395" s="57">
        <v>0</v>
      </c>
      <c r="Y395" s="54">
        <f>IFERROR(IF(X395="",0,CEILING((X395/$H395),1)*$H395),"")</f>
        <v>0</v>
      </c>
      <c r="Z395" s="40" t="str">
        <f>IFERROR(IF(Y395=0,"",ROUNDUP(Y395/H395,0)*0.02175),"")</f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277" t="s">
        <v>69</v>
      </c>
      <c r="BM395" s="76">
        <f>IFERROR(X395*I395/H395,"0")</f>
        <v>0</v>
      </c>
      <c r="BN395" s="76">
        <f>IFERROR(Y395*I395/H395,"0")</f>
        <v>0</v>
      </c>
      <c r="BO395" s="76">
        <f>IFERROR(1/J395*(X395/H395),"0")</f>
        <v>0</v>
      </c>
      <c r="BP395" s="76">
        <f>IFERROR(1/J395*(Y395/H395),"0")</f>
        <v>0</v>
      </c>
    </row>
    <row r="396" spans="1:68" ht="37.5" customHeight="1" x14ac:dyDescent="0.25">
      <c r="A396" s="61" t="s">
        <v>546</v>
      </c>
      <c r="B396" s="61" t="s">
        <v>547</v>
      </c>
      <c r="C396" s="35">
        <v>4301011874</v>
      </c>
      <c r="D396" s="453">
        <v>4680115884892</v>
      </c>
      <c r="E396" s="453"/>
      <c r="F396" s="60">
        <v>1.8</v>
      </c>
      <c r="G396" s="36">
        <v>6</v>
      </c>
      <c r="H396" s="60">
        <v>10.8</v>
      </c>
      <c r="I396" s="60">
        <v>11.28</v>
      </c>
      <c r="J396" s="36">
        <v>56</v>
      </c>
      <c r="K396" s="36" t="s">
        <v>121</v>
      </c>
      <c r="L396" s="36"/>
      <c r="M396" s="37" t="s">
        <v>82</v>
      </c>
      <c r="N396" s="37"/>
      <c r="O396" s="36">
        <v>60</v>
      </c>
      <c r="P396" s="65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55"/>
      <c r="R396" s="455"/>
      <c r="S396" s="455"/>
      <c r="T396" s="456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78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548</v>
      </c>
      <c r="B397" s="61" t="s">
        <v>549</v>
      </c>
      <c r="C397" s="35">
        <v>4301011873</v>
      </c>
      <c r="D397" s="453">
        <v>4680115881907</v>
      </c>
      <c r="E397" s="453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121</v>
      </c>
      <c r="L397" s="36"/>
      <c r="M397" s="37" t="s">
        <v>82</v>
      </c>
      <c r="N397" s="37"/>
      <c r="O397" s="36">
        <v>60</v>
      </c>
      <c r="P397" s="660" t="s">
        <v>550</v>
      </c>
      <c r="Q397" s="455"/>
      <c r="R397" s="455"/>
      <c r="S397" s="455"/>
      <c r="T397" s="456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customHeight="1" x14ac:dyDescent="0.25">
      <c r="A398" s="61" t="s">
        <v>551</v>
      </c>
      <c r="B398" s="61" t="s">
        <v>552</v>
      </c>
      <c r="C398" s="35">
        <v>4301011871</v>
      </c>
      <c r="D398" s="453">
        <v>4680115884908</v>
      </c>
      <c r="E398" s="453"/>
      <c r="F398" s="60">
        <v>0.4</v>
      </c>
      <c r="G398" s="36">
        <v>10</v>
      </c>
      <c r="H398" s="60">
        <v>4</v>
      </c>
      <c r="I398" s="60">
        <v>4.21</v>
      </c>
      <c r="J398" s="36">
        <v>120</v>
      </c>
      <c r="K398" s="36" t="s">
        <v>87</v>
      </c>
      <c r="L398" s="36"/>
      <c r="M398" s="37" t="s">
        <v>82</v>
      </c>
      <c r="N398" s="37"/>
      <c r="O398" s="36">
        <v>60</v>
      </c>
      <c r="P398" s="6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55"/>
      <c r="R398" s="455"/>
      <c r="S398" s="455"/>
      <c r="T398" s="456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IFERROR(IF(Y398=0,"",ROUNDUP(Y398/H398,0)*0.00937),"")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x14ac:dyDescent="0.2">
      <c r="A399" s="460"/>
      <c r="B399" s="460"/>
      <c r="C399" s="460"/>
      <c r="D399" s="460"/>
      <c r="E399" s="460"/>
      <c r="F399" s="460"/>
      <c r="G399" s="460"/>
      <c r="H399" s="460"/>
      <c r="I399" s="460"/>
      <c r="J399" s="460"/>
      <c r="K399" s="460"/>
      <c r="L399" s="460"/>
      <c r="M399" s="460"/>
      <c r="N399" s="460"/>
      <c r="O399" s="461"/>
      <c r="P399" s="457" t="s">
        <v>43</v>
      </c>
      <c r="Q399" s="458"/>
      <c r="R399" s="458"/>
      <c r="S399" s="458"/>
      <c r="T399" s="458"/>
      <c r="U399" s="458"/>
      <c r="V399" s="459"/>
      <c r="W399" s="41" t="s">
        <v>42</v>
      </c>
      <c r="X399" s="42">
        <f>IFERROR(X395/H395,"0")+IFERROR(X396/H396,"0")+IFERROR(X397/H397,"0")+IFERROR(X398/H398,"0")</f>
        <v>0</v>
      </c>
      <c r="Y399" s="42">
        <f>IFERROR(Y395/H395,"0")+IFERROR(Y396/H396,"0")+IFERROR(Y397/H397,"0")+IFERROR(Y398/H398,"0")</f>
        <v>0</v>
      </c>
      <c r="Z399" s="42">
        <f>IFERROR(IF(Z395="",0,Z395),"0")+IFERROR(IF(Z396="",0,Z396),"0")+IFERROR(IF(Z397="",0,Z397),"0")+IFERROR(IF(Z398="",0,Z398),"0")</f>
        <v>0</v>
      </c>
      <c r="AA399" s="65"/>
      <c r="AB399" s="65"/>
      <c r="AC399" s="65"/>
    </row>
    <row r="400" spans="1:68" x14ac:dyDescent="0.2">
      <c r="A400" s="460"/>
      <c r="B400" s="460"/>
      <c r="C400" s="460"/>
      <c r="D400" s="460"/>
      <c r="E400" s="460"/>
      <c r="F400" s="460"/>
      <c r="G400" s="460"/>
      <c r="H400" s="460"/>
      <c r="I400" s="460"/>
      <c r="J400" s="460"/>
      <c r="K400" s="460"/>
      <c r="L400" s="460"/>
      <c r="M400" s="460"/>
      <c r="N400" s="460"/>
      <c r="O400" s="461"/>
      <c r="P400" s="457" t="s">
        <v>43</v>
      </c>
      <c r="Q400" s="458"/>
      <c r="R400" s="458"/>
      <c r="S400" s="458"/>
      <c r="T400" s="458"/>
      <c r="U400" s="458"/>
      <c r="V400" s="459"/>
      <c r="W400" s="41" t="s">
        <v>0</v>
      </c>
      <c r="X400" s="42">
        <f>IFERROR(SUM(X395:X398),"0")</f>
        <v>0</v>
      </c>
      <c r="Y400" s="42">
        <f>IFERROR(SUM(Y395:Y398),"0")</f>
        <v>0</v>
      </c>
      <c r="Z400" s="41"/>
      <c r="AA400" s="65"/>
      <c r="AB400" s="65"/>
      <c r="AC400" s="65"/>
    </row>
    <row r="401" spans="1:68" ht="14.25" customHeight="1" x14ac:dyDescent="0.25">
      <c r="A401" s="452" t="s">
        <v>79</v>
      </c>
      <c r="B401" s="452"/>
      <c r="C401" s="452"/>
      <c r="D401" s="452"/>
      <c r="E401" s="452"/>
      <c r="F401" s="452"/>
      <c r="G401" s="452"/>
      <c r="H401" s="452"/>
      <c r="I401" s="452"/>
      <c r="J401" s="452"/>
      <c r="K401" s="452"/>
      <c r="L401" s="452"/>
      <c r="M401" s="452"/>
      <c r="N401" s="452"/>
      <c r="O401" s="452"/>
      <c r="P401" s="452"/>
      <c r="Q401" s="452"/>
      <c r="R401" s="452"/>
      <c r="S401" s="452"/>
      <c r="T401" s="452"/>
      <c r="U401" s="452"/>
      <c r="V401" s="452"/>
      <c r="W401" s="452"/>
      <c r="X401" s="452"/>
      <c r="Y401" s="452"/>
      <c r="Z401" s="452"/>
      <c r="AA401" s="64"/>
      <c r="AB401" s="64"/>
      <c r="AC401" s="64"/>
    </row>
    <row r="402" spans="1:68" ht="27" customHeight="1" x14ac:dyDescent="0.25">
      <c r="A402" s="61" t="s">
        <v>553</v>
      </c>
      <c r="B402" s="61" t="s">
        <v>554</v>
      </c>
      <c r="C402" s="35">
        <v>4301031139</v>
      </c>
      <c r="D402" s="453">
        <v>4607091384802</v>
      </c>
      <c r="E402" s="453"/>
      <c r="F402" s="60">
        <v>0.73</v>
      </c>
      <c r="G402" s="36">
        <v>6</v>
      </c>
      <c r="H402" s="60">
        <v>4.38</v>
      </c>
      <c r="I402" s="60">
        <v>4.58</v>
      </c>
      <c r="J402" s="36">
        <v>156</v>
      </c>
      <c r="K402" s="36" t="s">
        <v>87</v>
      </c>
      <c r="L402" s="36"/>
      <c r="M402" s="37" t="s">
        <v>82</v>
      </c>
      <c r="N402" s="37"/>
      <c r="O402" s="36">
        <v>35</v>
      </c>
      <c r="P402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55"/>
      <c r="R402" s="455"/>
      <c r="S402" s="455"/>
      <c r="T402" s="456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IFERROR(IF(Y402=0,"",ROUNDUP(Y402/H402,0)*0.00753),"")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1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customHeight="1" x14ac:dyDescent="0.25">
      <c r="A403" s="61" t="s">
        <v>553</v>
      </c>
      <c r="B403" s="61" t="s">
        <v>555</v>
      </c>
      <c r="C403" s="35">
        <v>4301031303</v>
      </c>
      <c r="D403" s="453">
        <v>4607091384802</v>
      </c>
      <c r="E403" s="453"/>
      <c r="F403" s="60">
        <v>0.73</v>
      </c>
      <c r="G403" s="36">
        <v>6</v>
      </c>
      <c r="H403" s="60">
        <v>4.38</v>
      </c>
      <c r="I403" s="60">
        <v>4.6399999999999997</v>
      </c>
      <c r="J403" s="36">
        <v>156</v>
      </c>
      <c r="K403" s="36" t="s">
        <v>87</v>
      </c>
      <c r="L403" s="36"/>
      <c r="M403" s="37" t="s">
        <v>82</v>
      </c>
      <c r="N403" s="37"/>
      <c r="O403" s="36">
        <v>35</v>
      </c>
      <c r="P403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55"/>
      <c r="R403" s="455"/>
      <c r="S403" s="455"/>
      <c r="T403" s="456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2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556</v>
      </c>
      <c r="B404" s="61" t="s">
        <v>557</v>
      </c>
      <c r="C404" s="35">
        <v>4301031304</v>
      </c>
      <c r="D404" s="453">
        <v>4607091384826</v>
      </c>
      <c r="E404" s="453"/>
      <c r="F404" s="60">
        <v>0.35</v>
      </c>
      <c r="G404" s="36">
        <v>8</v>
      </c>
      <c r="H404" s="60">
        <v>2.8</v>
      </c>
      <c r="I404" s="60">
        <v>2.98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35</v>
      </c>
      <c r="P404" s="6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55"/>
      <c r="R404" s="455"/>
      <c r="S404" s="455"/>
      <c r="T404" s="456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IFERROR(IF(Y404=0,"",ROUNDUP(Y404/H404,0)*0.00502),"")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x14ac:dyDescent="0.2">
      <c r="A405" s="460"/>
      <c r="B405" s="460"/>
      <c r="C405" s="460"/>
      <c r="D405" s="460"/>
      <c r="E405" s="460"/>
      <c r="F405" s="460"/>
      <c r="G405" s="460"/>
      <c r="H405" s="460"/>
      <c r="I405" s="460"/>
      <c r="J405" s="460"/>
      <c r="K405" s="460"/>
      <c r="L405" s="460"/>
      <c r="M405" s="460"/>
      <c r="N405" s="460"/>
      <c r="O405" s="461"/>
      <c r="P405" s="457" t="s">
        <v>43</v>
      </c>
      <c r="Q405" s="458"/>
      <c r="R405" s="458"/>
      <c r="S405" s="458"/>
      <c r="T405" s="458"/>
      <c r="U405" s="458"/>
      <c r="V405" s="459"/>
      <c r="W405" s="41" t="s">
        <v>42</v>
      </c>
      <c r="X405" s="42">
        <f>IFERROR(X402/H402,"0")+IFERROR(X403/H403,"0")+IFERROR(X404/H404,"0")</f>
        <v>0</v>
      </c>
      <c r="Y405" s="42">
        <f>IFERROR(Y402/H402,"0")+IFERROR(Y403/H403,"0")+IFERROR(Y404/H404,"0")</f>
        <v>0</v>
      </c>
      <c r="Z405" s="42">
        <f>IFERROR(IF(Z402="",0,Z402),"0")+IFERROR(IF(Z403="",0,Z403),"0")+IFERROR(IF(Z404="",0,Z404),"0")</f>
        <v>0</v>
      </c>
      <c r="AA405" s="65"/>
      <c r="AB405" s="65"/>
      <c r="AC405" s="65"/>
    </row>
    <row r="406" spans="1:68" x14ac:dyDescent="0.2">
      <c r="A406" s="460"/>
      <c r="B406" s="460"/>
      <c r="C406" s="460"/>
      <c r="D406" s="460"/>
      <c r="E406" s="460"/>
      <c r="F406" s="460"/>
      <c r="G406" s="460"/>
      <c r="H406" s="460"/>
      <c r="I406" s="460"/>
      <c r="J406" s="460"/>
      <c r="K406" s="460"/>
      <c r="L406" s="460"/>
      <c r="M406" s="460"/>
      <c r="N406" s="460"/>
      <c r="O406" s="461"/>
      <c r="P406" s="457" t="s">
        <v>43</v>
      </c>
      <c r="Q406" s="458"/>
      <c r="R406" s="458"/>
      <c r="S406" s="458"/>
      <c r="T406" s="458"/>
      <c r="U406" s="458"/>
      <c r="V406" s="459"/>
      <c r="W406" s="41" t="s">
        <v>0</v>
      </c>
      <c r="X406" s="42">
        <f>IFERROR(SUM(X402:X404),"0")</f>
        <v>0</v>
      </c>
      <c r="Y406" s="42">
        <f>IFERROR(SUM(Y402:Y404),"0")</f>
        <v>0</v>
      </c>
      <c r="Z406" s="41"/>
      <c r="AA406" s="65"/>
      <c r="AB406" s="65"/>
      <c r="AC406" s="65"/>
    </row>
    <row r="407" spans="1:68" ht="14.25" customHeight="1" x14ac:dyDescent="0.25">
      <c r="A407" s="452" t="s">
        <v>84</v>
      </c>
      <c r="B407" s="452"/>
      <c r="C407" s="452"/>
      <c r="D407" s="452"/>
      <c r="E407" s="452"/>
      <c r="F407" s="452"/>
      <c r="G407" s="452"/>
      <c r="H407" s="452"/>
      <c r="I407" s="452"/>
      <c r="J407" s="452"/>
      <c r="K407" s="452"/>
      <c r="L407" s="452"/>
      <c r="M407" s="452"/>
      <c r="N407" s="452"/>
      <c r="O407" s="452"/>
      <c r="P407" s="452"/>
      <c r="Q407" s="452"/>
      <c r="R407" s="452"/>
      <c r="S407" s="452"/>
      <c r="T407" s="452"/>
      <c r="U407" s="452"/>
      <c r="V407" s="452"/>
      <c r="W407" s="452"/>
      <c r="X407" s="452"/>
      <c r="Y407" s="452"/>
      <c r="Z407" s="452"/>
      <c r="AA407" s="64"/>
      <c r="AB407" s="64"/>
      <c r="AC407" s="64"/>
    </row>
    <row r="408" spans="1:68" ht="27" customHeight="1" x14ac:dyDescent="0.25">
      <c r="A408" s="61" t="s">
        <v>558</v>
      </c>
      <c r="B408" s="61" t="s">
        <v>559</v>
      </c>
      <c r="C408" s="35">
        <v>4301051635</v>
      </c>
      <c r="D408" s="453">
        <v>4607091384246</v>
      </c>
      <c r="E408" s="453"/>
      <c r="F408" s="60">
        <v>1.3</v>
      </c>
      <c r="G408" s="36">
        <v>6</v>
      </c>
      <c r="H408" s="60">
        <v>7.8</v>
      </c>
      <c r="I408" s="60">
        <v>8.3640000000000008</v>
      </c>
      <c r="J408" s="36">
        <v>56</v>
      </c>
      <c r="K408" s="36" t="s">
        <v>121</v>
      </c>
      <c r="L408" s="36"/>
      <c r="M408" s="37" t="s">
        <v>82</v>
      </c>
      <c r="N408" s="37"/>
      <c r="O408" s="36">
        <v>40</v>
      </c>
      <c r="P408" s="6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55"/>
      <c r="R408" s="455"/>
      <c r="S408" s="455"/>
      <c r="T408" s="456"/>
      <c r="U408" s="38" t="s">
        <v>48</v>
      </c>
      <c r="V408" s="38" t="s">
        <v>48</v>
      </c>
      <c r="W408" s="39" t="s">
        <v>0</v>
      </c>
      <c r="X408" s="57">
        <v>0</v>
      </c>
      <c r="Y408" s="54">
        <f>IFERROR(IF(X408="",0,CEILING((X408/$H408),1)*$H408),"")</f>
        <v>0</v>
      </c>
      <c r="Z408" s="40" t="str">
        <f>IFERROR(IF(Y408=0,"",ROUNDUP(Y408/H408,0)*0.02175),"")</f>
        <v/>
      </c>
      <c r="AA408" s="66" t="s">
        <v>48</v>
      </c>
      <c r="AB408" s="67" t="s">
        <v>48</v>
      </c>
      <c r="AC408" s="77"/>
      <c r="AG408" s="76"/>
      <c r="AJ408" s="79"/>
      <c r="AK408" s="79"/>
      <c r="BB408" s="284" t="s">
        <v>69</v>
      </c>
      <c r="BM408" s="76">
        <f>IFERROR(X408*I408/H408,"0")</f>
        <v>0</v>
      </c>
      <c r="BN408" s="76">
        <f>IFERROR(Y408*I408/H408,"0")</f>
        <v>0</v>
      </c>
      <c r="BO408" s="76">
        <f>IFERROR(1/J408*(X408/H408),"0")</f>
        <v>0</v>
      </c>
      <c r="BP408" s="76">
        <f>IFERROR(1/J408*(Y408/H408),"0")</f>
        <v>0</v>
      </c>
    </row>
    <row r="409" spans="1:68" ht="27" customHeight="1" x14ac:dyDescent="0.25">
      <c r="A409" s="61" t="s">
        <v>560</v>
      </c>
      <c r="B409" s="61" t="s">
        <v>561</v>
      </c>
      <c r="C409" s="35">
        <v>4301051445</v>
      </c>
      <c r="D409" s="453">
        <v>4680115881976</v>
      </c>
      <c r="E409" s="453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121</v>
      </c>
      <c r="L409" s="36"/>
      <c r="M409" s="37" t="s">
        <v>82</v>
      </c>
      <c r="N409" s="37"/>
      <c r="O409" s="36">
        <v>40</v>
      </c>
      <c r="P40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55"/>
      <c r="R409" s="455"/>
      <c r="S409" s="455"/>
      <c r="T409" s="456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8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562</v>
      </c>
      <c r="B410" s="61" t="s">
        <v>563</v>
      </c>
      <c r="C410" s="35">
        <v>4301051297</v>
      </c>
      <c r="D410" s="453">
        <v>4607091384253</v>
      </c>
      <c r="E410" s="453"/>
      <c r="F410" s="60">
        <v>0.4</v>
      </c>
      <c r="G410" s="36">
        <v>6</v>
      </c>
      <c r="H410" s="60">
        <v>2.4</v>
      </c>
      <c r="I410" s="60">
        <v>2.6840000000000002</v>
      </c>
      <c r="J410" s="36">
        <v>156</v>
      </c>
      <c r="K410" s="36" t="s">
        <v>87</v>
      </c>
      <c r="L410" s="36"/>
      <c r="M410" s="37" t="s">
        <v>82</v>
      </c>
      <c r="N410" s="37"/>
      <c r="O410" s="36">
        <v>40</v>
      </c>
      <c r="P410" s="6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55"/>
      <c r="R410" s="455"/>
      <c r="S410" s="455"/>
      <c r="T410" s="456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IFERROR(IF(Y410=0,"",ROUNDUP(Y410/H410,0)*0.00753),"")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customHeight="1" x14ac:dyDescent="0.25">
      <c r="A411" s="61" t="s">
        <v>562</v>
      </c>
      <c r="B411" s="61" t="s">
        <v>564</v>
      </c>
      <c r="C411" s="35">
        <v>4301051634</v>
      </c>
      <c r="D411" s="453">
        <v>4607091384253</v>
      </c>
      <c r="E411" s="453"/>
      <c r="F411" s="60">
        <v>0.4</v>
      </c>
      <c r="G411" s="36">
        <v>6</v>
      </c>
      <c r="H411" s="60">
        <v>2.4</v>
      </c>
      <c r="I411" s="60">
        <v>2.6840000000000002</v>
      </c>
      <c r="J411" s="36">
        <v>156</v>
      </c>
      <c r="K411" s="36" t="s">
        <v>87</v>
      </c>
      <c r="L411" s="36"/>
      <c r="M411" s="37" t="s">
        <v>82</v>
      </c>
      <c r="N411" s="37"/>
      <c r="O411" s="36">
        <v>40</v>
      </c>
      <c r="P411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55"/>
      <c r="R411" s="455"/>
      <c r="S411" s="455"/>
      <c r="T411" s="456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IFERROR(IF(Y411=0,"",ROUNDUP(Y411/H411,0)*0.00753),"")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565</v>
      </c>
      <c r="B412" s="61" t="s">
        <v>566</v>
      </c>
      <c r="C412" s="35">
        <v>4301051444</v>
      </c>
      <c r="D412" s="453">
        <v>4680115881969</v>
      </c>
      <c r="E412" s="453"/>
      <c r="F412" s="60">
        <v>0.4</v>
      </c>
      <c r="G412" s="36">
        <v>6</v>
      </c>
      <c r="H412" s="60">
        <v>2.4</v>
      </c>
      <c r="I412" s="60">
        <v>2.6</v>
      </c>
      <c r="J412" s="36">
        <v>156</v>
      </c>
      <c r="K412" s="36" t="s">
        <v>87</v>
      </c>
      <c r="L412" s="36"/>
      <c r="M412" s="37" t="s">
        <v>82</v>
      </c>
      <c r="N412" s="37"/>
      <c r="O412" s="36">
        <v>40</v>
      </c>
      <c r="P412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55"/>
      <c r="R412" s="455"/>
      <c r="S412" s="455"/>
      <c r="T412" s="456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x14ac:dyDescent="0.2">
      <c r="A413" s="460"/>
      <c r="B413" s="460"/>
      <c r="C413" s="460"/>
      <c r="D413" s="460"/>
      <c r="E413" s="460"/>
      <c r="F413" s="460"/>
      <c r="G413" s="460"/>
      <c r="H413" s="460"/>
      <c r="I413" s="460"/>
      <c r="J413" s="460"/>
      <c r="K413" s="460"/>
      <c r="L413" s="460"/>
      <c r="M413" s="460"/>
      <c r="N413" s="460"/>
      <c r="O413" s="461"/>
      <c r="P413" s="457" t="s">
        <v>43</v>
      </c>
      <c r="Q413" s="458"/>
      <c r="R413" s="458"/>
      <c r="S413" s="458"/>
      <c r="T413" s="458"/>
      <c r="U413" s="458"/>
      <c r="V413" s="459"/>
      <c r="W413" s="41" t="s">
        <v>42</v>
      </c>
      <c r="X413" s="42">
        <f>IFERROR(X408/H408,"0")+IFERROR(X409/H409,"0")+IFERROR(X410/H410,"0")+IFERROR(X411/H411,"0")+IFERROR(X412/H412,"0")</f>
        <v>0</v>
      </c>
      <c r="Y413" s="42">
        <f>IFERROR(Y408/H408,"0")+IFERROR(Y409/H409,"0")+IFERROR(Y410/H410,"0")+IFERROR(Y411/H411,"0")+IFERROR(Y412/H412,"0")</f>
        <v>0</v>
      </c>
      <c r="Z413" s="42">
        <f>IFERROR(IF(Z408="",0,Z408),"0")+IFERROR(IF(Z409="",0,Z409),"0")+IFERROR(IF(Z410="",0,Z410),"0")+IFERROR(IF(Z411="",0,Z411),"0")+IFERROR(IF(Z412="",0,Z412),"0")</f>
        <v>0</v>
      </c>
      <c r="AA413" s="65"/>
      <c r="AB413" s="65"/>
      <c r="AC413" s="65"/>
    </row>
    <row r="414" spans="1:68" x14ac:dyDescent="0.2">
      <c r="A414" s="460"/>
      <c r="B414" s="460"/>
      <c r="C414" s="460"/>
      <c r="D414" s="460"/>
      <c r="E414" s="460"/>
      <c r="F414" s="460"/>
      <c r="G414" s="460"/>
      <c r="H414" s="460"/>
      <c r="I414" s="460"/>
      <c r="J414" s="460"/>
      <c r="K414" s="460"/>
      <c r="L414" s="460"/>
      <c r="M414" s="460"/>
      <c r="N414" s="460"/>
      <c r="O414" s="461"/>
      <c r="P414" s="457" t="s">
        <v>43</v>
      </c>
      <c r="Q414" s="458"/>
      <c r="R414" s="458"/>
      <c r="S414" s="458"/>
      <c r="T414" s="458"/>
      <c r="U414" s="458"/>
      <c r="V414" s="459"/>
      <c r="W414" s="41" t="s">
        <v>0</v>
      </c>
      <c r="X414" s="42">
        <f>IFERROR(SUM(X408:X412),"0")</f>
        <v>0</v>
      </c>
      <c r="Y414" s="42">
        <f>IFERROR(SUM(Y408:Y412),"0")</f>
        <v>0</v>
      </c>
      <c r="Z414" s="41"/>
      <c r="AA414" s="65"/>
      <c r="AB414" s="65"/>
      <c r="AC414" s="65"/>
    </row>
    <row r="415" spans="1:68" ht="14.25" customHeight="1" x14ac:dyDescent="0.25">
      <c r="A415" s="452" t="s">
        <v>183</v>
      </c>
      <c r="B415" s="452"/>
      <c r="C415" s="452"/>
      <c r="D415" s="452"/>
      <c r="E415" s="452"/>
      <c r="F415" s="452"/>
      <c r="G415" s="452"/>
      <c r="H415" s="452"/>
      <c r="I415" s="452"/>
      <c r="J415" s="452"/>
      <c r="K415" s="452"/>
      <c r="L415" s="452"/>
      <c r="M415" s="452"/>
      <c r="N415" s="452"/>
      <c r="O415" s="452"/>
      <c r="P415" s="452"/>
      <c r="Q415" s="452"/>
      <c r="R415" s="452"/>
      <c r="S415" s="452"/>
      <c r="T415" s="452"/>
      <c r="U415" s="452"/>
      <c r="V415" s="452"/>
      <c r="W415" s="452"/>
      <c r="X415" s="452"/>
      <c r="Y415" s="452"/>
      <c r="Z415" s="452"/>
      <c r="AA415" s="64"/>
      <c r="AB415" s="64"/>
      <c r="AC415" s="64"/>
    </row>
    <row r="416" spans="1:68" ht="27" customHeight="1" x14ac:dyDescent="0.25">
      <c r="A416" s="61" t="s">
        <v>567</v>
      </c>
      <c r="B416" s="61" t="s">
        <v>568</v>
      </c>
      <c r="C416" s="35">
        <v>4301060322</v>
      </c>
      <c r="D416" s="453">
        <v>4607091389357</v>
      </c>
      <c r="E416" s="453"/>
      <c r="F416" s="60">
        <v>1.3</v>
      </c>
      <c r="G416" s="36">
        <v>6</v>
      </c>
      <c r="H416" s="60">
        <v>7.8</v>
      </c>
      <c r="I416" s="60">
        <v>8.2799999999999994</v>
      </c>
      <c r="J416" s="36">
        <v>56</v>
      </c>
      <c r="K416" s="36" t="s">
        <v>121</v>
      </c>
      <c r="L416" s="36"/>
      <c r="M416" s="37" t="s">
        <v>82</v>
      </c>
      <c r="N416" s="37"/>
      <c r="O416" s="36">
        <v>40</v>
      </c>
      <c r="P416" s="6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55"/>
      <c r="R416" s="455"/>
      <c r="S416" s="455"/>
      <c r="T416" s="456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IFERROR(IF(Y416=0,"",ROUNDUP(Y416/H416,0)*0.02175),"")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8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customHeight="1" x14ac:dyDescent="0.25">
      <c r="A417" s="61" t="s">
        <v>567</v>
      </c>
      <c r="B417" s="61" t="s">
        <v>569</v>
      </c>
      <c r="C417" s="35">
        <v>4301060377</v>
      </c>
      <c r="D417" s="453">
        <v>4607091389357</v>
      </c>
      <c r="E417" s="453"/>
      <c r="F417" s="60">
        <v>1.3</v>
      </c>
      <c r="G417" s="36">
        <v>6</v>
      </c>
      <c r="H417" s="60">
        <v>7.8</v>
      </c>
      <c r="I417" s="60">
        <v>8.2799999999999994</v>
      </c>
      <c r="J417" s="36">
        <v>56</v>
      </c>
      <c r="K417" s="36" t="s">
        <v>121</v>
      </c>
      <c r="L417" s="36"/>
      <c r="M417" s="37" t="s">
        <v>82</v>
      </c>
      <c r="N417" s="37"/>
      <c r="O417" s="36">
        <v>40</v>
      </c>
      <c r="P417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55"/>
      <c r="R417" s="455"/>
      <c r="S417" s="455"/>
      <c r="T417" s="456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IFERROR(IF(Y417=0,"",ROUNDUP(Y417/H417,0)*0.02175),"")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0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x14ac:dyDescent="0.2">
      <c r="A418" s="460"/>
      <c r="B418" s="460"/>
      <c r="C418" s="460"/>
      <c r="D418" s="460"/>
      <c r="E418" s="460"/>
      <c r="F418" s="460"/>
      <c r="G418" s="460"/>
      <c r="H418" s="460"/>
      <c r="I418" s="460"/>
      <c r="J418" s="460"/>
      <c r="K418" s="460"/>
      <c r="L418" s="460"/>
      <c r="M418" s="460"/>
      <c r="N418" s="460"/>
      <c r="O418" s="461"/>
      <c r="P418" s="457" t="s">
        <v>43</v>
      </c>
      <c r="Q418" s="458"/>
      <c r="R418" s="458"/>
      <c r="S418" s="458"/>
      <c r="T418" s="458"/>
      <c r="U418" s="458"/>
      <c r="V418" s="459"/>
      <c r="W418" s="41" t="s">
        <v>42</v>
      </c>
      <c r="X418" s="42">
        <f>IFERROR(X416/H416,"0")+IFERROR(X417/H417,"0")</f>
        <v>0</v>
      </c>
      <c r="Y418" s="42">
        <f>IFERROR(Y416/H416,"0")+IFERROR(Y417/H417,"0")</f>
        <v>0</v>
      </c>
      <c r="Z418" s="42">
        <f>IFERROR(IF(Z416="",0,Z416),"0")+IFERROR(IF(Z417="",0,Z417),"0")</f>
        <v>0</v>
      </c>
      <c r="AA418" s="65"/>
      <c r="AB418" s="65"/>
      <c r="AC418" s="65"/>
    </row>
    <row r="419" spans="1:68" x14ac:dyDescent="0.2">
      <c r="A419" s="460"/>
      <c r="B419" s="460"/>
      <c r="C419" s="460"/>
      <c r="D419" s="460"/>
      <c r="E419" s="460"/>
      <c r="F419" s="460"/>
      <c r="G419" s="460"/>
      <c r="H419" s="460"/>
      <c r="I419" s="460"/>
      <c r="J419" s="460"/>
      <c r="K419" s="460"/>
      <c r="L419" s="460"/>
      <c r="M419" s="460"/>
      <c r="N419" s="460"/>
      <c r="O419" s="461"/>
      <c r="P419" s="457" t="s">
        <v>43</v>
      </c>
      <c r="Q419" s="458"/>
      <c r="R419" s="458"/>
      <c r="S419" s="458"/>
      <c r="T419" s="458"/>
      <c r="U419" s="458"/>
      <c r="V419" s="459"/>
      <c r="W419" s="41" t="s">
        <v>0</v>
      </c>
      <c r="X419" s="42">
        <f>IFERROR(SUM(X416:X417),"0")</f>
        <v>0</v>
      </c>
      <c r="Y419" s="42">
        <f>IFERROR(SUM(Y416:Y417),"0")</f>
        <v>0</v>
      </c>
      <c r="Z419" s="41"/>
      <c r="AA419" s="65"/>
      <c r="AB419" s="65"/>
      <c r="AC419" s="65"/>
    </row>
    <row r="420" spans="1:68" ht="27.75" customHeight="1" x14ac:dyDescent="0.2">
      <c r="A420" s="450" t="s">
        <v>570</v>
      </c>
      <c r="B420" s="450"/>
      <c r="C420" s="450"/>
      <c r="D420" s="450"/>
      <c r="E420" s="450"/>
      <c r="F420" s="450"/>
      <c r="G420" s="450"/>
      <c r="H420" s="450"/>
      <c r="I420" s="450"/>
      <c r="J420" s="450"/>
      <c r="K420" s="450"/>
      <c r="L420" s="450"/>
      <c r="M420" s="450"/>
      <c r="N420" s="450"/>
      <c r="O420" s="450"/>
      <c r="P420" s="450"/>
      <c r="Q420" s="450"/>
      <c r="R420" s="450"/>
      <c r="S420" s="450"/>
      <c r="T420" s="450"/>
      <c r="U420" s="450"/>
      <c r="V420" s="450"/>
      <c r="W420" s="450"/>
      <c r="X420" s="450"/>
      <c r="Y420" s="450"/>
      <c r="Z420" s="450"/>
      <c r="AA420" s="53"/>
      <c r="AB420" s="53"/>
      <c r="AC420" s="53"/>
    </row>
    <row r="421" spans="1:68" ht="16.5" customHeight="1" x14ac:dyDescent="0.25">
      <c r="A421" s="451" t="s">
        <v>571</v>
      </c>
      <c r="B421" s="451"/>
      <c r="C421" s="451"/>
      <c r="D421" s="451"/>
      <c r="E421" s="451"/>
      <c r="F421" s="451"/>
      <c r="G421" s="451"/>
      <c r="H421" s="451"/>
      <c r="I421" s="451"/>
      <c r="J421" s="451"/>
      <c r="K421" s="451"/>
      <c r="L421" s="451"/>
      <c r="M421" s="451"/>
      <c r="N421" s="451"/>
      <c r="O421" s="451"/>
      <c r="P421" s="451"/>
      <c r="Q421" s="451"/>
      <c r="R421" s="451"/>
      <c r="S421" s="451"/>
      <c r="T421" s="451"/>
      <c r="U421" s="451"/>
      <c r="V421" s="451"/>
      <c r="W421" s="451"/>
      <c r="X421" s="451"/>
      <c r="Y421" s="451"/>
      <c r="Z421" s="451"/>
      <c r="AA421" s="63"/>
      <c r="AB421" s="63"/>
      <c r="AC421" s="63"/>
    </row>
    <row r="422" spans="1:68" ht="14.25" customHeight="1" x14ac:dyDescent="0.25">
      <c r="A422" s="452" t="s">
        <v>117</v>
      </c>
      <c r="B422" s="452"/>
      <c r="C422" s="452"/>
      <c r="D422" s="452"/>
      <c r="E422" s="452"/>
      <c r="F422" s="452"/>
      <c r="G422" s="452"/>
      <c r="H422" s="452"/>
      <c r="I422" s="452"/>
      <c r="J422" s="452"/>
      <c r="K422" s="452"/>
      <c r="L422" s="452"/>
      <c r="M422" s="452"/>
      <c r="N422" s="452"/>
      <c r="O422" s="452"/>
      <c r="P422" s="452"/>
      <c r="Q422" s="452"/>
      <c r="R422" s="452"/>
      <c r="S422" s="452"/>
      <c r="T422" s="452"/>
      <c r="U422" s="452"/>
      <c r="V422" s="452"/>
      <c r="W422" s="452"/>
      <c r="X422" s="452"/>
      <c r="Y422" s="452"/>
      <c r="Z422" s="452"/>
      <c r="AA422" s="64"/>
      <c r="AB422" s="64"/>
      <c r="AC422" s="64"/>
    </row>
    <row r="423" spans="1:68" ht="27" customHeight="1" x14ac:dyDescent="0.25">
      <c r="A423" s="61" t="s">
        <v>572</v>
      </c>
      <c r="B423" s="61" t="s">
        <v>573</v>
      </c>
      <c r="C423" s="35">
        <v>4301011428</v>
      </c>
      <c r="D423" s="453">
        <v>4607091389708</v>
      </c>
      <c r="E423" s="453"/>
      <c r="F423" s="60">
        <v>0.45</v>
      </c>
      <c r="G423" s="36">
        <v>6</v>
      </c>
      <c r="H423" s="60">
        <v>2.7</v>
      </c>
      <c r="I423" s="60">
        <v>2.9</v>
      </c>
      <c r="J423" s="36">
        <v>156</v>
      </c>
      <c r="K423" s="36" t="s">
        <v>87</v>
      </c>
      <c r="L423" s="36"/>
      <c r="M423" s="37" t="s">
        <v>120</v>
      </c>
      <c r="N423" s="37"/>
      <c r="O423" s="36">
        <v>50</v>
      </c>
      <c r="P423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55"/>
      <c r="R423" s="455"/>
      <c r="S423" s="455"/>
      <c r="T423" s="456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1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x14ac:dyDescent="0.2">
      <c r="A424" s="460"/>
      <c r="B424" s="460"/>
      <c r="C424" s="460"/>
      <c r="D424" s="460"/>
      <c r="E424" s="460"/>
      <c r="F424" s="460"/>
      <c r="G424" s="460"/>
      <c r="H424" s="460"/>
      <c r="I424" s="460"/>
      <c r="J424" s="460"/>
      <c r="K424" s="460"/>
      <c r="L424" s="460"/>
      <c r="M424" s="460"/>
      <c r="N424" s="460"/>
      <c r="O424" s="461"/>
      <c r="P424" s="457" t="s">
        <v>43</v>
      </c>
      <c r="Q424" s="458"/>
      <c r="R424" s="458"/>
      <c r="S424" s="458"/>
      <c r="T424" s="458"/>
      <c r="U424" s="458"/>
      <c r="V424" s="459"/>
      <c r="W424" s="41" t="s">
        <v>42</v>
      </c>
      <c r="X424" s="42">
        <f>IFERROR(X423/H423,"0")</f>
        <v>0</v>
      </c>
      <c r="Y424" s="42">
        <f>IFERROR(Y423/H423,"0")</f>
        <v>0</v>
      </c>
      <c r="Z424" s="42">
        <f>IFERROR(IF(Z423="",0,Z423),"0")</f>
        <v>0</v>
      </c>
      <c r="AA424" s="65"/>
      <c r="AB424" s="65"/>
      <c r="AC424" s="65"/>
    </row>
    <row r="425" spans="1:68" x14ac:dyDescent="0.2">
      <c r="A425" s="460"/>
      <c r="B425" s="460"/>
      <c r="C425" s="460"/>
      <c r="D425" s="460"/>
      <c r="E425" s="460"/>
      <c r="F425" s="460"/>
      <c r="G425" s="460"/>
      <c r="H425" s="460"/>
      <c r="I425" s="460"/>
      <c r="J425" s="460"/>
      <c r="K425" s="460"/>
      <c r="L425" s="460"/>
      <c r="M425" s="460"/>
      <c r="N425" s="460"/>
      <c r="O425" s="461"/>
      <c r="P425" s="457" t="s">
        <v>43</v>
      </c>
      <c r="Q425" s="458"/>
      <c r="R425" s="458"/>
      <c r="S425" s="458"/>
      <c r="T425" s="458"/>
      <c r="U425" s="458"/>
      <c r="V425" s="459"/>
      <c r="W425" s="41" t="s">
        <v>0</v>
      </c>
      <c r="X425" s="42">
        <f>IFERROR(SUM(X423:X423),"0")</f>
        <v>0</v>
      </c>
      <c r="Y425" s="42">
        <f>IFERROR(SUM(Y423:Y423),"0")</f>
        <v>0</v>
      </c>
      <c r="Z425" s="41"/>
      <c r="AA425" s="65"/>
      <c r="AB425" s="65"/>
      <c r="AC425" s="65"/>
    </row>
    <row r="426" spans="1:68" ht="14.25" customHeight="1" x14ac:dyDescent="0.25">
      <c r="A426" s="452" t="s">
        <v>79</v>
      </c>
      <c r="B426" s="452"/>
      <c r="C426" s="452"/>
      <c r="D426" s="452"/>
      <c r="E426" s="452"/>
      <c r="F426" s="452"/>
      <c r="G426" s="452"/>
      <c r="H426" s="452"/>
      <c r="I426" s="452"/>
      <c r="J426" s="452"/>
      <c r="K426" s="452"/>
      <c r="L426" s="452"/>
      <c r="M426" s="452"/>
      <c r="N426" s="452"/>
      <c r="O426" s="452"/>
      <c r="P426" s="452"/>
      <c r="Q426" s="452"/>
      <c r="R426" s="452"/>
      <c r="S426" s="452"/>
      <c r="T426" s="452"/>
      <c r="U426" s="452"/>
      <c r="V426" s="452"/>
      <c r="W426" s="452"/>
      <c r="X426" s="452"/>
      <c r="Y426" s="452"/>
      <c r="Z426" s="452"/>
      <c r="AA426" s="64"/>
      <c r="AB426" s="64"/>
      <c r="AC426" s="64"/>
    </row>
    <row r="427" spans="1:68" ht="27" customHeight="1" x14ac:dyDescent="0.25">
      <c r="A427" s="61" t="s">
        <v>574</v>
      </c>
      <c r="B427" s="61" t="s">
        <v>575</v>
      </c>
      <c r="C427" s="35">
        <v>4301031177</v>
      </c>
      <c r="D427" s="453">
        <v>4607091389753</v>
      </c>
      <c r="E427" s="453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87</v>
      </c>
      <c r="L427" s="36"/>
      <c r="M427" s="37" t="s">
        <v>82</v>
      </c>
      <c r="N427" s="37"/>
      <c r="O427" s="36">
        <v>45</v>
      </c>
      <c r="P427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455"/>
      <c r="R427" s="455"/>
      <c r="S427" s="455"/>
      <c r="T427" s="456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ref="Y427:Y450" si="67">IFERROR(IF(X427="",0,CEILING((X427/$H427),1)*$H427),"")</f>
        <v>0</v>
      </c>
      <c r="Z427" s="40" t="str">
        <f t="shared" ref="Z427:Z434" si="68">IFERROR(IF(Y427=0,"",ROUNDUP(Y427/H427,0)*0.00753),"")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292" t="s">
        <v>69</v>
      </c>
      <c r="BM427" s="76">
        <f t="shared" ref="BM427:BM450" si="69">IFERROR(X427*I427/H427,"0")</f>
        <v>0</v>
      </c>
      <c r="BN427" s="76">
        <f t="shared" ref="BN427:BN450" si="70">IFERROR(Y427*I427/H427,"0")</f>
        <v>0</v>
      </c>
      <c r="BO427" s="76">
        <f t="shared" ref="BO427:BO450" si="71">IFERROR(1/J427*(X427/H427),"0")</f>
        <v>0</v>
      </c>
      <c r="BP427" s="76">
        <f t="shared" ref="BP427:BP450" si="72">IFERROR(1/J427*(Y427/H427),"0")</f>
        <v>0</v>
      </c>
    </row>
    <row r="428" spans="1:68" ht="27" customHeight="1" x14ac:dyDescent="0.25">
      <c r="A428" s="61" t="s">
        <v>574</v>
      </c>
      <c r="B428" s="61" t="s">
        <v>576</v>
      </c>
      <c r="C428" s="35">
        <v>4301031355</v>
      </c>
      <c r="D428" s="453">
        <v>4607091389753</v>
      </c>
      <c r="E428" s="453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87</v>
      </c>
      <c r="L428" s="36"/>
      <c r="M428" s="37" t="s">
        <v>82</v>
      </c>
      <c r="N428" s="37"/>
      <c r="O428" s="36">
        <v>50</v>
      </c>
      <c r="P428" s="674" t="s">
        <v>577</v>
      </c>
      <c r="Q428" s="455"/>
      <c r="R428" s="455"/>
      <c r="S428" s="455"/>
      <c r="T428" s="456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67"/>
        <v>0</v>
      </c>
      <c r="Z428" s="40" t="str">
        <f t="shared" si="68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si="69"/>
        <v>0</v>
      </c>
      <c r="BN428" s="76">
        <f t="shared" si="70"/>
        <v>0</v>
      </c>
      <c r="BO428" s="76">
        <f t="shared" si="71"/>
        <v>0</v>
      </c>
      <c r="BP428" s="76">
        <f t="shared" si="72"/>
        <v>0</v>
      </c>
    </row>
    <row r="429" spans="1:68" ht="27" customHeight="1" x14ac:dyDescent="0.25">
      <c r="A429" s="61" t="s">
        <v>574</v>
      </c>
      <c r="B429" s="61" t="s">
        <v>578</v>
      </c>
      <c r="C429" s="35">
        <v>4301031322</v>
      </c>
      <c r="D429" s="453">
        <v>4607091389753</v>
      </c>
      <c r="E429" s="453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87</v>
      </c>
      <c r="L429" s="36"/>
      <c r="M429" s="37" t="s">
        <v>82</v>
      </c>
      <c r="N429" s="37"/>
      <c r="O429" s="36">
        <v>50</v>
      </c>
      <c r="P429" s="675" t="s">
        <v>579</v>
      </c>
      <c r="Q429" s="455"/>
      <c r="R429" s="455"/>
      <c r="S429" s="455"/>
      <c r="T429" s="456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 t="shared" si="68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9"/>
        <v>0</v>
      </c>
      <c r="BN429" s="76">
        <f t="shared" si="70"/>
        <v>0</v>
      </c>
      <c r="BO429" s="76">
        <f t="shared" si="71"/>
        <v>0</v>
      </c>
      <c r="BP429" s="76">
        <f t="shared" si="72"/>
        <v>0</v>
      </c>
    </row>
    <row r="430" spans="1:68" ht="27" customHeight="1" x14ac:dyDescent="0.25">
      <c r="A430" s="61" t="s">
        <v>580</v>
      </c>
      <c r="B430" s="61" t="s">
        <v>581</v>
      </c>
      <c r="C430" s="35">
        <v>4301031174</v>
      </c>
      <c r="D430" s="453">
        <v>4607091389760</v>
      </c>
      <c r="E430" s="45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87</v>
      </c>
      <c r="L430" s="36"/>
      <c r="M430" s="37" t="s">
        <v>82</v>
      </c>
      <c r="N430" s="37"/>
      <c r="O430" s="36">
        <v>45</v>
      </c>
      <c r="P430" s="6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55"/>
      <c r="R430" s="455"/>
      <c r="S430" s="455"/>
      <c r="T430" s="456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 t="shared" si="68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9"/>
        <v>0</v>
      </c>
      <c r="BN430" s="76">
        <f t="shared" si="70"/>
        <v>0</v>
      </c>
      <c r="BO430" s="76">
        <f t="shared" si="71"/>
        <v>0</v>
      </c>
      <c r="BP430" s="76">
        <f t="shared" si="72"/>
        <v>0</v>
      </c>
    </row>
    <row r="431" spans="1:68" ht="27" customHeight="1" x14ac:dyDescent="0.25">
      <c r="A431" s="61" t="s">
        <v>580</v>
      </c>
      <c r="B431" s="61" t="s">
        <v>582</v>
      </c>
      <c r="C431" s="35">
        <v>4301031323</v>
      </c>
      <c r="D431" s="453">
        <v>4607091389760</v>
      </c>
      <c r="E431" s="453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87</v>
      </c>
      <c r="L431" s="36"/>
      <c r="M431" s="37" t="s">
        <v>82</v>
      </c>
      <c r="N431" s="37"/>
      <c r="O431" s="36">
        <v>50</v>
      </c>
      <c r="P431" s="677" t="s">
        <v>583</v>
      </c>
      <c r="Q431" s="455"/>
      <c r="R431" s="455"/>
      <c r="S431" s="455"/>
      <c r="T431" s="456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 t="shared" si="68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9"/>
        <v>0</v>
      </c>
      <c r="BN431" s="76">
        <f t="shared" si="70"/>
        <v>0</v>
      </c>
      <c r="BO431" s="76">
        <f t="shared" si="71"/>
        <v>0</v>
      </c>
      <c r="BP431" s="76">
        <f t="shared" si="72"/>
        <v>0</v>
      </c>
    </row>
    <row r="432" spans="1:68" ht="27" customHeight="1" x14ac:dyDescent="0.25">
      <c r="A432" s="61" t="s">
        <v>584</v>
      </c>
      <c r="B432" s="61" t="s">
        <v>585</v>
      </c>
      <c r="C432" s="35">
        <v>4301031356</v>
      </c>
      <c r="D432" s="453">
        <v>4607091389746</v>
      </c>
      <c r="E432" s="453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87</v>
      </c>
      <c r="L432" s="36"/>
      <c r="M432" s="37" t="s">
        <v>82</v>
      </c>
      <c r="N432" s="37"/>
      <c r="O432" s="36">
        <v>50</v>
      </c>
      <c r="P432" s="678" t="s">
        <v>586</v>
      </c>
      <c r="Q432" s="455"/>
      <c r="R432" s="455"/>
      <c r="S432" s="455"/>
      <c r="T432" s="456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 t="shared" si="68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9"/>
        <v>0</v>
      </c>
      <c r="BN432" s="76">
        <f t="shared" si="70"/>
        <v>0</v>
      </c>
      <c r="BO432" s="76">
        <f t="shared" si="71"/>
        <v>0</v>
      </c>
      <c r="BP432" s="76">
        <f t="shared" si="72"/>
        <v>0</v>
      </c>
    </row>
    <row r="433" spans="1:68" ht="27" customHeight="1" x14ac:dyDescent="0.25">
      <c r="A433" s="61" t="s">
        <v>584</v>
      </c>
      <c r="B433" s="61" t="s">
        <v>587</v>
      </c>
      <c r="C433" s="35">
        <v>4301031325</v>
      </c>
      <c r="D433" s="453">
        <v>4607091389746</v>
      </c>
      <c r="E433" s="453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87</v>
      </c>
      <c r="L433" s="36"/>
      <c r="M433" s="37" t="s">
        <v>82</v>
      </c>
      <c r="N433" s="37"/>
      <c r="O433" s="36">
        <v>50</v>
      </c>
      <c r="P433" s="679" t="s">
        <v>586</v>
      </c>
      <c r="Q433" s="455"/>
      <c r="R433" s="455"/>
      <c r="S433" s="455"/>
      <c r="T433" s="456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si="68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9"/>
        <v>0</v>
      </c>
      <c r="BN433" s="76">
        <f t="shared" si="70"/>
        <v>0</v>
      </c>
      <c r="BO433" s="76">
        <f t="shared" si="71"/>
        <v>0</v>
      </c>
      <c r="BP433" s="76">
        <f t="shared" si="72"/>
        <v>0</v>
      </c>
    </row>
    <row r="434" spans="1:68" ht="37.5" customHeight="1" x14ac:dyDescent="0.25">
      <c r="A434" s="61" t="s">
        <v>588</v>
      </c>
      <c r="B434" s="61" t="s">
        <v>589</v>
      </c>
      <c r="C434" s="35">
        <v>4301031236</v>
      </c>
      <c r="D434" s="453">
        <v>4680115882928</v>
      </c>
      <c r="E434" s="453"/>
      <c r="F434" s="60">
        <v>0.28000000000000003</v>
      </c>
      <c r="G434" s="36">
        <v>6</v>
      </c>
      <c r="H434" s="60">
        <v>1.68</v>
      </c>
      <c r="I434" s="60">
        <v>2.6</v>
      </c>
      <c r="J434" s="36">
        <v>156</v>
      </c>
      <c r="K434" s="36" t="s">
        <v>87</v>
      </c>
      <c r="L434" s="36"/>
      <c r="M434" s="37" t="s">
        <v>82</v>
      </c>
      <c r="N434" s="37"/>
      <c r="O434" s="36">
        <v>35</v>
      </c>
      <c r="P434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55"/>
      <c r="R434" s="455"/>
      <c r="S434" s="455"/>
      <c r="T434" s="456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68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9"/>
        <v>0</v>
      </c>
      <c r="BN434" s="76">
        <f t="shared" si="70"/>
        <v>0</v>
      </c>
      <c r="BO434" s="76">
        <f t="shared" si="71"/>
        <v>0</v>
      </c>
      <c r="BP434" s="76">
        <f t="shared" si="72"/>
        <v>0</v>
      </c>
    </row>
    <row r="435" spans="1:68" ht="27" customHeight="1" x14ac:dyDescent="0.25">
      <c r="A435" s="61" t="s">
        <v>590</v>
      </c>
      <c r="B435" s="61" t="s">
        <v>591</v>
      </c>
      <c r="C435" s="35">
        <v>4301031257</v>
      </c>
      <c r="D435" s="453">
        <v>4680115883147</v>
      </c>
      <c r="E435" s="453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55"/>
      <c r="R435" s="455"/>
      <c r="S435" s="455"/>
      <c r="T435" s="456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ref="Z435:Z450" si="73">IFERROR(IF(Y435=0,"",ROUNDUP(Y435/H435,0)*0.00502),"")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9"/>
        <v>0</v>
      </c>
      <c r="BN435" s="76">
        <f t="shared" si="70"/>
        <v>0</v>
      </c>
      <c r="BO435" s="76">
        <f t="shared" si="71"/>
        <v>0</v>
      </c>
      <c r="BP435" s="76">
        <f t="shared" si="72"/>
        <v>0</v>
      </c>
    </row>
    <row r="436" spans="1:68" ht="27" customHeight="1" x14ac:dyDescent="0.25">
      <c r="A436" s="61" t="s">
        <v>590</v>
      </c>
      <c r="B436" s="61" t="s">
        <v>592</v>
      </c>
      <c r="C436" s="35">
        <v>4301031335</v>
      </c>
      <c r="D436" s="453">
        <v>4680115883147</v>
      </c>
      <c r="E436" s="453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2" t="s">
        <v>593</v>
      </c>
      <c r="Q436" s="455"/>
      <c r="R436" s="455"/>
      <c r="S436" s="455"/>
      <c r="T436" s="456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3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9"/>
        <v>0</v>
      </c>
      <c r="BN436" s="76">
        <f t="shared" si="70"/>
        <v>0</v>
      </c>
      <c r="BO436" s="76">
        <f t="shared" si="71"/>
        <v>0</v>
      </c>
      <c r="BP436" s="76">
        <f t="shared" si="72"/>
        <v>0</v>
      </c>
    </row>
    <row r="437" spans="1:68" ht="27" customHeight="1" x14ac:dyDescent="0.25">
      <c r="A437" s="61" t="s">
        <v>594</v>
      </c>
      <c r="B437" s="61" t="s">
        <v>595</v>
      </c>
      <c r="C437" s="35">
        <v>4301031178</v>
      </c>
      <c r="D437" s="453">
        <v>4607091384338</v>
      </c>
      <c r="E437" s="453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55"/>
      <c r="R437" s="455"/>
      <c r="S437" s="455"/>
      <c r="T437" s="456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3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9"/>
        <v>0</v>
      </c>
      <c r="BN437" s="76">
        <f t="shared" si="70"/>
        <v>0</v>
      </c>
      <c r="BO437" s="76">
        <f t="shared" si="71"/>
        <v>0</v>
      </c>
      <c r="BP437" s="76">
        <f t="shared" si="72"/>
        <v>0</v>
      </c>
    </row>
    <row r="438" spans="1:68" ht="27" customHeight="1" x14ac:dyDescent="0.25">
      <c r="A438" s="61" t="s">
        <v>594</v>
      </c>
      <c r="B438" s="61" t="s">
        <v>596</v>
      </c>
      <c r="C438" s="35">
        <v>4301031330</v>
      </c>
      <c r="D438" s="453">
        <v>4607091384338</v>
      </c>
      <c r="E438" s="453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684" t="s">
        <v>597</v>
      </c>
      <c r="Q438" s="455"/>
      <c r="R438" s="455"/>
      <c r="S438" s="455"/>
      <c r="T438" s="456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3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9"/>
        <v>0</v>
      </c>
      <c r="BN438" s="76">
        <f t="shared" si="70"/>
        <v>0</v>
      </c>
      <c r="BO438" s="76">
        <f t="shared" si="71"/>
        <v>0</v>
      </c>
      <c r="BP438" s="76">
        <f t="shared" si="72"/>
        <v>0</v>
      </c>
    </row>
    <row r="439" spans="1:68" ht="37.5" customHeight="1" x14ac:dyDescent="0.25">
      <c r="A439" s="61" t="s">
        <v>598</v>
      </c>
      <c r="B439" s="61" t="s">
        <v>599</v>
      </c>
      <c r="C439" s="35">
        <v>4301031254</v>
      </c>
      <c r="D439" s="453">
        <v>4680115883154</v>
      </c>
      <c r="E439" s="453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55"/>
      <c r="R439" s="455"/>
      <c r="S439" s="455"/>
      <c r="T439" s="456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3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9"/>
        <v>0</v>
      </c>
      <c r="BN439" s="76">
        <f t="shared" si="70"/>
        <v>0</v>
      </c>
      <c r="BO439" s="76">
        <f t="shared" si="71"/>
        <v>0</v>
      </c>
      <c r="BP439" s="76">
        <f t="shared" si="72"/>
        <v>0</v>
      </c>
    </row>
    <row r="440" spans="1:68" ht="37.5" customHeight="1" x14ac:dyDescent="0.25">
      <c r="A440" s="61" t="s">
        <v>598</v>
      </c>
      <c r="B440" s="61" t="s">
        <v>600</v>
      </c>
      <c r="C440" s="35">
        <v>4301031336</v>
      </c>
      <c r="D440" s="453">
        <v>4680115883154</v>
      </c>
      <c r="E440" s="453"/>
      <c r="F440" s="60">
        <v>0.28000000000000003</v>
      </c>
      <c r="G440" s="36">
        <v>6</v>
      </c>
      <c r="H440" s="60">
        <v>1.68</v>
      </c>
      <c r="I440" s="60">
        <v>1.81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6" t="s">
        <v>601</v>
      </c>
      <c r="Q440" s="455"/>
      <c r="R440" s="455"/>
      <c r="S440" s="455"/>
      <c r="T440" s="456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3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9"/>
        <v>0</v>
      </c>
      <c r="BN440" s="76">
        <f t="shared" si="70"/>
        <v>0</v>
      </c>
      <c r="BO440" s="76">
        <f t="shared" si="71"/>
        <v>0</v>
      </c>
      <c r="BP440" s="76">
        <f t="shared" si="72"/>
        <v>0</v>
      </c>
    </row>
    <row r="441" spans="1:68" ht="37.5" customHeight="1" x14ac:dyDescent="0.25">
      <c r="A441" s="61" t="s">
        <v>602</v>
      </c>
      <c r="B441" s="61" t="s">
        <v>603</v>
      </c>
      <c r="C441" s="35">
        <v>4301031171</v>
      </c>
      <c r="D441" s="453">
        <v>4607091389524</v>
      </c>
      <c r="E441" s="453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55"/>
      <c r="R441" s="455"/>
      <c r="S441" s="455"/>
      <c r="T441" s="456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3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9"/>
        <v>0</v>
      </c>
      <c r="BN441" s="76">
        <f t="shared" si="70"/>
        <v>0</v>
      </c>
      <c r="BO441" s="76">
        <f t="shared" si="71"/>
        <v>0</v>
      </c>
      <c r="BP441" s="76">
        <f t="shared" si="72"/>
        <v>0</v>
      </c>
    </row>
    <row r="442" spans="1:68" ht="37.5" customHeight="1" x14ac:dyDescent="0.25">
      <c r="A442" s="61" t="s">
        <v>602</v>
      </c>
      <c r="B442" s="61" t="s">
        <v>604</v>
      </c>
      <c r="C442" s="35">
        <v>4301031331</v>
      </c>
      <c r="D442" s="453">
        <v>4607091389524</v>
      </c>
      <c r="E442" s="453"/>
      <c r="F442" s="60">
        <v>0.35</v>
      </c>
      <c r="G442" s="36">
        <v>6</v>
      </c>
      <c r="H442" s="60">
        <v>2.1</v>
      </c>
      <c r="I442" s="60">
        <v>2.23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688" t="s">
        <v>605</v>
      </c>
      <c r="Q442" s="455"/>
      <c r="R442" s="455"/>
      <c r="S442" s="455"/>
      <c r="T442" s="456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3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9"/>
        <v>0</v>
      </c>
      <c r="BN442" s="76">
        <f t="shared" si="70"/>
        <v>0</v>
      </c>
      <c r="BO442" s="76">
        <f t="shared" si="71"/>
        <v>0</v>
      </c>
      <c r="BP442" s="76">
        <f t="shared" si="72"/>
        <v>0</v>
      </c>
    </row>
    <row r="443" spans="1:68" ht="27" customHeight="1" x14ac:dyDescent="0.25">
      <c r="A443" s="61" t="s">
        <v>606</v>
      </c>
      <c r="B443" s="61" t="s">
        <v>607</v>
      </c>
      <c r="C443" s="35">
        <v>4301031258</v>
      </c>
      <c r="D443" s="453">
        <v>4680115883161</v>
      </c>
      <c r="E443" s="453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6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55"/>
      <c r="R443" s="455"/>
      <c r="S443" s="455"/>
      <c r="T443" s="456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3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9"/>
        <v>0</v>
      </c>
      <c r="BN443" s="76">
        <f t="shared" si="70"/>
        <v>0</v>
      </c>
      <c r="BO443" s="76">
        <f t="shared" si="71"/>
        <v>0</v>
      </c>
      <c r="BP443" s="76">
        <f t="shared" si="72"/>
        <v>0</v>
      </c>
    </row>
    <row r="444" spans="1:68" ht="27" customHeight="1" x14ac:dyDescent="0.25">
      <c r="A444" s="61" t="s">
        <v>606</v>
      </c>
      <c r="B444" s="61" t="s">
        <v>608</v>
      </c>
      <c r="C444" s="35">
        <v>4301031337</v>
      </c>
      <c r="D444" s="453">
        <v>4680115883161</v>
      </c>
      <c r="E444" s="453"/>
      <c r="F444" s="60">
        <v>0.28000000000000003</v>
      </c>
      <c r="G444" s="36">
        <v>6</v>
      </c>
      <c r="H444" s="60">
        <v>1.68</v>
      </c>
      <c r="I444" s="60">
        <v>1.81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90" t="s">
        <v>609</v>
      </c>
      <c r="Q444" s="455"/>
      <c r="R444" s="455"/>
      <c r="S444" s="455"/>
      <c r="T444" s="456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3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9"/>
        <v>0</v>
      </c>
      <c r="BN444" s="76">
        <f t="shared" si="70"/>
        <v>0</v>
      </c>
      <c r="BO444" s="76">
        <f t="shared" si="71"/>
        <v>0</v>
      </c>
      <c r="BP444" s="76">
        <f t="shared" si="72"/>
        <v>0</v>
      </c>
    </row>
    <row r="445" spans="1:68" ht="27" customHeight="1" x14ac:dyDescent="0.25">
      <c r="A445" s="61" t="s">
        <v>610</v>
      </c>
      <c r="B445" s="61" t="s">
        <v>611</v>
      </c>
      <c r="C445" s="35">
        <v>4301031360</v>
      </c>
      <c r="D445" s="453">
        <v>4607091384345</v>
      </c>
      <c r="E445" s="453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91" t="s">
        <v>612</v>
      </c>
      <c r="Q445" s="455"/>
      <c r="R445" s="455"/>
      <c r="S445" s="455"/>
      <c r="T445" s="456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3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9"/>
        <v>0</v>
      </c>
      <c r="BN445" s="76">
        <f t="shared" si="70"/>
        <v>0</v>
      </c>
      <c r="BO445" s="76">
        <f t="shared" si="71"/>
        <v>0</v>
      </c>
      <c r="BP445" s="76">
        <f t="shared" si="72"/>
        <v>0</v>
      </c>
    </row>
    <row r="446" spans="1:68" ht="27" customHeight="1" x14ac:dyDescent="0.25">
      <c r="A446" s="61" t="s">
        <v>613</v>
      </c>
      <c r="B446" s="61" t="s">
        <v>614</v>
      </c>
      <c r="C446" s="35">
        <v>4301031172</v>
      </c>
      <c r="D446" s="453">
        <v>4607091389531</v>
      </c>
      <c r="E446" s="453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455"/>
      <c r="R446" s="455"/>
      <c r="S446" s="455"/>
      <c r="T446" s="456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3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9"/>
        <v>0</v>
      </c>
      <c r="BN446" s="76">
        <f t="shared" si="70"/>
        <v>0</v>
      </c>
      <c r="BO446" s="76">
        <f t="shared" si="71"/>
        <v>0</v>
      </c>
      <c r="BP446" s="76">
        <f t="shared" si="72"/>
        <v>0</v>
      </c>
    </row>
    <row r="447" spans="1:68" ht="27" customHeight="1" x14ac:dyDescent="0.25">
      <c r="A447" s="61" t="s">
        <v>613</v>
      </c>
      <c r="B447" s="61" t="s">
        <v>615</v>
      </c>
      <c r="C447" s="35">
        <v>4301031358</v>
      </c>
      <c r="D447" s="453">
        <v>4607091389531</v>
      </c>
      <c r="E447" s="453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93" t="s">
        <v>616</v>
      </c>
      <c r="Q447" s="455"/>
      <c r="R447" s="455"/>
      <c r="S447" s="455"/>
      <c r="T447" s="456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3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9"/>
        <v>0</v>
      </c>
      <c r="BN447" s="76">
        <f t="shared" si="70"/>
        <v>0</v>
      </c>
      <c r="BO447" s="76">
        <f t="shared" si="71"/>
        <v>0</v>
      </c>
      <c r="BP447" s="76">
        <f t="shared" si="72"/>
        <v>0</v>
      </c>
    </row>
    <row r="448" spans="1:68" ht="27" customHeight="1" x14ac:dyDescent="0.25">
      <c r="A448" s="61" t="s">
        <v>613</v>
      </c>
      <c r="B448" s="61" t="s">
        <v>617</v>
      </c>
      <c r="C448" s="35">
        <v>4301031333</v>
      </c>
      <c r="D448" s="453">
        <v>4607091389531</v>
      </c>
      <c r="E448" s="453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694" t="s">
        <v>616</v>
      </c>
      <c r="Q448" s="455"/>
      <c r="R448" s="455"/>
      <c r="S448" s="455"/>
      <c r="T448" s="456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3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9"/>
        <v>0</v>
      </c>
      <c r="BN448" s="76">
        <f t="shared" si="70"/>
        <v>0</v>
      </c>
      <c r="BO448" s="76">
        <f t="shared" si="71"/>
        <v>0</v>
      </c>
      <c r="BP448" s="76">
        <f t="shared" si="72"/>
        <v>0</v>
      </c>
    </row>
    <row r="449" spans="1:68" ht="27" customHeight="1" x14ac:dyDescent="0.25">
      <c r="A449" s="61" t="s">
        <v>618</v>
      </c>
      <c r="B449" s="61" t="s">
        <v>619</v>
      </c>
      <c r="C449" s="35">
        <v>4301031255</v>
      </c>
      <c r="D449" s="453">
        <v>4680115883185</v>
      </c>
      <c r="E449" s="453"/>
      <c r="F449" s="60">
        <v>0.28000000000000003</v>
      </c>
      <c r="G449" s="36">
        <v>6</v>
      </c>
      <c r="H449" s="60">
        <v>1.68</v>
      </c>
      <c r="I449" s="60">
        <v>1.81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45</v>
      </c>
      <c r="P449" s="6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55"/>
      <c r="R449" s="455"/>
      <c r="S449" s="455"/>
      <c r="T449" s="456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 t="shared" si="73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9"/>
        <v>0</v>
      </c>
      <c r="BN449" s="76">
        <f t="shared" si="70"/>
        <v>0</v>
      </c>
      <c r="BO449" s="76">
        <f t="shared" si="71"/>
        <v>0</v>
      </c>
      <c r="BP449" s="76">
        <f t="shared" si="72"/>
        <v>0</v>
      </c>
    </row>
    <row r="450" spans="1:68" ht="27" customHeight="1" x14ac:dyDescent="0.25">
      <c r="A450" s="61" t="s">
        <v>618</v>
      </c>
      <c r="B450" s="61" t="s">
        <v>620</v>
      </c>
      <c r="C450" s="35">
        <v>4301031338</v>
      </c>
      <c r="D450" s="453">
        <v>4680115883185</v>
      </c>
      <c r="E450" s="453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696" t="s">
        <v>621</v>
      </c>
      <c r="Q450" s="455"/>
      <c r="R450" s="455"/>
      <c r="S450" s="455"/>
      <c r="T450" s="456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67"/>
        <v>0</v>
      </c>
      <c r="Z450" s="40" t="str">
        <f t="shared" si="73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69"/>
        <v>0</v>
      </c>
      <c r="BN450" s="76">
        <f t="shared" si="70"/>
        <v>0</v>
      </c>
      <c r="BO450" s="76">
        <f t="shared" si="71"/>
        <v>0</v>
      </c>
      <c r="BP450" s="76">
        <f t="shared" si="72"/>
        <v>0</v>
      </c>
    </row>
    <row r="451" spans="1:68" x14ac:dyDescent="0.2">
      <c r="A451" s="460"/>
      <c r="B451" s="460"/>
      <c r="C451" s="460"/>
      <c r="D451" s="460"/>
      <c r="E451" s="460"/>
      <c r="F451" s="460"/>
      <c r="G451" s="460"/>
      <c r="H451" s="460"/>
      <c r="I451" s="460"/>
      <c r="J451" s="460"/>
      <c r="K451" s="460"/>
      <c r="L451" s="460"/>
      <c r="M451" s="460"/>
      <c r="N451" s="460"/>
      <c r="O451" s="461"/>
      <c r="P451" s="457" t="s">
        <v>43</v>
      </c>
      <c r="Q451" s="458"/>
      <c r="R451" s="458"/>
      <c r="S451" s="458"/>
      <c r="T451" s="458"/>
      <c r="U451" s="458"/>
      <c r="V451" s="459"/>
      <c r="W451" s="41" t="s">
        <v>42</v>
      </c>
      <c r="X451" s="42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42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42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5"/>
      <c r="AB451" s="65"/>
      <c r="AC451" s="65"/>
    </row>
    <row r="452" spans="1:68" x14ac:dyDescent="0.2">
      <c r="A452" s="460"/>
      <c r="B452" s="460"/>
      <c r="C452" s="460"/>
      <c r="D452" s="460"/>
      <c r="E452" s="460"/>
      <c r="F452" s="460"/>
      <c r="G452" s="460"/>
      <c r="H452" s="460"/>
      <c r="I452" s="460"/>
      <c r="J452" s="460"/>
      <c r="K452" s="460"/>
      <c r="L452" s="460"/>
      <c r="M452" s="460"/>
      <c r="N452" s="460"/>
      <c r="O452" s="461"/>
      <c r="P452" s="457" t="s">
        <v>43</v>
      </c>
      <c r="Q452" s="458"/>
      <c r="R452" s="458"/>
      <c r="S452" s="458"/>
      <c r="T452" s="458"/>
      <c r="U452" s="458"/>
      <c r="V452" s="459"/>
      <c r="W452" s="41" t="s">
        <v>0</v>
      </c>
      <c r="X452" s="42">
        <f>IFERROR(SUM(X427:X450),"0")</f>
        <v>0</v>
      </c>
      <c r="Y452" s="42">
        <f>IFERROR(SUM(Y427:Y450),"0")</f>
        <v>0</v>
      </c>
      <c r="Z452" s="41"/>
      <c r="AA452" s="65"/>
      <c r="AB452" s="65"/>
      <c r="AC452" s="65"/>
    </row>
    <row r="453" spans="1:68" ht="14.25" customHeight="1" x14ac:dyDescent="0.25">
      <c r="A453" s="452" t="s">
        <v>84</v>
      </c>
      <c r="B453" s="452"/>
      <c r="C453" s="452"/>
      <c r="D453" s="452"/>
      <c r="E453" s="452"/>
      <c r="F453" s="452"/>
      <c r="G453" s="452"/>
      <c r="H453" s="452"/>
      <c r="I453" s="452"/>
      <c r="J453" s="452"/>
      <c r="K453" s="452"/>
      <c r="L453" s="452"/>
      <c r="M453" s="452"/>
      <c r="N453" s="452"/>
      <c r="O453" s="452"/>
      <c r="P453" s="452"/>
      <c r="Q453" s="452"/>
      <c r="R453" s="452"/>
      <c r="S453" s="452"/>
      <c r="T453" s="452"/>
      <c r="U453" s="452"/>
      <c r="V453" s="452"/>
      <c r="W453" s="452"/>
      <c r="X453" s="452"/>
      <c r="Y453" s="452"/>
      <c r="Z453" s="452"/>
      <c r="AA453" s="64"/>
      <c r="AB453" s="64"/>
      <c r="AC453" s="64"/>
    </row>
    <row r="454" spans="1:68" ht="27" customHeight="1" x14ac:dyDescent="0.25">
      <c r="A454" s="61" t="s">
        <v>622</v>
      </c>
      <c r="B454" s="61" t="s">
        <v>623</v>
      </c>
      <c r="C454" s="35">
        <v>4301051431</v>
      </c>
      <c r="D454" s="453">
        <v>4607091389654</v>
      </c>
      <c r="E454" s="453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87</v>
      </c>
      <c r="L454" s="36"/>
      <c r="M454" s="37" t="s">
        <v>123</v>
      </c>
      <c r="N454" s="37"/>
      <c r="O454" s="36">
        <v>45</v>
      </c>
      <c r="P454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55"/>
      <c r="R454" s="455"/>
      <c r="S454" s="455"/>
      <c r="T454" s="456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ht="27" customHeight="1" x14ac:dyDescent="0.25">
      <c r="A455" s="61" t="s">
        <v>624</v>
      </c>
      <c r="B455" s="61" t="s">
        <v>625</v>
      </c>
      <c r="C455" s="35">
        <v>4301051284</v>
      </c>
      <c r="D455" s="453">
        <v>4607091384352</v>
      </c>
      <c r="E455" s="453"/>
      <c r="F455" s="60">
        <v>0.6</v>
      </c>
      <c r="G455" s="36">
        <v>4</v>
      </c>
      <c r="H455" s="60">
        <v>2.4</v>
      </c>
      <c r="I455" s="60">
        <v>2.6459999999999999</v>
      </c>
      <c r="J455" s="36">
        <v>120</v>
      </c>
      <c r="K455" s="36" t="s">
        <v>87</v>
      </c>
      <c r="L455" s="36"/>
      <c r="M455" s="37" t="s">
        <v>123</v>
      </c>
      <c r="N455" s="37"/>
      <c r="O455" s="36">
        <v>45</v>
      </c>
      <c r="P455" s="6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55"/>
      <c r="R455" s="455"/>
      <c r="S455" s="455"/>
      <c r="T455" s="456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IFERROR(IF(Y455=0,"",ROUNDUP(Y455/H455,0)*0.00937),"")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17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x14ac:dyDescent="0.2">
      <c r="A456" s="460"/>
      <c r="B456" s="460"/>
      <c r="C456" s="460"/>
      <c r="D456" s="460"/>
      <c r="E456" s="460"/>
      <c r="F456" s="460"/>
      <c r="G456" s="460"/>
      <c r="H456" s="460"/>
      <c r="I456" s="460"/>
      <c r="J456" s="460"/>
      <c r="K456" s="460"/>
      <c r="L456" s="460"/>
      <c r="M456" s="460"/>
      <c r="N456" s="460"/>
      <c r="O456" s="461"/>
      <c r="P456" s="457" t="s">
        <v>43</v>
      </c>
      <c r="Q456" s="458"/>
      <c r="R456" s="458"/>
      <c r="S456" s="458"/>
      <c r="T456" s="458"/>
      <c r="U456" s="458"/>
      <c r="V456" s="459"/>
      <c r="W456" s="41" t="s">
        <v>42</v>
      </c>
      <c r="X456" s="42">
        <f>IFERROR(X454/H454,"0")+IFERROR(X455/H455,"0")</f>
        <v>0</v>
      </c>
      <c r="Y456" s="42">
        <f>IFERROR(Y454/H454,"0")+IFERROR(Y455/H455,"0")</f>
        <v>0</v>
      </c>
      <c r="Z456" s="42">
        <f>IFERROR(IF(Z454="",0,Z454),"0")+IFERROR(IF(Z455="",0,Z455),"0")</f>
        <v>0</v>
      </c>
      <c r="AA456" s="65"/>
      <c r="AB456" s="65"/>
      <c r="AC456" s="65"/>
    </row>
    <row r="457" spans="1:68" x14ac:dyDescent="0.2">
      <c r="A457" s="460"/>
      <c r="B457" s="460"/>
      <c r="C457" s="460"/>
      <c r="D457" s="460"/>
      <c r="E457" s="460"/>
      <c r="F457" s="460"/>
      <c r="G457" s="460"/>
      <c r="H457" s="460"/>
      <c r="I457" s="460"/>
      <c r="J457" s="460"/>
      <c r="K457" s="460"/>
      <c r="L457" s="460"/>
      <c r="M457" s="460"/>
      <c r="N457" s="460"/>
      <c r="O457" s="461"/>
      <c r="P457" s="457" t="s">
        <v>43</v>
      </c>
      <c r="Q457" s="458"/>
      <c r="R457" s="458"/>
      <c r="S457" s="458"/>
      <c r="T457" s="458"/>
      <c r="U457" s="458"/>
      <c r="V457" s="459"/>
      <c r="W457" s="41" t="s">
        <v>0</v>
      </c>
      <c r="X457" s="42">
        <f>IFERROR(SUM(X454:X455),"0")</f>
        <v>0</v>
      </c>
      <c r="Y457" s="42">
        <f>IFERROR(SUM(Y454:Y455),"0")</f>
        <v>0</v>
      </c>
      <c r="Z457" s="41"/>
      <c r="AA457" s="65"/>
      <c r="AB457" s="65"/>
      <c r="AC457" s="65"/>
    </row>
    <row r="458" spans="1:68" ht="14.25" customHeight="1" x14ac:dyDescent="0.25">
      <c r="A458" s="452" t="s">
        <v>103</v>
      </c>
      <c r="B458" s="452"/>
      <c r="C458" s="452"/>
      <c r="D458" s="452"/>
      <c r="E458" s="452"/>
      <c r="F458" s="452"/>
      <c r="G458" s="452"/>
      <c r="H458" s="452"/>
      <c r="I458" s="452"/>
      <c r="J458" s="452"/>
      <c r="K458" s="452"/>
      <c r="L458" s="452"/>
      <c r="M458" s="452"/>
      <c r="N458" s="452"/>
      <c r="O458" s="452"/>
      <c r="P458" s="452"/>
      <c r="Q458" s="452"/>
      <c r="R458" s="452"/>
      <c r="S458" s="452"/>
      <c r="T458" s="452"/>
      <c r="U458" s="452"/>
      <c r="V458" s="452"/>
      <c r="W458" s="452"/>
      <c r="X458" s="452"/>
      <c r="Y458" s="452"/>
      <c r="Z458" s="452"/>
      <c r="AA458" s="64"/>
      <c r="AB458" s="64"/>
      <c r="AC458" s="64"/>
    </row>
    <row r="459" spans="1:68" ht="27" customHeight="1" x14ac:dyDescent="0.25">
      <c r="A459" s="61" t="s">
        <v>626</v>
      </c>
      <c r="B459" s="61" t="s">
        <v>627</v>
      </c>
      <c r="C459" s="35">
        <v>4301032045</v>
      </c>
      <c r="D459" s="453">
        <v>4680115884335</v>
      </c>
      <c r="E459" s="453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629</v>
      </c>
      <c r="L459" s="36"/>
      <c r="M459" s="37" t="s">
        <v>628</v>
      </c>
      <c r="N459" s="37"/>
      <c r="O459" s="36">
        <v>60</v>
      </c>
      <c r="P45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55"/>
      <c r="R459" s="455"/>
      <c r="S459" s="455"/>
      <c r="T459" s="456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630</v>
      </c>
      <c r="B460" s="61" t="s">
        <v>631</v>
      </c>
      <c r="C460" s="35">
        <v>4301032047</v>
      </c>
      <c r="D460" s="453">
        <v>4680115884342</v>
      </c>
      <c r="E460" s="453"/>
      <c r="F460" s="60">
        <v>0.06</v>
      </c>
      <c r="G460" s="36">
        <v>20</v>
      </c>
      <c r="H460" s="60">
        <v>1.2</v>
      </c>
      <c r="I460" s="60">
        <v>1.8</v>
      </c>
      <c r="J460" s="36">
        <v>200</v>
      </c>
      <c r="K460" s="36" t="s">
        <v>629</v>
      </c>
      <c r="L460" s="36"/>
      <c r="M460" s="37" t="s">
        <v>628</v>
      </c>
      <c r="N460" s="37"/>
      <c r="O460" s="36">
        <v>60</v>
      </c>
      <c r="P460" s="7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55"/>
      <c r="R460" s="455"/>
      <c r="S460" s="455"/>
      <c r="T460" s="456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t="27" customHeight="1" x14ac:dyDescent="0.25">
      <c r="A461" s="61" t="s">
        <v>632</v>
      </c>
      <c r="B461" s="61" t="s">
        <v>633</v>
      </c>
      <c r="C461" s="35">
        <v>4301170011</v>
      </c>
      <c r="D461" s="453">
        <v>4680115884113</v>
      </c>
      <c r="E461" s="453"/>
      <c r="F461" s="60">
        <v>0.11</v>
      </c>
      <c r="G461" s="36">
        <v>12</v>
      </c>
      <c r="H461" s="60">
        <v>1.32</v>
      </c>
      <c r="I461" s="60">
        <v>1.88</v>
      </c>
      <c r="J461" s="36">
        <v>200</v>
      </c>
      <c r="K461" s="36" t="s">
        <v>629</v>
      </c>
      <c r="L461" s="36"/>
      <c r="M461" s="37" t="s">
        <v>628</v>
      </c>
      <c r="N461" s="37"/>
      <c r="O461" s="36">
        <v>150</v>
      </c>
      <c r="P461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55"/>
      <c r="R461" s="455"/>
      <c r="S461" s="455"/>
      <c r="T461" s="456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460"/>
      <c r="B462" s="460"/>
      <c r="C462" s="460"/>
      <c r="D462" s="460"/>
      <c r="E462" s="460"/>
      <c r="F462" s="460"/>
      <c r="G462" s="460"/>
      <c r="H462" s="460"/>
      <c r="I462" s="460"/>
      <c r="J462" s="460"/>
      <c r="K462" s="460"/>
      <c r="L462" s="460"/>
      <c r="M462" s="460"/>
      <c r="N462" s="460"/>
      <c r="O462" s="461"/>
      <c r="P462" s="457" t="s">
        <v>43</v>
      </c>
      <c r="Q462" s="458"/>
      <c r="R462" s="458"/>
      <c r="S462" s="458"/>
      <c r="T462" s="458"/>
      <c r="U462" s="458"/>
      <c r="V462" s="459"/>
      <c r="W462" s="41" t="s">
        <v>42</v>
      </c>
      <c r="X462" s="42">
        <f>IFERROR(X459/H459,"0")+IFERROR(X460/H460,"0")+IFERROR(X461/H461,"0")</f>
        <v>0</v>
      </c>
      <c r="Y462" s="42">
        <f>IFERROR(Y459/H459,"0")+IFERROR(Y460/H460,"0")+IFERROR(Y461/H461,"0")</f>
        <v>0</v>
      </c>
      <c r="Z462" s="42">
        <f>IFERROR(IF(Z459="",0,Z459),"0")+IFERROR(IF(Z460="",0,Z460),"0")+IFERROR(IF(Z461="",0,Z461),"0")</f>
        <v>0</v>
      </c>
      <c r="AA462" s="65"/>
      <c r="AB462" s="65"/>
      <c r="AC462" s="65"/>
    </row>
    <row r="463" spans="1:68" x14ac:dyDescent="0.2">
      <c r="A463" s="460"/>
      <c r="B463" s="460"/>
      <c r="C463" s="460"/>
      <c r="D463" s="460"/>
      <c r="E463" s="460"/>
      <c r="F463" s="460"/>
      <c r="G463" s="460"/>
      <c r="H463" s="460"/>
      <c r="I463" s="460"/>
      <c r="J463" s="460"/>
      <c r="K463" s="460"/>
      <c r="L463" s="460"/>
      <c r="M463" s="460"/>
      <c r="N463" s="460"/>
      <c r="O463" s="461"/>
      <c r="P463" s="457" t="s">
        <v>43</v>
      </c>
      <c r="Q463" s="458"/>
      <c r="R463" s="458"/>
      <c r="S463" s="458"/>
      <c r="T463" s="458"/>
      <c r="U463" s="458"/>
      <c r="V463" s="459"/>
      <c r="W463" s="41" t="s">
        <v>0</v>
      </c>
      <c r="X463" s="42">
        <f>IFERROR(SUM(X459:X461),"0")</f>
        <v>0</v>
      </c>
      <c r="Y463" s="42">
        <f>IFERROR(SUM(Y459:Y461),"0")</f>
        <v>0</v>
      </c>
      <c r="Z463" s="41"/>
      <c r="AA463" s="65"/>
      <c r="AB463" s="65"/>
      <c r="AC463" s="65"/>
    </row>
    <row r="464" spans="1:68" ht="16.5" customHeight="1" x14ac:dyDescent="0.25">
      <c r="A464" s="451" t="s">
        <v>634</v>
      </c>
      <c r="B464" s="451"/>
      <c r="C464" s="451"/>
      <c r="D464" s="451"/>
      <c r="E464" s="451"/>
      <c r="F464" s="451"/>
      <c r="G464" s="451"/>
      <c r="H464" s="451"/>
      <c r="I464" s="451"/>
      <c r="J464" s="451"/>
      <c r="K464" s="451"/>
      <c r="L464" s="451"/>
      <c r="M464" s="451"/>
      <c r="N464" s="451"/>
      <c r="O464" s="451"/>
      <c r="P464" s="451"/>
      <c r="Q464" s="451"/>
      <c r="R464" s="451"/>
      <c r="S464" s="451"/>
      <c r="T464" s="451"/>
      <c r="U464" s="451"/>
      <c r="V464" s="451"/>
      <c r="W464" s="451"/>
      <c r="X464" s="451"/>
      <c r="Y464" s="451"/>
      <c r="Z464" s="451"/>
      <c r="AA464" s="63"/>
      <c r="AB464" s="63"/>
      <c r="AC464" s="63"/>
    </row>
    <row r="465" spans="1:68" ht="14.25" customHeight="1" x14ac:dyDescent="0.25">
      <c r="A465" s="452" t="s">
        <v>153</v>
      </c>
      <c r="B465" s="452"/>
      <c r="C465" s="452"/>
      <c r="D465" s="452"/>
      <c r="E465" s="452"/>
      <c r="F465" s="452"/>
      <c r="G465" s="452"/>
      <c r="H465" s="452"/>
      <c r="I465" s="452"/>
      <c r="J465" s="452"/>
      <c r="K465" s="452"/>
      <c r="L465" s="452"/>
      <c r="M465" s="452"/>
      <c r="N465" s="452"/>
      <c r="O465" s="452"/>
      <c r="P465" s="452"/>
      <c r="Q465" s="452"/>
      <c r="R465" s="452"/>
      <c r="S465" s="452"/>
      <c r="T465" s="452"/>
      <c r="U465" s="452"/>
      <c r="V465" s="452"/>
      <c r="W465" s="452"/>
      <c r="X465" s="452"/>
      <c r="Y465" s="452"/>
      <c r="Z465" s="452"/>
      <c r="AA465" s="64"/>
      <c r="AB465" s="64"/>
      <c r="AC465" s="64"/>
    </row>
    <row r="466" spans="1:68" ht="27" customHeight="1" x14ac:dyDescent="0.25">
      <c r="A466" s="61" t="s">
        <v>635</v>
      </c>
      <c r="B466" s="61" t="s">
        <v>636</v>
      </c>
      <c r="C466" s="35">
        <v>4301020315</v>
      </c>
      <c r="D466" s="453">
        <v>4607091389364</v>
      </c>
      <c r="E466" s="453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87</v>
      </c>
      <c r="L466" s="36"/>
      <c r="M466" s="37" t="s">
        <v>82</v>
      </c>
      <c r="N466" s="37"/>
      <c r="O466" s="36">
        <v>40</v>
      </c>
      <c r="P466" s="702" t="s">
        <v>637</v>
      </c>
      <c r="Q466" s="455"/>
      <c r="R466" s="455"/>
      <c r="S466" s="455"/>
      <c r="T466" s="456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60"/>
      <c r="B467" s="460"/>
      <c r="C467" s="460"/>
      <c r="D467" s="460"/>
      <c r="E467" s="460"/>
      <c r="F467" s="460"/>
      <c r="G467" s="460"/>
      <c r="H467" s="460"/>
      <c r="I467" s="460"/>
      <c r="J467" s="460"/>
      <c r="K467" s="460"/>
      <c r="L467" s="460"/>
      <c r="M467" s="460"/>
      <c r="N467" s="460"/>
      <c r="O467" s="461"/>
      <c r="P467" s="457" t="s">
        <v>43</v>
      </c>
      <c r="Q467" s="458"/>
      <c r="R467" s="458"/>
      <c r="S467" s="458"/>
      <c r="T467" s="458"/>
      <c r="U467" s="458"/>
      <c r="V467" s="459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60"/>
      <c r="B468" s="460"/>
      <c r="C468" s="460"/>
      <c r="D468" s="460"/>
      <c r="E468" s="460"/>
      <c r="F468" s="460"/>
      <c r="G468" s="460"/>
      <c r="H468" s="460"/>
      <c r="I468" s="460"/>
      <c r="J468" s="460"/>
      <c r="K468" s="460"/>
      <c r="L468" s="460"/>
      <c r="M468" s="460"/>
      <c r="N468" s="460"/>
      <c r="O468" s="461"/>
      <c r="P468" s="457" t="s">
        <v>43</v>
      </c>
      <c r="Q468" s="458"/>
      <c r="R468" s="458"/>
      <c r="S468" s="458"/>
      <c r="T468" s="458"/>
      <c r="U468" s="458"/>
      <c r="V468" s="459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452" t="s">
        <v>79</v>
      </c>
      <c r="B469" s="452"/>
      <c r="C469" s="452"/>
      <c r="D469" s="452"/>
      <c r="E469" s="452"/>
      <c r="F469" s="452"/>
      <c r="G469" s="452"/>
      <c r="H469" s="452"/>
      <c r="I469" s="452"/>
      <c r="J469" s="452"/>
      <c r="K469" s="452"/>
      <c r="L469" s="452"/>
      <c r="M469" s="452"/>
      <c r="N469" s="452"/>
      <c r="O469" s="452"/>
      <c r="P469" s="452"/>
      <c r="Q469" s="452"/>
      <c r="R469" s="452"/>
      <c r="S469" s="452"/>
      <c r="T469" s="452"/>
      <c r="U469" s="452"/>
      <c r="V469" s="452"/>
      <c r="W469" s="452"/>
      <c r="X469" s="452"/>
      <c r="Y469" s="452"/>
      <c r="Z469" s="452"/>
      <c r="AA469" s="64"/>
      <c r="AB469" s="64"/>
      <c r="AC469" s="64"/>
    </row>
    <row r="470" spans="1:68" ht="27" customHeight="1" x14ac:dyDescent="0.25">
      <c r="A470" s="61" t="s">
        <v>638</v>
      </c>
      <c r="B470" s="61" t="s">
        <v>639</v>
      </c>
      <c r="C470" s="35">
        <v>4301031212</v>
      </c>
      <c r="D470" s="453">
        <v>4607091389739</v>
      </c>
      <c r="E470" s="453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87</v>
      </c>
      <c r="L470" s="36"/>
      <c r="M470" s="37" t="s">
        <v>120</v>
      </c>
      <c r="N470" s="37"/>
      <c r="O470" s="36">
        <v>45</v>
      </c>
      <c r="P470" s="7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5"/>
      <c r="R470" s="455"/>
      <c r="S470" s="455"/>
      <c r="T470" s="456"/>
      <c r="U470" s="38" t="s">
        <v>48</v>
      </c>
      <c r="V470" s="38" t="s">
        <v>48</v>
      </c>
      <c r="W470" s="39" t="s">
        <v>0</v>
      </c>
      <c r="X470" s="57">
        <v>50</v>
      </c>
      <c r="Y470" s="54">
        <f t="shared" ref="Y470:Y476" si="74">IFERROR(IF(X470="",0,CEILING((X470/$H470),1)*$H470),"")</f>
        <v>50.400000000000006</v>
      </c>
      <c r="Z470" s="40">
        <f>IFERROR(IF(Y470=0,"",ROUNDUP(Y470/H470,0)*0.00753),"")</f>
        <v>9.0359999999999996E-2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6" si="75">IFERROR(X470*I470/H470,"0")</f>
        <v>52.738095238095234</v>
      </c>
      <c r="BN470" s="76">
        <f t="shared" ref="BN470:BN476" si="76">IFERROR(Y470*I470/H470,"0")</f>
        <v>53.160000000000004</v>
      </c>
      <c r="BO470" s="76">
        <f t="shared" ref="BO470:BO476" si="77">IFERROR(1/J470*(X470/H470),"0")</f>
        <v>7.6312576312576319E-2</v>
      </c>
      <c r="BP470" s="76">
        <f t="shared" ref="BP470:BP476" si="78">IFERROR(1/J470*(Y470/H470),"0")</f>
        <v>7.6923076923076927E-2</v>
      </c>
    </row>
    <row r="471" spans="1:68" ht="27" customHeight="1" x14ac:dyDescent="0.25">
      <c r="A471" s="61" t="s">
        <v>638</v>
      </c>
      <c r="B471" s="61" t="s">
        <v>640</v>
      </c>
      <c r="C471" s="35">
        <v>4301031324</v>
      </c>
      <c r="D471" s="453">
        <v>4607091389739</v>
      </c>
      <c r="E471" s="453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87</v>
      </c>
      <c r="L471" s="36"/>
      <c r="M471" s="37" t="s">
        <v>82</v>
      </c>
      <c r="N471" s="37"/>
      <c r="O471" s="36">
        <v>50</v>
      </c>
      <c r="P471" s="704" t="s">
        <v>641</v>
      </c>
      <c r="Q471" s="455"/>
      <c r="R471" s="455"/>
      <c r="S471" s="455"/>
      <c r="T471" s="456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4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5"/>
        <v>0</v>
      </c>
      <c r="BN471" s="76">
        <f t="shared" si="76"/>
        <v>0</v>
      </c>
      <c r="BO471" s="76">
        <f t="shared" si="77"/>
        <v>0</v>
      </c>
      <c r="BP471" s="76">
        <f t="shared" si="78"/>
        <v>0</v>
      </c>
    </row>
    <row r="472" spans="1:68" ht="27" customHeight="1" x14ac:dyDescent="0.25">
      <c r="A472" s="61" t="s">
        <v>642</v>
      </c>
      <c r="B472" s="61" t="s">
        <v>643</v>
      </c>
      <c r="C472" s="35">
        <v>4301031363</v>
      </c>
      <c r="D472" s="453">
        <v>4607091389425</v>
      </c>
      <c r="E472" s="453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705" t="s">
        <v>644</v>
      </c>
      <c r="Q472" s="455"/>
      <c r="R472" s="455"/>
      <c r="S472" s="455"/>
      <c r="T472" s="456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4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5"/>
        <v>0</v>
      </c>
      <c r="BN472" s="76">
        <f t="shared" si="76"/>
        <v>0</v>
      </c>
      <c r="BO472" s="76">
        <f t="shared" si="77"/>
        <v>0</v>
      </c>
      <c r="BP472" s="76">
        <f t="shared" si="78"/>
        <v>0</v>
      </c>
    </row>
    <row r="473" spans="1:68" ht="27" customHeight="1" x14ac:dyDescent="0.25">
      <c r="A473" s="61" t="s">
        <v>645</v>
      </c>
      <c r="B473" s="61" t="s">
        <v>646</v>
      </c>
      <c r="C473" s="35">
        <v>4301031167</v>
      </c>
      <c r="D473" s="453">
        <v>4680115880771</v>
      </c>
      <c r="E473" s="453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45</v>
      </c>
      <c r="P473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5"/>
      <c r="R473" s="455"/>
      <c r="S473" s="455"/>
      <c r="T473" s="456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4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5"/>
        <v>0</v>
      </c>
      <c r="BN473" s="76">
        <f t="shared" si="76"/>
        <v>0</v>
      </c>
      <c r="BO473" s="76">
        <f t="shared" si="77"/>
        <v>0</v>
      </c>
      <c r="BP473" s="76">
        <f t="shared" si="78"/>
        <v>0</v>
      </c>
    </row>
    <row r="474" spans="1:68" ht="27" customHeight="1" x14ac:dyDescent="0.25">
      <c r="A474" s="61" t="s">
        <v>645</v>
      </c>
      <c r="B474" s="61" t="s">
        <v>647</v>
      </c>
      <c r="C474" s="35">
        <v>4301031334</v>
      </c>
      <c r="D474" s="453">
        <v>4680115880771</v>
      </c>
      <c r="E474" s="453"/>
      <c r="F474" s="60">
        <v>0.28000000000000003</v>
      </c>
      <c r="G474" s="36">
        <v>6</v>
      </c>
      <c r="H474" s="60">
        <v>1.68</v>
      </c>
      <c r="I474" s="60">
        <v>1.81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50</v>
      </c>
      <c r="P474" s="707" t="s">
        <v>648</v>
      </c>
      <c r="Q474" s="455"/>
      <c r="R474" s="455"/>
      <c r="S474" s="455"/>
      <c r="T474" s="456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4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5"/>
        <v>0</v>
      </c>
      <c r="BN474" s="76">
        <f t="shared" si="76"/>
        <v>0</v>
      </c>
      <c r="BO474" s="76">
        <f t="shared" si="77"/>
        <v>0</v>
      </c>
      <c r="BP474" s="76">
        <f t="shared" si="78"/>
        <v>0</v>
      </c>
    </row>
    <row r="475" spans="1:68" ht="27" customHeight="1" x14ac:dyDescent="0.25">
      <c r="A475" s="61" t="s">
        <v>649</v>
      </c>
      <c r="B475" s="61" t="s">
        <v>650</v>
      </c>
      <c r="C475" s="35">
        <v>4301031173</v>
      </c>
      <c r="D475" s="453">
        <v>4607091389500</v>
      </c>
      <c r="E475" s="453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45</v>
      </c>
      <c r="P475" s="7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5"/>
      <c r="R475" s="455"/>
      <c r="S475" s="455"/>
      <c r="T475" s="456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4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5"/>
        <v>0</v>
      </c>
      <c r="BN475" s="76">
        <f t="shared" si="76"/>
        <v>0</v>
      </c>
      <c r="BO475" s="76">
        <f t="shared" si="77"/>
        <v>0</v>
      </c>
      <c r="BP475" s="76">
        <f t="shared" si="78"/>
        <v>0</v>
      </c>
    </row>
    <row r="476" spans="1:68" ht="27" customHeight="1" x14ac:dyDescent="0.25">
      <c r="A476" s="61" t="s">
        <v>649</v>
      </c>
      <c r="B476" s="61" t="s">
        <v>651</v>
      </c>
      <c r="C476" s="35">
        <v>4301031327</v>
      </c>
      <c r="D476" s="453">
        <v>4607091389500</v>
      </c>
      <c r="E476" s="453"/>
      <c r="F476" s="60">
        <v>0.35</v>
      </c>
      <c r="G476" s="36">
        <v>6</v>
      </c>
      <c r="H476" s="60">
        <v>2.1</v>
      </c>
      <c r="I476" s="60">
        <v>2.23</v>
      </c>
      <c r="J476" s="36">
        <v>234</v>
      </c>
      <c r="K476" s="36" t="s">
        <v>83</v>
      </c>
      <c r="L476" s="36"/>
      <c r="M476" s="37" t="s">
        <v>82</v>
      </c>
      <c r="N476" s="37"/>
      <c r="O476" s="36">
        <v>50</v>
      </c>
      <c r="P476" s="709" t="s">
        <v>652</v>
      </c>
      <c r="Q476" s="455"/>
      <c r="R476" s="455"/>
      <c r="S476" s="455"/>
      <c r="T476" s="456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4"/>
        <v>0</v>
      </c>
      <c r="Z476" s="40" t="str">
        <f>IFERROR(IF(Y476=0,"",ROUNDUP(Y476/H476,0)*0.00502),"")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5"/>
        <v>0</v>
      </c>
      <c r="BN476" s="76">
        <f t="shared" si="76"/>
        <v>0</v>
      </c>
      <c r="BO476" s="76">
        <f t="shared" si="77"/>
        <v>0</v>
      </c>
      <c r="BP476" s="76">
        <f t="shared" si="78"/>
        <v>0</v>
      </c>
    </row>
    <row r="477" spans="1:68" x14ac:dyDescent="0.2">
      <c r="A477" s="460"/>
      <c r="B477" s="460"/>
      <c r="C477" s="460"/>
      <c r="D477" s="460"/>
      <c r="E477" s="460"/>
      <c r="F477" s="460"/>
      <c r="G477" s="460"/>
      <c r="H477" s="460"/>
      <c r="I477" s="460"/>
      <c r="J477" s="460"/>
      <c r="K477" s="460"/>
      <c r="L477" s="460"/>
      <c r="M477" s="460"/>
      <c r="N477" s="460"/>
      <c r="O477" s="461"/>
      <c r="P477" s="457" t="s">
        <v>43</v>
      </c>
      <c r="Q477" s="458"/>
      <c r="R477" s="458"/>
      <c r="S477" s="458"/>
      <c r="T477" s="458"/>
      <c r="U477" s="458"/>
      <c r="V477" s="459"/>
      <c r="W477" s="41" t="s">
        <v>42</v>
      </c>
      <c r="X477" s="42">
        <f>IFERROR(X470/H470,"0")+IFERROR(X471/H471,"0")+IFERROR(X472/H472,"0")+IFERROR(X473/H473,"0")+IFERROR(X474/H474,"0")+IFERROR(X475/H475,"0")+IFERROR(X476/H476,"0")</f>
        <v>11.904761904761905</v>
      </c>
      <c r="Y477" s="42">
        <f>IFERROR(Y470/H470,"0")+IFERROR(Y471/H471,"0")+IFERROR(Y472/H472,"0")+IFERROR(Y473/H473,"0")+IFERROR(Y474/H474,"0")+IFERROR(Y475/H475,"0")+IFERROR(Y476/H476,"0")</f>
        <v>12</v>
      </c>
      <c r="Z477" s="42">
        <f>IFERROR(IF(Z470="",0,Z470),"0")+IFERROR(IF(Z471="",0,Z471),"0")+IFERROR(IF(Z472="",0,Z472),"0")+IFERROR(IF(Z473="",0,Z473),"0")+IFERROR(IF(Z474="",0,Z474),"0")+IFERROR(IF(Z475="",0,Z475),"0")+IFERROR(IF(Z476="",0,Z476),"0")</f>
        <v>9.0359999999999996E-2</v>
      </c>
      <c r="AA477" s="65"/>
      <c r="AB477" s="65"/>
      <c r="AC477" s="65"/>
    </row>
    <row r="478" spans="1:68" x14ac:dyDescent="0.2">
      <c r="A478" s="460"/>
      <c r="B478" s="460"/>
      <c r="C478" s="460"/>
      <c r="D478" s="460"/>
      <c r="E478" s="460"/>
      <c r="F478" s="460"/>
      <c r="G478" s="460"/>
      <c r="H478" s="460"/>
      <c r="I478" s="460"/>
      <c r="J478" s="460"/>
      <c r="K478" s="460"/>
      <c r="L478" s="460"/>
      <c r="M478" s="460"/>
      <c r="N478" s="460"/>
      <c r="O478" s="461"/>
      <c r="P478" s="457" t="s">
        <v>43</v>
      </c>
      <c r="Q478" s="458"/>
      <c r="R478" s="458"/>
      <c r="S478" s="458"/>
      <c r="T478" s="458"/>
      <c r="U478" s="458"/>
      <c r="V478" s="459"/>
      <c r="W478" s="41" t="s">
        <v>0</v>
      </c>
      <c r="X478" s="42">
        <f>IFERROR(SUM(X470:X476),"0")</f>
        <v>50</v>
      </c>
      <c r="Y478" s="42">
        <f>IFERROR(SUM(Y470:Y476),"0")</f>
        <v>50.400000000000006</v>
      </c>
      <c r="Z478" s="41"/>
      <c r="AA478" s="65"/>
      <c r="AB478" s="65"/>
      <c r="AC478" s="65"/>
    </row>
    <row r="479" spans="1:68" ht="14.25" customHeight="1" x14ac:dyDescent="0.25">
      <c r="A479" s="452" t="s">
        <v>103</v>
      </c>
      <c r="B479" s="452"/>
      <c r="C479" s="452"/>
      <c r="D479" s="452"/>
      <c r="E479" s="452"/>
      <c r="F479" s="452"/>
      <c r="G479" s="452"/>
      <c r="H479" s="452"/>
      <c r="I479" s="452"/>
      <c r="J479" s="452"/>
      <c r="K479" s="452"/>
      <c r="L479" s="452"/>
      <c r="M479" s="452"/>
      <c r="N479" s="452"/>
      <c r="O479" s="452"/>
      <c r="P479" s="452"/>
      <c r="Q479" s="452"/>
      <c r="R479" s="452"/>
      <c r="S479" s="452"/>
      <c r="T479" s="452"/>
      <c r="U479" s="452"/>
      <c r="V479" s="452"/>
      <c r="W479" s="452"/>
      <c r="X479" s="452"/>
      <c r="Y479" s="452"/>
      <c r="Z479" s="452"/>
      <c r="AA479" s="64"/>
      <c r="AB479" s="64"/>
      <c r="AC479" s="64"/>
    </row>
    <row r="480" spans="1:68" ht="27" customHeight="1" x14ac:dyDescent="0.25">
      <c r="A480" s="61" t="s">
        <v>653</v>
      </c>
      <c r="B480" s="61" t="s">
        <v>654</v>
      </c>
      <c r="C480" s="35">
        <v>4301032046</v>
      </c>
      <c r="D480" s="453">
        <v>4680115884359</v>
      </c>
      <c r="E480" s="453"/>
      <c r="F480" s="60">
        <v>0.06</v>
      </c>
      <c r="G480" s="36">
        <v>20</v>
      </c>
      <c r="H480" s="60">
        <v>1.2</v>
      </c>
      <c r="I480" s="60">
        <v>1.8</v>
      </c>
      <c r="J480" s="36">
        <v>200</v>
      </c>
      <c r="K480" s="36" t="s">
        <v>629</v>
      </c>
      <c r="L480" s="36"/>
      <c r="M480" s="37" t="s">
        <v>628</v>
      </c>
      <c r="N480" s="37"/>
      <c r="O480" s="36">
        <v>60</v>
      </c>
      <c r="P480" s="71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55"/>
      <c r="R480" s="455"/>
      <c r="S480" s="455"/>
      <c r="T480" s="456"/>
      <c r="U480" s="38" t="s">
        <v>48</v>
      </c>
      <c r="V480" s="38" t="s">
        <v>48</v>
      </c>
      <c r="W480" s="39" t="s">
        <v>0</v>
      </c>
      <c r="X480" s="57">
        <v>0</v>
      </c>
      <c r="Y480" s="54">
        <f>IFERROR(IF(X480="",0,CEILING((X480/$H480),1)*$H480),"")</f>
        <v>0</v>
      </c>
      <c r="Z480" s="40" t="str">
        <f>IFERROR(IF(Y480=0,"",ROUNDUP(Y480/H480,0)*0.00627),"")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29" t="s">
        <v>69</v>
      </c>
      <c r="BM480" s="76">
        <f>IFERROR(X480*I480/H480,"0")</f>
        <v>0</v>
      </c>
      <c r="BN480" s="76">
        <f>IFERROR(Y480*I480/H480,"0")</f>
        <v>0</v>
      </c>
      <c r="BO480" s="76">
        <f>IFERROR(1/J480*(X480/H480),"0")</f>
        <v>0</v>
      </c>
      <c r="BP480" s="76">
        <f>IFERROR(1/J480*(Y480/H480),"0")</f>
        <v>0</v>
      </c>
    </row>
    <row r="481" spans="1:68" ht="27" customHeight="1" x14ac:dyDescent="0.25">
      <c r="A481" s="61" t="s">
        <v>655</v>
      </c>
      <c r="B481" s="61" t="s">
        <v>656</v>
      </c>
      <c r="C481" s="35">
        <v>4301040358</v>
      </c>
      <c r="D481" s="453">
        <v>4680115884571</v>
      </c>
      <c r="E481" s="453"/>
      <c r="F481" s="60">
        <v>0.1</v>
      </c>
      <c r="G481" s="36">
        <v>20</v>
      </c>
      <c r="H481" s="60">
        <v>2</v>
      </c>
      <c r="I481" s="60">
        <v>2.6</v>
      </c>
      <c r="J481" s="36">
        <v>200</v>
      </c>
      <c r="K481" s="36" t="s">
        <v>629</v>
      </c>
      <c r="L481" s="36"/>
      <c r="M481" s="37" t="s">
        <v>628</v>
      </c>
      <c r="N481" s="37"/>
      <c r="O481" s="36">
        <v>60</v>
      </c>
      <c r="P481" s="71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55"/>
      <c r="R481" s="455"/>
      <c r="S481" s="455"/>
      <c r="T481" s="456"/>
      <c r="U481" s="38" t="s">
        <v>48</v>
      </c>
      <c r="V481" s="38" t="s">
        <v>48</v>
      </c>
      <c r="W481" s="39" t="s">
        <v>0</v>
      </c>
      <c r="X481" s="57">
        <v>0</v>
      </c>
      <c r="Y481" s="54">
        <f>IFERROR(IF(X481="",0,CEILING((X481/$H481),1)*$H481),"")</f>
        <v>0</v>
      </c>
      <c r="Z481" s="40" t="str">
        <f>IFERROR(IF(Y481=0,"",ROUNDUP(Y481/H481,0)*0.00627),"")</f>
        <v/>
      </c>
      <c r="AA481" s="66" t="s">
        <v>48</v>
      </c>
      <c r="AB481" s="67" t="s">
        <v>48</v>
      </c>
      <c r="AC481" s="77"/>
      <c r="AG481" s="76"/>
      <c r="AJ481" s="79"/>
      <c r="AK481" s="79"/>
      <c r="BB481" s="330" t="s">
        <v>69</v>
      </c>
      <c r="BM481" s="76">
        <f>IFERROR(X481*I481/H481,"0")</f>
        <v>0</v>
      </c>
      <c r="BN481" s="76">
        <f>IFERROR(Y481*I481/H481,"0")</f>
        <v>0</v>
      </c>
      <c r="BO481" s="76">
        <f>IFERROR(1/J481*(X481/H481),"0")</f>
        <v>0</v>
      </c>
      <c r="BP481" s="76">
        <f>IFERROR(1/J481*(Y481/H481),"0")</f>
        <v>0</v>
      </c>
    </row>
    <row r="482" spans="1:68" x14ac:dyDescent="0.2">
      <c r="A482" s="460"/>
      <c r="B482" s="460"/>
      <c r="C482" s="460"/>
      <c r="D482" s="460"/>
      <c r="E482" s="460"/>
      <c r="F482" s="460"/>
      <c r="G482" s="460"/>
      <c r="H482" s="460"/>
      <c r="I482" s="460"/>
      <c r="J482" s="460"/>
      <c r="K482" s="460"/>
      <c r="L482" s="460"/>
      <c r="M482" s="460"/>
      <c r="N482" s="460"/>
      <c r="O482" s="461"/>
      <c r="P482" s="457" t="s">
        <v>43</v>
      </c>
      <c r="Q482" s="458"/>
      <c r="R482" s="458"/>
      <c r="S482" s="458"/>
      <c r="T482" s="458"/>
      <c r="U482" s="458"/>
      <c r="V482" s="459"/>
      <c r="W482" s="41" t="s">
        <v>42</v>
      </c>
      <c r="X482" s="42">
        <f>IFERROR(X480/H480,"0")+IFERROR(X481/H481,"0")</f>
        <v>0</v>
      </c>
      <c r="Y482" s="42">
        <f>IFERROR(Y480/H480,"0")+IFERROR(Y481/H481,"0")</f>
        <v>0</v>
      </c>
      <c r="Z482" s="42">
        <f>IFERROR(IF(Z480="",0,Z480),"0")+IFERROR(IF(Z481="",0,Z481),"0")</f>
        <v>0</v>
      </c>
      <c r="AA482" s="65"/>
      <c r="AB482" s="65"/>
      <c r="AC482" s="65"/>
    </row>
    <row r="483" spans="1:68" x14ac:dyDescent="0.2">
      <c r="A483" s="460"/>
      <c r="B483" s="460"/>
      <c r="C483" s="460"/>
      <c r="D483" s="460"/>
      <c r="E483" s="460"/>
      <c r="F483" s="460"/>
      <c r="G483" s="460"/>
      <c r="H483" s="460"/>
      <c r="I483" s="460"/>
      <c r="J483" s="460"/>
      <c r="K483" s="460"/>
      <c r="L483" s="460"/>
      <c r="M483" s="460"/>
      <c r="N483" s="460"/>
      <c r="O483" s="461"/>
      <c r="P483" s="457" t="s">
        <v>43</v>
      </c>
      <c r="Q483" s="458"/>
      <c r="R483" s="458"/>
      <c r="S483" s="458"/>
      <c r="T483" s="458"/>
      <c r="U483" s="458"/>
      <c r="V483" s="459"/>
      <c r="W483" s="41" t="s">
        <v>0</v>
      </c>
      <c r="X483" s="42">
        <f>IFERROR(SUM(X480:X481),"0")</f>
        <v>0</v>
      </c>
      <c r="Y483" s="42">
        <f>IFERROR(SUM(Y480:Y481),"0")</f>
        <v>0</v>
      </c>
      <c r="Z483" s="41"/>
      <c r="AA483" s="65"/>
      <c r="AB483" s="65"/>
      <c r="AC483" s="65"/>
    </row>
    <row r="484" spans="1:68" ht="14.25" customHeight="1" x14ac:dyDescent="0.25">
      <c r="A484" s="452" t="s">
        <v>112</v>
      </c>
      <c r="B484" s="452"/>
      <c r="C484" s="452"/>
      <c r="D484" s="452"/>
      <c r="E484" s="452"/>
      <c r="F484" s="452"/>
      <c r="G484" s="452"/>
      <c r="H484" s="452"/>
      <c r="I484" s="452"/>
      <c r="J484" s="452"/>
      <c r="K484" s="452"/>
      <c r="L484" s="452"/>
      <c r="M484" s="452"/>
      <c r="N484" s="452"/>
      <c r="O484" s="452"/>
      <c r="P484" s="452"/>
      <c r="Q484" s="452"/>
      <c r="R484" s="452"/>
      <c r="S484" s="452"/>
      <c r="T484" s="452"/>
      <c r="U484" s="452"/>
      <c r="V484" s="452"/>
      <c r="W484" s="452"/>
      <c r="X484" s="452"/>
      <c r="Y484" s="452"/>
      <c r="Z484" s="452"/>
      <c r="AA484" s="64"/>
      <c r="AB484" s="64"/>
      <c r="AC484" s="64"/>
    </row>
    <row r="485" spans="1:68" ht="27" customHeight="1" x14ac:dyDescent="0.25">
      <c r="A485" s="61" t="s">
        <v>657</v>
      </c>
      <c r="B485" s="61" t="s">
        <v>658</v>
      </c>
      <c r="C485" s="35">
        <v>4301170010</v>
      </c>
      <c r="D485" s="453">
        <v>4680115884090</v>
      </c>
      <c r="E485" s="453"/>
      <c r="F485" s="60">
        <v>0.11</v>
      </c>
      <c r="G485" s="36">
        <v>12</v>
      </c>
      <c r="H485" s="60">
        <v>1.32</v>
      </c>
      <c r="I485" s="60">
        <v>1.88</v>
      </c>
      <c r="J485" s="36">
        <v>200</v>
      </c>
      <c r="K485" s="36" t="s">
        <v>629</v>
      </c>
      <c r="L485" s="36"/>
      <c r="M485" s="37" t="s">
        <v>628</v>
      </c>
      <c r="N485" s="37"/>
      <c r="O485" s="36">
        <v>150</v>
      </c>
      <c r="P485" s="7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55"/>
      <c r="R485" s="455"/>
      <c r="S485" s="455"/>
      <c r="T485" s="456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IFERROR(IF(Y485=0,"",ROUNDUP(Y485/H485,0)*0.00627),"")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x14ac:dyDescent="0.2">
      <c r="A486" s="460"/>
      <c r="B486" s="460"/>
      <c r="C486" s="460"/>
      <c r="D486" s="460"/>
      <c r="E486" s="460"/>
      <c r="F486" s="460"/>
      <c r="G486" s="460"/>
      <c r="H486" s="460"/>
      <c r="I486" s="460"/>
      <c r="J486" s="460"/>
      <c r="K486" s="460"/>
      <c r="L486" s="460"/>
      <c r="M486" s="460"/>
      <c r="N486" s="460"/>
      <c r="O486" s="461"/>
      <c r="P486" s="457" t="s">
        <v>43</v>
      </c>
      <c r="Q486" s="458"/>
      <c r="R486" s="458"/>
      <c r="S486" s="458"/>
      <c r="T486" s="458"/>
      <c r="U486" s="458"/>
      <c r="V486" s="459"/>
      <c r="W486" s="41" t="s">
        <v>42</v>
      </c>
      <c r="X486" s="42">
        <f>IFERROR(X485/H485,"0")</f>
        <v>0</v>
      </c>
      <c r="Y486" s="42">
        <f>IFERROR(Y485/H485,"0")</f>
        <v>0</v>
      </c>
      <c r="Z486" s="42">
        <f>IFERROR(IF(Z485="",0,Z485),"0")</f>
        <v>0</v>
      </c>
      <c r="AA486" s="65"/>
      <c r="AB486" s="65"/>
      <c r="AC486" s="65"/>
    </row>
    <row r="487" spans="1:68" x14ac:dyDescent="0.2">
      <c r="A487" s="460"/>
      <c r="B487" s="460"/>
      <c r="C487" s="460"/>
      <c r="D487" s="460"/>
      <c r="E487" s="460"/>
      <c r="F487" s="460"/>
      <c r="G487" s="460"/>
      <c r="H487" s="460"/>
      <c r="I487" s="460"/>
      <c r="J487" s="460"/>
      <c r="K487" s="460"/>
      <c r="L487" s="460"/>
      <c r="M487" s="460"/>
      <c r="N487" s="460"/>
      <c r="O487" s="461"/>
      <c r="P487" s="457" t="s">
        <v>43</v>
      </c>
      <c r="Q487" s="458"/>
      <c r="R487" s="458"/>
      <c r="S487" s="458"/>
      <c r="T487" s="458"/>
      <c r="U487" s="458"/>
      <c r="V487" s="459"/>
      <c r="W487" s="41" t="s">
        <v>0</v>
      </c>
      <c r="X487" s="42">
        <f>IFERROR(SUM(X485:X485),"0")</f>
        <v>0</v>
      </c>
      <c r="Y487" s="42">
        <f>IFERROR(SUM(Y485:Y485),"0")</f>
        <v>0</v>
      </c>
      <c r="Z487" s="41"/>
      <c r="AA487" s="65"/>
      <c r="AB487" s="65"/>
      <c r="AC487" s="65"/>
    </row>
    <row r="488" spans="1:68" ht="14.25" customHeight="1" x14ac:dyDescent="0.25">
      <c r="A488" s="452" t="s">
        <v>659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52"/>
      <c r="AA488" s="64"/>
      <c r="AB488" s="64"/>
      <c r="AC488" s="64"/>
    </row>
    <row r="489" spans="1:68" ht="27" customHeight="1" x14ac:dyDescent="0.25">
      <c r="A489" s="61" t="s">
        <v>660</v>
      </c>
      <c r="B489" s="61" t="s">
        <v>661</v>
      </c>
      <c r="C489" s="35">
        <v>4301040357</v>
      </c>
      <c r="D489" s="453">
        <v>4680115884564</v>
      </c>
      <c r="E489" s="453"/>
      <c r="F489" s="60">
        <v>0.15</v>
      </c>
      <c r="G489" s="36">
        <v>20</v>
      </c>
      <c r="H489" s="60">
        <v>3</v>
      </c>
      <c r="I489" s="60">
        <v>3.6</v>
      </c>
      <c r="J489" s="36">
        <v>200</v>
      </c>
      <c r="K489" s="36" t="s">
        <v>629</v>
      </c>
      <c r="L489" s="36"/>
      <c r="M489" s="37" t="s">
        <v>628</v>
      </c>
      <c r="N489" s="37"/>
      <c r="O489" s="36">
        <v>60</v>
      </c>
      <c r="P489" s="7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55"/>
      <c r="R489" s="455"/>
      <c r="S489" s="455"/>
      <c r="T489" s="456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IFERROR(IF(Y489=0,"",ROUNDUP(Y489/H489,0)*0.00627),"")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2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x14ac:dyDescent="0.2">
      <c r="A490" s="460"/>
      <c r="B490" s="460"/>
      <c r="C490" s="460"/>
      <c r="D490" s="460"/>
      <c r="E490" s="460"/>
      <c r="F490" s="460"/>
      <c r="G490" s="460"/>
      <c r="H490" s="460"/>
      <c r="I490" s="460"/>
      <c r="J490" s="460"/>
      <c r="K490" s="460"/>
      <c r="L490" s="460"/>
      <c r="M490" s="460"/>
      <c r="N490" s="460"/>
      <c r="O490" s="461"/>
      <c r="P490" s="457" t="s">
        <v>43</v>
      </c>
      <c r="Q490" s="458"/>
      <c r="R490" s="458"/>
      <c r="S490" s="458"/>
      <c r="T490" s="458"/>
      <c r="U490" s="458"/>
      <c r="V490" s="459"/>
      <c r="W490" s="41" t="s">
        <v>42</v>
      </c>
      <c r="X490" s="42">
        <f>IFERROR(X489/H489,"0")</f>
        <v>0</v>
      </c>
      <c r="Y490" s="42">
        <f>IFERROR(Y489/H489,"0")</f>
        <v>0</v>
      </c>
      <c r="Z490" s="42">
        <f>IFERROR(IF(Z489="",0,Z489),"0")</f>
        <v>0</v>
      </c>
      <c r="AA490" s="65"/>
      <c r="AB490" s="65"/>
      <c r="AC490" s="65"/>
    </row>
    <row r="491" spans="1:68" x14ac:dyDescent="0.2">
      <c r="A491" s="460"/>
      <c r="B491" s="460"/>
      <c r="C491" s="460"/>
      <c r="D491" s="460"/>
      <c r="E491" s="460"/>
      <c r="F491" s="460"/>
      <c r="G491" s="460"/>
      <c r="H491" s="460"/>
      <c r="I491" s="460"/>
      <c r="J491" s="460"/>
      <c r="K491" s="460"/>
      <c r="L491" s="460"/>
      <c r="M491" s="460"/>
      <c r="N491" s="460"/>
      <c r="O491" s="461"/>
      <c r="P491" s="457" t="s">
        <v>43</v>
      </c>
      <c r="Q491" s="458"/>
      <c r="R491" s="458"/>
      <c r="S491" s="458"/>
      <c r="T491" s="458"/>
      <c r="U491" s="458"/>
      <c r="V491" s="459"/>
      <c r="W491" s="41" t="s">
        <v>0</v>
      </c>
      <c r="X491" s="42">
        <f>IFERROR(SUM(X489:X489),"0")</f>
        <v>0</v>
      </c>
      <c r="Y491" s="42">
        <f>IFERROR(SUM(Y489:Y489),"0")</f>
        <v>0</v>
      </c>
      <c r="Z491" s="41"/>
      <c r="AA491" s="65"/>
      <c r="AB491" s="65"/>
      <c r="AC491" s="65"/>
    </row>
    <row r="492" spans="1:68" ht="16.5" customHeight="1" x14ac:dyDescent="0.25">
      <c r="A492" s="451" t="s">
        <v>662</v>
      </c>
      <c r="B492" s="451"/>
      <c r="C492" s="451"/>
      <c r="D492" s="451"/>
      <c r="E492" s="451"/>
      <c r="F492" s="451"/>
      <c r="G492" s="451"/>
      <c r="H492" s="451"/>
      <c r="I492" s="451"/>
      <c r="J492" s="451"/>
      <c r="K492" s="451"/>
      <c r="L492" s="451"/>
      <c r="M492" s="451"/>
      <c r="N492" s="451"/>
      <c r="O492" s="451"/>
      <c r="P492" s="451"/>
      <c r="Q492" s="451"/>
      <c r="R492" s="451"/>
      <c r="S492" s="451"/>
      <c r="T492" s="451"/>
      <c r="U492" s="451"/>
      <c r="V492" s="451"/>
      <c r="W492" s="451"/>
      <c r="X492" s="451"/>
      <c r="Y492" s="451"/>
      <c r="Z492" s="451"/>
      <c r="AA492" s="63"/>
      <c r="AB492" s="63"/>
      <c r="AC492" s="63"/>
    </row>
    <row r="493" spans="1:68" ht="14.25" customHeight="1" x14ac:dyDescent="0.25">
      <c r="A493" s="452" t="s">
        <v>79</v>
      </c>
      <c r="B493" s="452"/>
      <c r="C493" s="452"/>
      <c r="D493" s="452"/>
      <c r="E493" s="452"/>
      <c r="F493" s="452"/>
      <c r="G493" s="452"/>
      <c r="H493" s="452"/>
      <c r="I493" s="452"/>
      <c r="J493" s="452"/>
      <c r="K493" s="452"/>
      <c r="L493" s="452"/>
      <c r="M493" s="452"/>
      <c r="N493" s="452"/>
      <c r="O493" s="452"/>
      <c r="P493" s="452"/>
      <c r="Q493" s="452"/>
      <c r="R493" s="452"/>
      <c r="S493" s="452"/>
      <c r="T493" s="452"/>
      <c r="U493" s="452"/>
      <c r="V493" s="452"/>
      <c r="W493" s="452"/>
      <c r="X493" s="452"/>
      <c r="Y493" s="452"/>
      <c r="Z493" s="452"/>
      <c r="AA493" s="64"/>
      <c r="AB493" s="64"/>
      <c r="AC493" s="64"/>
    </row>
    <row r="494" spans="1:68" ht="27" customHeight="1" x14ac:dyDescent="0.25">
      <c r="A494" s="61" t="s">
        <v>663</v>
      </c>
      <c r="B494" s="61" t="s">
        <v>664</v>
      </c>
      <c r="C494" s="35">
        <v>4301031294</v>
      </c>
      <c r="D494" s="453">
        <v>4680115885189</v>
      </c>
      <c r="E494" s="453"/>
      <c r="F494" s="60">
        <v>0.2</v>
      </c>
      <c r="G494" s="36">
        <v>6</v>
      </c>
      <c r="H494" s="60">
        <v>1.2</v>
      </c>
      <c r="I494" s="60">
        <v>1.3720000000000001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40</v>
      </c>
      <c r="P494" s="7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55"/>
      <c r="R494" s="455"/>
      <c r="S494" s="455"/>
      <c r="T494" s="456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t="27" customHeight="1" x14ac:dyDescent="0.25">
      <c r="A495" s="61" t="s">
        <v>665</v>
      </c>
      <c r="B495" s="61" t="s">
        <v>666</v>
      </c>
      <c r="C495" s="35">
        <v>4301031293</v>
      </c>
      <c r="D495" s="453">
        <v>4680115885172</v>
      </c>
      <c r="E495" s="453"/>
      <c r="F495" s="60">
        <v>0.2</v>
      </c>
      <c r="G495" s="36">
        <v>6</v>
      </c>
      <c r="H495" s="60">
        <v>1.2</v>
      </c>
      <c r="I495" s="60">
        <v>1.3</v>
      </c>
      <c r="J495" s="36">
        <v>234</v>
      </c>
      <c r="K495" s="36" t="s">
        <v>83</v>
      </c>
      <c r="L495" s="36"/>
      <c r="M495" s="37" t="s">
        <v>82</v>
      </c>
      <c r="N495" s="37"/>
      <c r="O495" s="36">
        <v>40</v>
      </c>
      <c r="P495" s="7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55"/>
      <c r="R495" s="455"/>
      <c r="S495" s="455"/>
      <c r="T495" s="456"/>
      <c r="U495" s="38" t="s">
        <v>48</v>
      </c>
      <c r="V495" s="38" t="s">
        <v>48</v>
      </c>
      <c r="W495" s="39" t="s">
        <v>0</v>
      </c>
      <c r="X495" s="57">
        <v>0</v>
      </c>
      <c r="Y495" s="54">
        <f>IFERROR(IF(X495="",0,CEILING((X495/$H495),1)*$H495),"")</f>
        <v>0</v>
      </c>
      <c r="Z495" s="40" t="str">
        <f>IFERROR(IF(Y495=0,"",ROUNDUP(Y495/H495,0)*0.00502),"")</f>
        <v/>
      </c>
      <c r="AA495" s="66" t="s">
        <v>48</v>
      </c>
      <c r="AB495" s="67" t="s">
        <v>48</v>
      </c>
      <c r="AC495" s="77"/>
      <c r="AG495" s="76"/>
      <c r="AJ495" s="79"/>
      <c r="AK495" s="79"/>
      <c r="BB495" s="334" t="s">
        <v>69</v>
      </c>
      <c r="BM495" s="76">
        <f>IFERROR(X495*I495/H495,"0")</f>
        <v>0</v>
      </c>
      <c r="BN495" s="76">
        <f>IFERROR(Y495*I495/H495,"0")</f>
        <v>0</v>
      </c>
      <c r="BO495" s="76">
        <f>IFERROR(1/J495*(X495/H495),"0")</f>
        <v>0</v>
      </c>
      <c r="BP495" s="76">
        <f>IFERROR(1/J495*(Y495/H495),"0")</f>
        <v>0</v>
      </c>
    </row>
    <row r="496" spans="1:68" ht="27" customHeight="1" x14ac:dyDescent="0.25">
      <c r="A496" s="61" t="s">
        <v>667</v>
      </c>
      <c r="B496" s="61" t="s">
        <v>668</v>
      </c>
      <c r="C496" s="35">
        <v>4301031291</v>
      </c>
      <c r="D496" s="453">
        <v>4680115885110</v>
      </c>
      <c r="E496" s="453"/>
      <c r="F496" s="60">
        <v>0.2</v>
      </c>
      <c r="G496" s="36">
        <v>6</v>
      </c>
      <c r="H496" s="60">
        <v>1.2</v>
      </c>
      <c r="I496" s="60">
        <v>2.02</v>
      </c>
      <c r="J496" s="36">
        <v>234</v>
      </c>
      <c r="K496" s="36" t="s">
        <v>83</v>
      </c>
      <c r="L496" s="36"/>
      <c r="M496" s="37" t="s">
        <v>82</v>
      </c>
      <c r="N496" s="37"/>
      <c r="O496" s="36">
        <v>35</v>
      </c>
      <c r="P496" s="71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55"/>
      <c r="R496" s="455"/>
      <c r="S496" s="455"/>
      <c r="T496" s="456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IFERROR(IF(Y496=0,"",ROUNDUP(Y496/H496,0)*0.00502),"")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5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460"/>
      <c r="B497" s="460"/>
      <c r="C497" s="460"/>
      <c r="D497" s="460"/>
      <c r="E497" s="460"/>
      <c r="F497" s="460"/>
      <c r="G497" s="460"/>
      <c r="H497" s="460"/>
      <c r="I497" s="460"/>
      <c r="J497" s="460"/>
      <c r="K497" s="460"/>
      <c r="L497" s="460"/>
      <c r="M497" s="460"/>
      <c r="N497" s="460"/>
      <c r="O497" s="461"/>
      <c r="P497" s="457" t="s">
        <v>43</v>
      </c>
      <c r="Q497" s="458"/>
      <c r="R497" s="458"/>
      <c r="S497" s="458"/>
      <c r="T497" s="458"/>
      <c r="U497" s="458"/>
      <c r="V497" s="459"/>
      <c r="W497" s="41" t="s">
        <v>42</v>
      </c>
      <c r="X497" s="42">
        <f>IFERROR(X494/H494,"0")+IFERROR(X495/H495,"0")+IFERROR(X496/H496,"0")</f>
        <v>0</v>
      </c>
      <c r="Y497" s="42">
        <f>IFERROR(Y494/H494,"0")+IFERROR(Y495/H495,"0")+IFERROR(Y496/H496,"0")</f>
        <v>0</v>
      </c>
      <c r="Z497" s="42">
        <f>IFERROR(IF(Z494="",0,Z494),"0")+IFERROR(IF(Z495="",0,Z495),"0")+IFERROR(IF(Z496="",0,Z496),"0")</f>
        <v>0</v>
      </c>
      <c r="AA497" s="65"/>
      <c r="AB497" s="65"/>
      <c r="AC497" s="65"/>
    </row>
    <row r="498" spans="1:68" x14ac:dyDescent="0.2">
      <c r="A498" s="460"/>
      <c r="B498" s="460"/>
      <c r="C498" s="460"/>
      <c r="D498" s="460"/>
      <c r="E498" s="460"/>
      <c r="F498" s="460"/>
      <c r="G498" s="460"/>
      <c r="H498" s="460"/>
      <c r="I498" s="460"/>
      <c r="J498" s="460"/>
      <c r="K498" s="460"/>
      <c r="L498" s="460"/>
      <c r="M498" s="460"/>
      <c r="N498" s="460"/>
      <c r="O498" s="461"/>
      <c r="P498" s="457" t="s">
        <v>43</v>
      </c>
      <c r="Q498" s="458"/>
      <c r="R498" s="458"/>
      <c r="S498" s="458"/>
      <c r="T498" s="458"/>
      <c r="U498" s="458"/>
      <c r="V498" s="459"/>
      <c r="W498" s="41" t="s">
        <v>0</v>
      </c>
      <c r="X498" s="42">
        <f>IFERROR(SUM(X494:X496),"0")</f>
        <v>0</v>
      </c>
      <c r="Y498" s="42">
        <f>IFERROR(SUM(Y494:Y496),"0")</f>
        <v>0</v>
      </c>
      <c r="Z498" s="41"/>
      <c r="AA498" s="65"/>
      <c r="AB498" s="65"/>
      <c r="AC498" s="65"/>
    </row>
    <row r="499" spans="1:68" ht="16.5" customHeight="1" x14ac:dyDescent="0.25">
      <c r="A499" s="451" t="s">
        <v>669</v>
      </c>
      <c r="B499" s="451"/>
      <c r="C499" s="451"/>
      <c r="D499" s="451"/>
      <c r="E499" s="451"/>
      <c r="F499" s="451"/>
      <c r="G499" s="451"/>
      <c r="H499" s="451"/>
      <c r="I499" s="451"/>
      <c r="J499" s="451"/>
      <c r="K499" s="451"/>
      <c r="L499" s="451"/>
      <c r="M499" s="451"/>
      <c r="N499" s="451"/>
      <c r="O499" s="451"/>
      <c r="P499" s="451"/>
      <c r="Q499" s="451"/>
      <c r="R499" s="451"/>
      <c r="S499" s="451"/>
      <c r="T499" s="451"/>
      <c r="U499" s="451"/>
      <c r="V499" s="451"/>
      <c r="W499" s="451"/>
      <c r="X499" s="451"/>
      <c r="Y499" s="451"/>
      <c r="Z499" s="451"/>
      <c r="AA499" s="63"/>
      <c r="AB499" s="63"/>
      <c r="AC499" s="63"/>
    </row>
    <row r="500" spans="1:68" ht="14.25" customHeight="1" x14ac:dyDescent="0.25">
      <c r="A500" s="452" t="s">
        <v>79</v>
      </c>
      <c r="B500" s="452"/>
      <c r="C500" s="452"/>
      <c r="D500" s="452"/>
      <c r="E500" s="452"/>
      <c r="F500" s="452"/>
      <c r="G500" s="452"/>
      <c r="H500" s="452"/>
      <c r="I500" s="452"/>
      <c r="J500" s="452"/>
      <c r="K500" s="452"/>
      <c r="L500" s="452"/>
      <c r="M500" s="452"/>
      <c r="N500" s="452"/>
      <c r="O500" s="452"/>
      <c r="P500" s="452"/>
      <c r="Q500" s="452"/>
      <c r="R500" s="452"/>
      <c r="S500" s="452"/>
      <c r="T500" s="452"/>
      <c r="U500" s="452"/>
      <c r="V500" s="452"/>
      <c r="W500" s="452"/>
      <c r="X500" s="452"/>
      <c r="Y500" s="452"/>
      <c r="Z500" s="452"/>
      <c r="AA500" s="64"/>
      <c r="AB500" s="64"/>
      <c r="AC500" s="64"/>
    </row>
    <row r="501" spans="1:68" ht="27" customHeight="1" x14ac:dyDescent="0.25">
      <c r="A501" s="61" t="s">
        <v>670</v>
      </c>
      <c r="B501" s="61" t="s">
        <v>671</v>
      </c>
      <c r="C501" s="35">
        <v>4301031365</v>
      </c>
      <c r="D501" s="453">
        <v>4680115885738</v>
      </c>
      <c r="E501" s="453"/>
      <c r="F501" s="60">
        <v>1</v>
      </c>
      <c r="G501" s="36">
        <v>4</v>
      </c>
      <c r="H501" s="60">
        <v>4</v>
      </c>
      <c r="I501" s="60">
        <v>4.3600000000000003</v>
      </c>
      <c r="J501" s="36">
        <v>104</v>
      </c>
      <c r="K501" s="36" t="s">
        <v>121</v>
      </c>
      <c r="L501" s="36"/>
      <c r="M501" s="37" t="s">
        <v>82</v>
      </c>
      <c r="N501" s="37"/>
      <c r="O501" s="36">
        <v>40</v>
      </c>
      <c r="P501" s="717" t="s">
        <v>672</v>
      </c>
      <c r="Q501" s="455"/>
      <c r="R501" s="455"/>
      <c r="S501" s="455"/>
      <c r="T501" s="456"/>
      <c r="U501" s="38" t="s">
        <v>48</v>
      </c>
      <c r="V501" s="38" t="s">
        <v>48</v>
      </c>
      <c r="W501" s="39" t="s">
        <v>0</v>
      </c>
      <c r="X501" s="57">
        <v>0</v>
      </c>
      <c r="Y501" s="54">
        <f>IFERROR(IF(X501="",0,CEILING((X501/$H501),1)*$H501),"")</f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6" t="s">
        <v>69</v>
      </c>
      <c r="BM501" s="76">
        <f>IFERROR(X501*I501/H501,"0")</f>
        <v>0</v>
      </c>
      <c r="BN501" s="76">
        <f>IFERROR(Y501*I501/H501,"0")</f>
        <v>0</v>
      </c>
      <c r="BO501" s="76">
        <f>IFERROR(1/J501*(X501/H501),"0")</f>
        <v>0</v>
      </c>
      <c r="BP501" s="76">
        <f>IFERROR(1/J501*(Y501/H501),"0")</f>
        <v>0</v>
      </c>
    </row>
    <row r="502" spans="1:68" ht="27" customHeight="1" x14ac:dyDescent="0.25">
      <c r="A502" s="61" t="s">
        <v>673</v>
      </c>
      <c r="B502" s="61" t="s">
        <v>674</v>
      </c>
      <c r="C502" s="35">
        <v>4301031261</v>
      </c>
      <c r="D502" s="453">
        <v>4680115885103</v>
      </c>
      <c r="E502" s="453"/>
      <c r="F502" s="60">
        <v>0.27</v>
      </c>
      <c r="G502" s="36">
        <v>6</v>
      </c>
      <c r="H502" s="60">
        <v>1.62</v>
      </c>
      <c r="I502" s="60">
        <v>1.82</v>
      </c>
      <c r="J502" s="36">
        <v>156</v>
      </c>
      <c r="K502" s="36" t="s">
        <v>87</v>
      </c>
      <c r="L502" s="36"/>
      <c r="M502" s="37" t="s">
        <v>82</v>
      </c>
      <c r="N502" s="37"/>
      <c r="O502" s="36">
        <v>40</v>
      </c>
      <c r="P502" s="7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55"/>
      <c r="R502" s="455"/>
      <c r="S502" s="455"/>
      <c r="T502" s="456"/>
      <c r="U502" s="38" t="s">
        <v>48</v>
      </c>
      <c r="V502" s="38" t="s">
        <v>48</v>
      </c>
      <c r="W502" s="39" t="s">
        <v>0</v>
      </c>
      <c r="X502" s="57">
        <v>0</v>
      </c>
      <c r="Y502" s="54">
        <f>IFERROR(IF(X502="",0,CEILING((X502/$H502),1)*$H502),"")</f>
        <v>0</v>
      </c>
      <c r="Z502" s="40" t="str">
        <f>IFERROR(IF(Y502=0,"",ROUNDUP(Y502/H502,0)*0.00753),"")</f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7" t="s">
        <v>69</v>
      </c>
      <c r="BM502" s="76">
        <f>IFERROR(X502*I502/H502,"0")</f>
        <v>0</v>
      </c>
      <c r="BN502" s="76">
        <f>IFERROR(Y502*I502/H502,"0")</f>
        <v>0</v>
      </c>
      <c r="BO502" s="76">
        <f>IFERROR(1/J502*(X502/H502),"0")</f>
        <v>0</v>
      </c>
      <c r="BP502" s="76">
        <f>IFERROR(1/J502*(Y502/H502),"0")</f>
        <v>0</v>
      </c>
    </row>
    <row r="503" spans="1:68" x14ac:dyDescent="0.2">
      <c r="A503" s="460"/>
      <c r="B503" s="460"/>
      <c r="C503" s="460"/>
      <c r="D503" s="460"/>
      <c r="E503" s="460"/>
      <c r="F503" s="460"/>
      <c r="G503" s="460"/>
      <c r="H503" s="460"/>
      <c r="I503" s="460"/>
      <c r="J503" s="460"/>
      <c r="K503" s="460"/>
      <c r="L503" s="460"/>
      <c r="M503" s="460"/>
      <c r="N503" s="460"/>
      <c r="O503" s="461"/>
      <c r="P503" s="457" t="s">
        <v>43</v>
      </c>
      <c r="Q503" s="458"/>
      <c r="R503" s="458"/>
      <c r="S503" s="458"/>
      <c r="T503" s="458"/>
      <c r="U503" s="458"/>
      <c r="V503" s="459"/>
      <c r="W503" s="41" t="s">
        <v>42</v>
      </c>
      <c r="X503" s="42">
        <f>IFERROR(X501/H501,"0")+IFERROR(X502/H502,"0")</f>
        <v>0</v>
      </c>
      <c r="Y503" s="42">
        <f>IFERROR(Y501/H501,"0")+IFERROR(Y502/H502,"0")</f>
        <v>0</v>
      </c>
      <c r="Z503" s="42">
        <f>IFERROR(IF(Z501="",0,Z501),"0")+IFERROR(IF(Z502="",0,Z502),"0")</f>
        <v>0</v>
      </c>
      <c r="AA503" s="65"/>
      <c r="AB503" s="65"/>
      <c r="AC503" s="65"/>
    </row>
    <row r="504" spans="1:68" x14ac:dyDescent="0.2">
      <c r="A504" s="460"/>
      <c r="B504" s="460"/>
      <c r="C504" s="460"/>
      <c r="D504" s="460"/>
      <c r="E504" s="460"/>
      <c r="F504" s="460"/>
      <c r="G504" s="460"/>
      <c r="H504" s="460"/>
      <c r="I504" s="460"/>
      <c r="J504" s="460"/>
      <c r="K504" s="460"/>
      <c r="L504" s="460"/>
      <c r="M504" s="460"/>
      <c r="N504" s="460"/>
      <c r="O504" s="461"/>
      <c r="P504" s="457" t="s">
        <v>43</v>
      </c>
      <c r="Q504" s="458"/>
      <c r="R504" s="458"/>
      <c r="S504" s="458"/>
      <c r="T504" s="458"/>
      <c r="U504" s="458"/>
      <c r="V504" s="459"/>
      <c r="W504" s="41" t="s">
        <v>0</v>
      </c>
      <c r="X504" s="42">
        <f>IFERROR(SUM(X501:X502),"0")</f>
        <v>0</v>
      </c>
      <c r="Y504" s="42">
        <f>IFERROR(SUM(Y501:Y502),"0")</f>
        <v>0</v>
      </c>
      <c r="Z504" s="41"/>
      <c r="AA504" s="65"/>
      <c r="AB504" s="65"/>
      <c r="AC504" s="65"/>
    </row>
    <row r="505" spans="1:68" ht="14.25" customHeight="1" x14ac:dyDescent="0.25">
      <c r="A505" s="452" t="s">
        <v>183</v>
      </c>
      <c r="B505" s="452"/>
      <c r="C505" s="452"/>
      <c r="D505" s="452"/>
      <c r="E505" s="452"/>
      <c r="F505" s="452"/>
      <c r="G505" s="452"/>
      <c r="H505" s="452"/>
      <c r="I505" s="452"/>
      <c r="J505" s="452"/>
      <c r="K505" s="452"/>
      <c r="L505" s="452"/>
      <c r="M505" s="452"/>
      <c r="N505" s="452"/>
      <c r="O505" s="452"/>
      <c r="P505" s="452"/>
      <c r="Q505" s="452"/>
      <c r="R505" s="452"/>
      <c r="S505" s="452"/>
      <c r="T505" s="452"/>
      <c r="U505" s="452"/>
      <c r="V505" s="452"/>
      <c r="W505" s="452"/>
      <c r="X505" s="452"/>
      <c r="Y505" s="452"/>
      <c r="Z505" s="452"/>
      <c r="AA505" s="64"/>
      <c r="AB505" s="64"/>
      <c r="AC505" s="64"/>
    </row>
    <row r="506" spans="1:68" ht="27" customHeight="1" x14ac:dyDescent="0.25">
      <c r="A506" s="61" t="s">
        <v>675</v>
      </c>
      <c r="B506" s="61" t="s">
        <v>676</v>
      </c>
      <c r="C506" s="35">
        <v>4301060412</v>
      </c>
      <c r="D506" s="453">
        <v>4680115885509</v>
      </c>
      <c r="E506" s="453"/>
      <c r="F506" s="60">
        <v>0.27</v>
      </c>
      <c r="G506" s="36">
        <v>6</v>
      </c>
      <c r="H506" s="60">
        <v>1.62</v>
      </c>
      <c r="I506" s="60">
        <v>1.8859999999999999</v>
      </c>
      <c r="J506" s="36">
        <v>156</v>
      </c>
      <c r="K506" s="36" t="s">
        <v>87</v>
      </c>
      <c r="L506" s="36"/>
      <c r="M506" s="37" t="s">
        <v>82</v>
      </c>
      <c r="N506" s="37"/>
      <c r="O506" s="36">
        <v>35</v>
      </c>
      <c r="P506" s="719" t="s">
        <v>677</v>
      </c>
      <c r="Q506" s="455"/>
      <c r="R506" s="455"/>
      <c r="S506" s="455"/>
      <c r="T506" s="456"/>
      <c r="U506" s="38" t="s">
        <v>48</v>
      </c>
      <c r="V506" s="38" t="s">
        <v>48</v>
      </c>
      <c r="W506" s="39" t="s">
        <v>0</v>
      </c>
      <c r="X506" s="57">
        <v>0</v>
      </c>
      <c r="Y506" s="54">
        <f>IFERROR(IF(X506="",0,CEILING((X506/$H506),1)*$H506),"")</f>
        <v>0</v>
      </c>
      <c r="Z506" s="40" t="str">
        <f>IFERROR(IF(Y506=0,"",ROUNDUP(Y506/H506,0)*0.00753),"")</f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38" t="s">
        <v>69</v>
      </c>
      <c r="BM506" s="76">
        <f>IFERROR(X506*I506/H506,"0")</f>
        <v>0</v>
      </c>
      <c r="BN506" s="76">
        <f>IFERROR(Y506*I506/H506,"0")</f>
        <v>0</v>
      </c>
      <c r="BO506" s="76">
        <f>IFERROR(1/J506*(X506/H506),"0")</f>
        <v>0</v>
      </c>
      <c r="BP506" s="76">
        <f>IFERROR(1/J506*(Y506/H506),"0")</f>
        <v>0</v>
      </c>
    </row>
    <row r="507" spans="1:68" x14ac:dyDescent="0.2">
      <c r="A507" s="460"/>
      <c r="B507" s="460"/>
      <c r="C507" s="460"/>
      <c r="D507" s="460"/>
      <c r="E507" s="460"/>
      <c r="F507" s="460"/>
      <c r="G507" s="460"/>
      <c r="H507" s="460"/>
      <c r="I507" s="460"/>
      <c r="J507" s="460"/>
      <c r="K507" s="460"/>
      <c r="L507" s="460"/>
      <c r="M507" s="460"/>
      <c r="N507" s="460"/>
      <c r="O507" s="461"/>
      <c r="P507" s="457" t="s">
        <v>43</v>
      </c>
      <c r="Q507" s="458"/>
      <c r="R507" s="458"/>
      <c r="S507" s="458"/>
      <c r="T507" s="458"/>
      <c r="U507" s="458"/>
      <c r="V507" s="459"/>
      <c r="W507" s="41" t="s">
        <v>42</v>
      </c>
      <c r="X507" s="42">
        <f>IFERROR(X506/H506,"0")</f>
        <v>0</v>
      </c>
      <c r="Y507" s="42">
        <f>IFERROR(Y506/H506,"0")</f>
        <v>0</v>
      </c>
      <c r="Z507" s="42">
        <f>IFERROR(IF(Z506="",0,Z506),"0")</f>
        <v>0</v>
      </c>
      <c r="AA507" s="65"/>
      <c r="AB507" s="65"/>
      <c r="AC507" s="65"/>
    </row>
    <row r="508" spans="1:68" x14ac:dyDescent="0.2">
      <c r="A508" s="460"/>
      <c r="B508" s="460"/>
      <c r="C508" s="460"/>
      <c r="D508" s="460"/>
      <c r="E508" s="460"/>
      <c r="F508" s="460"/>
      <c r="G508" s="460"/>
      <c r="H508" s="460"/>
      <c r="I508" s="460"/>
      <c r="J508" s="460"/>
      <c r="K508" s="460"/>
      <c r="L508" s="460"/>
      <c r="M508" s="460"/>
      <c r="N508" s="460"/>
      <c r="O508" s="461"/>
      <c r="P508" s="457" t="s">
        <v>43</v>
      </c>
      <c r="Q508" s="458"/>
      <c r="R508" s="458"/>
      <c r="S508" s="458"/>
      <c r="T508" s="458"/>
      <c r="U508" s="458"/>
      <c r="V508" s="459"/>
      <c r="W508" s="41" t="s">
        <v>0</v>
      </c>
      <c r="X508" s="42">
        <f>IFERROR(SUM(X506:X506),"0")</f>
        <v>0</v>
      </c>
      <c r="Y508" s="42">
        <f>IFERROR(SUM(Y506:Y506),"0")</f>
        <v>0</v>
      </c>
      <c r="Z508" s="41"/>
      <c r="AA508" s="65"/>
      <c r="AB508" s="65"/>
      <c r="AC508" s="65"/>
    </row>
    <row r="509" spans="1:68" ht="27.75" customHeight="1" x14ac:dyDescent="0.2">
      <c r="A509" s="450" t="s">
        <v>678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450"/>
      <c r="AA509" s="53"/>
      <c r="AB509" s="53"/>
      <c r="AC509" s="53"/>
    </row>
    <row r="510" spans="1:68" ht="16.5" customHeight="1" x14ac:dyDescent="0.25">
      <c r="A510" s="451" t="s">
        <v>678</v>
      </c>
      <c r="B510" s="451"/>
      <c r="C510" s="451"/>
      <c r="D510" s="451"/>
      <c r="E510" s="451"/>
      <c r="F510" s="451"/>
      <c r="G510" s="451"/>
      <c r="H510" s="451"/>
      <c r="I510" s="451"/>
      <c r="J510" s="451"/>
      <c r="K510" s="451"/>
      <c r="L510" s="451"/>
      <c r="M510" s="451"/>
      <c r="N510" s="451"/>
      <c r="O510" s="451"/>
      <c r="P510" s="451"/>
      <c r="Q510" s="451"/>
      <c r="R510" s="451"/>
      <c r="S510" s="451"/>
      <c r="T510" s="451"/>
      <c r="U510" s="451"/>
      <c r="V510" s="451"/>
      <c r="W510" s="451"/>
      <c r="X510" s="451"/>
      <c r="Y510" s="451"/>
      <c r="Z510" s="451"/>
      <c r="AA510" s="63"/>
      <c r="AB510" s="63"/>
      <c r="AC510" s="63"/>
    </row>
    <row r="511" spans="1:68" ht="14.25" customHeight="1" x14ac:dyDescent="0.25">
      <c r="A511" s="452" t="s">
        <v>117</v>
      </c>
      <c r="B511" s="452"/>
      <c r="C511" s="452"/>
      <c r="D511" s="452"/>
      <c r="E511" s="452"/>
      <c r="F511" s="452"/>
      <c r="G511" s="452"/>
      <c r="H511" s="452"/>
      <c r="I511" s="452"/>
      <c r="J511" s="452"/>
      <c r="K511" s="452"/>
      <c r="L511" s="452"/>
      <c r="M511" s="452"/>
      <c r="N511" s="452"/>
      <c r="O511" s="452"/>
      <c r="P511" s="452"/>
      <c r="Q511" s="452"/>
      <c r="R511" s="452"/>
      <c r="S511" s="452"/>
      <c r="T511" s="452"/>
      <c r="U511" s="452"/>
      <c r="V511" s="452"/>
      <c r="W511" s="452"/>
      <c r="X511" s="452"/>
      <c r="Y511" s="452"/>
      <c r="Z511" s="452"/>
      <c r="AA511" s="64"/>
      <c r="AB511" s="64"/>
      <c r="AC511" s="64"/>
    </row>
    <row r="512" spans="1:68" ht="27" customHeight="1" x14ac:dyDescent="0.25">
      <c r="A512" s="61" t="s">
        <v>679</v>
      </c>
      <c r="B512" s="61" t="s">
        <v>680</v>
      </c>
      <c r="C512" s="35">
        <v>4301011795</v>
      </c>
      <c r="D512" s="453">
        <v>4607091389067</v>
      </c>
      <c r="E512" s="453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121</v>
      </c>
      <c r="L512" s="36"/>
      <c r="M512" s="37" t="s">
        <v>120</v>
      </c>
      <c r="N512" s="37"/>
      <c r="O512" s="36">
        <v>60</v>
      </c>
      <c r="P512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55"/>
      <c r="R512" s="455"/>
      <c r="S512" s="455"/>
      <c r="T512" s="456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ref="Y512:Y520" si="79">IFERROR(IF(X512="",0,CEILING((X512/$H512),1)*$H512),"")</f>
        <v>0</v>
      </c>
      <c r="Z512" s="40" t="str">
        <f t="shared" ref="Z512:Z517" si="80">IFERROR(IF(Y512=0,"",ROUNDUP(Y512/H512,0)*0.01196),"")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ref="BM512:BM520" si="81">IFERROR(X512*I512/H512,"0")</f>
        <v>0</v>
      </c>
      <c r="BN512" s="76">
        <f t="shared" ref="BN512:BN520" si="82">IFERROR(Y512*I512/H512,"0")</f>
        <v>0</v>
      </c>
      <c r="BO512" s="76">
        <f t="shared" ref="BO512:BO520" si="83">IFERROR(1/J512*(X512/H512),"0")</f>
        <v>0</v>
      </c>
      <c r="BP512" s="76">
        <f t="shared" ref="BP512:BP520" si="84">IFERROR(1/J512*(Y512/H512),"0")</f>
        <v>0</v>
      </c>
    </row>
    <row r="513" spans="1:68" ht="27" customHeight="1" x14ac:dyDescent="0.25">
      <c r="A513" s="61" t="s">
        <v>681</v>
      </c>
      <c r="B513" s="61" t="s">
        <v>682</v>
      </c>
      <c r="C513" s="35">
        <v>4301011376</v>
      </c>
      <c r="D513" s="453">
        <v>4680115885226</v>
      </c>
      <c r="E513" s="453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121</v>
      </c>
      <c r="L513" s="36"/>
      <c r="M513" s="37" t="s">
        <v>123</v>
      </c>
      <c r="N513" s="37"/>
      <c r="O513" s="36">
        <v>60</v>
      </c>
      <c r="P513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55"/>
      <c r="R513" s="455"/>
      <c r="S513" s="455"/>
      <c r="T513" s="456"/>
      <c r="U513" s="38" t="s">
        <v>48</v>
      </c>
      <c r="V513" s="38" t="s">
        <v>48</v>
      </c>
      <c r="W513" s="39" t="s">
        <v>0</v>
      </c>
      <c r="X513" s="57">
        <v>550</v>
      </c>
      <c r="Y513" s="54">
        <f t="shared" si="79"/>
        <v>554.4</v>
      </c>
      <c r="Z513" s="40">
        <f t="shared" si="80"/>
        <v>1.2558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1"/>
        <v>587.5</v>
      </c>
      <c r="BN513" s="76">
        <f t="shared" si="82"/>
        <v>592.19999999999993</v>
      </c>
      <c r="BO513" s="76">
        <f t="shared" si="83"/>
        <v>1.0016025641025641</v>
      </c>
      <c r="BP513" s="76">
        <f t="shared" si="84"/>
        <v>1.0096153846153846</v>
      </c>
    </row>
    <row r="514" spans="1:68" ht="27" customHeight="1" x14ac:dyDescent="0.25">
      <c r="A514" s="61" t="s">
        <v>683</v>
      </c>
      <c r="B514" s="61" t="s">
        <v>684</v>
      </c>
      <c r="C514" s="35">
        <v>4301011961</v>
      </c>
      <c r="D514" s="453">
        <v>4680115885271</v>
      </c>
      <c r="E514" s="453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121</v>
      </c>
      <c r="L514" s="36"/>
      <c r="M514" s="37" t="s">
        <v>120</v>
      </c>
      <c r="N514" s="37"/>
      <c r="O514" s="36">
        <v>60</v>
      </c>
      <c r="P514" s="722" t="s">
        <v>685</v>
      </c>
      <c r="Q514" s="455"/>
      <c r="R514" s="455"/>
      <c r="S514" s="455"/>
      <c r="T514" s="456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9"/>
        <v>0</v>
      </c>
      <c r="Z514" s="40" t="str">
        <f t="shared" si="80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1"/>
        <v>0</v>
      </c>
      <c r="BN514" s="76">
        <f t="shared" si="82"/>
        <v>0</v>
      </c>
      <c r="BO514" s="76">
        <f t="shared" si="83"/>
        <v>0</v>
      </c>
      <c r="BP514" s="76">
        <f t="shared" si="84"/>
        <v>0</v>
      </c>
    </row>
    <row r="515" spans="1:68" ht="16.5" customHeight="1" x14ac:dyDescent="0.25">
      <c r="A515" s="61" t="s">
        <v>686</v>
      </c>
      <c r="B515" s="61" t="s">
        <v>687</v>
      </c>
      <c r="C515" s="35">
        <v>4301011774</v>
      </c>
      <c r="D515" s="453">
        <v>4680115884502</v>
      </c>
      <c r="E515" s="453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121</v>
      </c>
      <c r="L515" s="36"/>
      <c r="M515" s="37" t="s">
        <v>120</v>
      </c>
      <c r="N515" s="37"/>
      <c r="O515" s="36">
        <v>60</v>
      </c>
      <c r="P515" s="7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55"/>
      <c r="R515" s="455"/>
      <c r="S515" s="455"/>
      <c r="T515" s="456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9"/>
        <v>0</v>
      </c>
      <c r="Z515" s="40" t="str">
        <f t="shared" si="80"/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1"/>
        <v>0</v>
      </c>
      <c r="BN515" s="76">
        <f t="shared" si="82"/>
        <v>0</v>
      </c>
      <c r="BO515" s="76">
        <f t="shared" si="83"/>
        <v>0</v>
      </c>
      <c r="BP515" s="76">
        <f t="shared" si="84"/>
        <v>0</v>
      </c>
    </row>
    <row r="516" spans="1:68" ht="27" customHeight="1" x14ac:dyDescent="0.25">
      <c r="A516" s="61" t="s">
        <v>688</v>
      </c>
      <c r="B516" s="61" t="s">
        <v>689</v>
      </c>
      <c r="C516" s="35">
        <v>4301011771</v>
      </c>
      <c r="D516" s="453">
        <v>4607091389104</v>
      </c>
      <c r="E516" s="453"/>
      <c r="F516" s="60">
        <v>0.88</v>
      </c>
      <c r="G516" s="36">
        <v>6</v>
      </c>
      <c r="H516" s="60">
        <v>5.28</v>
      </c>
      <c r="I516" s="60">
        <v>5.64</v>
      </c>
      <c r="J516" s="36">
        <v>104</v>
      </c>
      <c r="K516" s="36" t="s">
        <v>121</v>
      </c>
      <c r="L516" s="36"/>
      <c r="M516" s="37" t="s">
        <v>120</v>
      </c>
      <c r="N516" s="37"/>
      <c r="O516" s="36">
        <v>60</v>
      </c>
      <c r="P516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55"/>
      <c r="R516" s="455"/>
      <c r="S516" s="455"/>
      <c r="T516" s="456"/>
      <c r="U516" s="38" t="s">
        <v>48</v>
      </c>
      <c r="V516" s="38" t="s">
        <v>48</v>
      </c>
      <c r="W516" s="39" t="s">
        <v>0</v>
      </c>
      <c r="X516" s="57">
        <v>200</v>
      </c>
      <c r="Y516" s="54">
        <f t="shared" si="79"/>
        <v>200.64000000000001</v>
      </c>
      <c r="Z516" s="40">
        <f t="shared" si="80"/>
        <v>0.45448</v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1"/>
        <v>213.63636363636363</v>
      </c>
      <c r="BN516" s="76">
        <f t="shared" si="82"/>
        <v>214.32</v>
      </c>
      <c r="BO516" s="76">
        <f t="shared" si="83"/>
        <v>0.36421911421911418</v>
      </c>
      <c r="BP516" s="76">
        <f t="shared" si="84"/>
        <v>0.36538461538461542</v>
      </c>
    </row>
    <row r="517" spans="1:68" ht="16.5" customHeight="1" x14ac:dyDescent="0.25">
      <c r="A517" s="61" t="s">
        <v>690</v>
      </c>
      <c r="B517" s="61" t="s">
        <v>691</v>
      </c>
      <c r="C517" s="35">
        <v>4301011799</v>
      </c>
      <c r="D517" s="453">
        <v>4680115884519</v>
      </c>
      <c r="E517" s="453"/>
      <c r="F517" s="60">
        <v>0.88</v>
      </c>
      <c r="G517" s="36">
        <v>6</v>
      </c>
      <c r="H517" s="60">
        <v>5.28</v>
      </c>
      <c r="I517" s="60">
        <v>5.64</v>
      </c>
      <c r="J517" s="36">
        <v>104</v>
      </c>
      <c r="K517" s="36" t="s">
        <v>121</v>
      </c>
      <c r="L517" s="36"/>
      <c r="M517" s="37" t="s">
        <v>123</v>
      </c>
      <c r="N517" s="37"/>
      <c r="O517" s="36">
        <v>60</v>
      </c>
      <c r="P517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55"/>
      <c r="R517" s="455"/>
      <c r="S517" s="455"/>
      <c r="T517" s="456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9"/>
        <v>0</v>
      </c>
      <c r="Z517" s="40" t="str">
        <f t="shared" si="80"/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1"/>
        <v>0</v>
      </c>
      <c r="BN517" s="76">
        <f t="shared" si="82"/>
        <v>0</v>
      </c>
      <c r="BO517" s="76">
        <f t="shared" si="83"/>
        <v>0</v>
      </c>
      <c r="BP517" s="76">
        <f t="shared" si="84"/>
        <v>0</v>
      </c>
    </row>
    <row r="518" spans="1:68" ht="27" customHeight="1" x14ac:dyDescent="0.25">
      <c r="A518" s="61" t="s">
        <v>692</v>
      </c>
      <c r="B518" s="61" t="s">
        <v>693</v>
      </c>
      <c r="C518" s="35">
        <v>4301011778</v>
      </c>
      <c r="D518" s="453">
        <v>4680115880603</v>
      </c>
      <c r="E518" s="453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87</v>
      </c>
      <c r="L518" s="36"/>
      <c r="M518" s="37" t="s">
        <v>120</v>
      </c>
      <c r="N518" s="37"/>
      <c r="O518" s="36">
        <v>60</v>
      </c>
      <c r="P518" s="7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55"/>
      <c r="R518" s="455"/>
      <c r="S518" s="455"/>
      <c r="T518" s="456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1"/>
        <v>0</v>
      </c>
      <c r="BN518" s="76">
        <f t="shared" si="82"/>
        <v>0</v>
      </c>
      <c r="BO518" s="76">
        <f t="shared" si="83"/>
        <v>0</v>
      </c>
      <c r="BP518" s="76">
        <f t="shared" si="84"/>
        <v>0</v>
      </c>
    </row>
    <row r="519" spans="1:68" ht="27" customHeight="1" x14ac:dyDescent="0.25">
      <c r="A519" s="61" t="s">
        <v>694</v>
      </c>
      <c r="B519" s="61" t="s">
        <v>695</v>
      </c>
      <c r="C519" s="35">
        <v>4301011190</v>
      </c>
      <c r="D519" s="453">
        <v>4607091389098</v>
      </c>
      <c r="E519" s="453"/>
      <c r="F519" s="60">
        <v>0.4</v>
      </c>
      <c r="G519" s="36">
        <v>6</v>
      </c>
      <c r="H519" s="60">
        <v>2.4</v>
      </c>
      <c r="I519" s="60">
        <v>2.6</v>
      </c>
      <c r="J519" s="36">
        <v>156</v>
      </c>
      <c r="K519" s="36" t="s">
        <v>87</v>
      </c>
      <c r="L519" s="36"/>
      <c r="M519" s="37" t="s">
        <v>123</v>
      </c>
      <c r="N519" s="37"/>
      <c r="O519" s="36">
        <v>50</v>
      </c>
      <c r="P519" s="7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55"/>
      <c r="R519" s="455"/>
      <c r="S519" s="455"/>
      <c r="T519" s="456"/>
      <c r="U519" s="38" t="s">
        <v>48</v>
      </c>
      <c r="V519" s="38" t="s">
        <v>48</v>
      </c>
      <c r="W519" s="39" t="s">
        <v>0</v>
      </c>
      <c r="X519" s="57">
        <v>0</v>
      </c>
      <c r="Y519" s="54">
        <f t="shared" si="79"/>
        <v>0</v>
      </c>
      <c r="Z519" s="40" t="str">
        <f>IFERROR(IF(Y519=0,"",ROUNDUP(Y519/H519,0)*0.00753),"")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46" t="s">
        <v>69</v>
      </c>
      <c r="BM519" s="76">
        <f t="shared" si="81"/>
        <v>0</v>
      </c>
      <c r="BN519" s="76">
        <f t="shared" si="82"/>
        <v>0</v>
      </c>
      <c r="BO519" s="76">
        <f t="shared" si="83"/>
        <v>0</v>
      </c>
      <c r="BP519" s="76">
        <f t="shared" si="84"/>
        <v>0</v>
      </c>
    </row>
    <row r="520" spans="1:68" ht="27" customHeight="1" x14ac:dyDescent="0.25">
      <c r="A520" s="61" t="s">
        <v>696</v>
      </c>
      <c r="B520" s="61" t="s">
        <v>697</v>
      </c>
      <c r="C520" s="35">
        <v>4301011784</v>
      </c>
      <c r="D520" s="453">
        <v>4607091389982</v>
      </c>
      <c r="E520" s="453"/>
      <c r="F520" s="60">
        <v>0.6</v>
      </c>
      <c r="G520" s="36">
        <v>6</v>
      </c>
      <c r="H520" s="60">
        <v>3.6</v>
      </c>
      <c r="I520" s="60">
        <v>3.84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60</v>
      </c>
      <c r="P520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55"/>
      <c r="R520" s="455"/>
      <c r="S520" s="455"/>
      <c r="T520" s="456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79"/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47" t="s">
        <v>69</v>
      </c>
      <c r="BM520" s="76">
        <f t="shared" si="81"/>
        <v>0</v>
      </c>
      <c r="BN520" s="76">
        <f t="shared" si="82"/>
        <v>0</v>
      </c>
      <c r="BO520" s="76">
        <f t="shared" si="83"/>
        <v>0</v>
      </c>
      <c r="BP520" s="76">
        <f t="shared" si="84"/>
        <v>0</v>
      </c>
    </row>
    <row r="521" spans="1:68" x14ac:dyDescent="0.2">
      <c r="A521" s="460"/>
      <c r="B521" s="460"/>
      <c r="C521" s="460"/>
      <c r="D521" s="460"/>
      <c r="E521" s="460"/>
      <c r="F521" s="460"/>
      <c r="G521" s="460"/>
      <c r="H521" s="460"/>
      <c r="I521" s="460"/>
      <c r="J521" s="460"/>
      <c r="K521" s="460"/>
      <c r="L521" s="460"/>
      <c r="M521" s="460"/>
      <c r="N521" s="460"/>
      <c r="O521" s="461"/>
      <c r="P521" s="457" t="s">
        <v>43</v>
      </c>
      <c r="Q521" s="458"/>
      <c r="R521" s="458"/>
      <c r="S521" s="458"/>
      <c r="T521" s="458"/>
      <c r="U521" s="458"/>
      <c r="V521" s="459"/>
      <c r="W521" s="41" t="s">
        <v>42</v>
      </c>
      <c r="X521" s="42">
        <f>IFERROR(X512/H512,"0")+IFERROR(X513/H513,"0")+IFERROR(X514/H514,"0")+IFERROR(X515/H515,"0")+IFERROR(X516/H516,"0")+IFERROR(X517/H517,"0")+IFERROR(X518/H518,"0")+IFERROR(X519/H519,"0")+IFERROR(X520/H520,"0")</f>
        <v>142.04545454545453</v>
      </c>
      <c r="Y521" s="42">
        <f>IFERROR(Y512/H512,"0")+IFERROR(Y513/H513,"0")+IFERROR(Y514/H514,"0")+IFERROR(Y515/H515,"0")+IFERROR(Y516/H516,"0")+IFERROR(Y517/H517,"0")+IFERROR(Y518/H518,"0")+IFERROR(Y519/H519,"0")+IFERROR(Y520/H520,"0")</f>
        <v>143</v>
      </c>
      <c r="Z521" s="42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1.71028</v>
      </c>
      <c r="AA521" s="65"/>
      <c r="AB521" s="65"/>
      <c r="AC521" s="65"/>
    </row>
    <row r="522" spans="1:68" x14ac:dyDescent="0.2">
      <c r="A522" s="460"/>
      <c r="B522" s="460"/>
      <c r="C522" s="460"/>
      <c r="D522" s="460"/>
      <c r="E522" s="460"/>
      <c r="F522" s="460"/>
      <c r="G522" s="460"/>
      <c r="H522" s="460"/>
      <c r="I522" s="460"/>
      <c r="J522" s="460"/>
      <c r="K522" s="460"/>
      <c r="L522" s="460"/>
      <c r="M522" s="460"/>
      <c r="N522" s="460"/>
      <c r="O522" s="461"/>
      <c r="P522" s="457" t="s">
        <v>43</v>
      </c>
      <c r="Q522" s="458"/>
      <c r="R522" s="458"/>
      <c r="S522" s="458"/>
      <c r="T522" s="458"/>
      <c r="U522" s="458"/>
      <c r="V522" s="459"/>
      <c r="W522" s="41" t="s">
        <v>0</v>
      </c>
      <c r="X522" s="42">
        <f>IFERROR(SUM(X512:X520),"0")</f>
        <v>750</v>
      </c>
      <c r="Y522" s="42">
        <f>IFERROR(SUM(Y512:Y520),"0")</f>
        <v>755.04</v>
      </c>
      <c r="Z522" s="41"/>
      <c r="AA522" s="65"/>
      <c r="AB522" s="65"/>
      <c r="AC522" s="65"/>
    </row>
    <row r="523" spans="1:68" ht="14.25" customHeight="1" x14ac:dyDescent="0.25">
      <c r="A523" s="452" t="s">
        <v>153</v>
      </c>
      <c r="B523" s="452"/>
      <c r="C523" s="452"/>
      <c r="D523" s="452"/>
      <c r="E523" s="452"/>
      <c r="F523" s="452"/>
      <c r="G523" s="452"/>
      <c r="H523" s="452"/>
      <c r="I523" s="452"/>
      <c r="J523" s="452"/>
      <c r="K523" s="452"/>
      <c r="L523" s="452"/>
      <c r="M523" s="452"/>
      <c r="N523" s="452"/>
      <c r="O523" s="452"/>
      <c r="P523" s="452"/>
      <c r="Q523" s="452"/>
      <c r="R523" s="452"/>
      <c r="S523" s="452"/>
      <c r="T523" s="452"/>
      <c r="U523" s="452"/>
      <c r="V523" s="452"/>
      <c r="W523" s="452"/>
      <c r="X523" s="452"/>
      <c r="Y523" s="452"/>
      <c r="Z523" s="452"/>
      <c r="AA523" s="64"/>
      <c r="AB523" s="64"/>
      <c r="AC523" s="64"/>
    </row>
    <row r="524" spans="1:68" ht="16.5" customHeight="1" x14ac:dyDescent="0.25">
      <c r="A524" s="61" t="s">
        <v>698</v>
      </c>
      <c r="B524" s="61" t="s">
        <v>699</v>
      </c>
      <c r="C524" s="35">
        <v>4301020222</v>
      </c>
      <c r="D524" s="453">
        <v>4607091388930</v>
      </c>
      <c r="E524" s="453"/>
      <c r="F524" s="60">
        <v>0.88</v>
      </c>
      <c r="G524" s="36">
        <v>6</v>
      </c>
      <c r="H524" s="60">
        <v>5.28</v>
      </c>
      <c r="I524" s="60">
        <v>5.64</v>
      </c>
      <c r="J524" s="36">
        <v>104</v>
      </c>
      <c r="K524" s="36" t="s">
        <v>121</v>
      </c>
      <c r="L524" s="36"/>
      <c r="M524" s="37" t="s">
        <v>120</v>
      </c>
      <c r="N524" s="37"/>
      <c r="O524" s="36">
        <v>55</v>
      </c>
      <c r="P524" s="7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55"/>
      <c r="R524" s="455"/>
      <c r="S524" s="455"/>
      <c r="T524" s="456"/>
      <c r="U524" s="38" t="s">
        <v>48</v>
      </c>
      <c r="V524" s="38" t="s">
        <v>48</v>
      </c>
      <c r="W524" s="39" t="s">
        <v>0</v>
      </c>
      <c r="X524" s="57">
        <v>1100</v>
      </c>
      <c r="Y524" s="54">
        <f>IFERROR(IF(X524="",0,CEILING((X524/$H524),1)*$H524),"")</f>
        <v>1103.52</v>
      </c>
      <c r="Z524" s="40">
        <f>IFERROR(IF(Y524=0,"",ROUNDUP(Y524/H524,0)*0.01196),"")</f>
        <v>2.4996399999999999</v>
      </c>
      <c r="AA524" s="66" t="s">
        <v>48</v>
      </c>
      <c r="AB524" s="67" t="s">
        <v>48</v>
      </c>
      <c r="AC524" s="77"/>
      <c r="AG524" s="76"/>
      <c r="AJ524" s="79"/>
      <c r="AK524" s="79"/>
      <c r="BB524" s="348" t="s">
        <v>69</v>
      </c>
      <c r="BM524" s="76">
        <f>IFERROR(X524*I524/H524,"0")</f>
        <v>1175</v>
      </c>
      <c r="BN524" s="76">
        <f>IFERROR(Y524*I524/H524,"0")</f>
        <v>1178.76</v>
      </c>
      <c r="BO524" s="76">
        <f>IFERROR(1/J524*(X524/H524),"0")</f>
        <v>2.0032051282051282</v>
      </c>
      <c r="BP524" s="76">
        <f>IFERROR(1/J524*(Y524/H524),"0")</f>
        <v>2.0096153846153846</v>
      </c>
    </row>
    <row r="525" spans="1:68" ht="16.5" customHeight="1" x14ac:dyDescent="0.25">
      <c r="A525" s="61" t="s">
        <v>700</v>
      </c>
      <c r="B525" s="61" t="s">
        <v>701</v>
      </c>
      <c r="C525" s="35">
        <v>4301020206</v>
      </c>
      <c r="D525" s="453">
        <v>4680115880054</v>
      </c>
      <c r="E525" s="453"/>
      <c r="F525" s="60">
        <v>0.6</v>
      </c>
      <c r="G525" s="36">
        <v>6</v>
      </c>
      <c r="H525" s="60">
        <v>3.6</v>
      </c>
      <c r="I525" s="60">
        <v>3.84</v>
      </c>
      <c r="J525" s="36">
        <v>120</v>
      </c>
      <c r="K525" s="36" t="s">
        <v>87</v>
      </c>
      <c r="L525" s="36"/>
      <c r="M525" s="37" t="s">
        <v>120</v>
      </c>
      <c r="N525" s="37"/>
      <c r="O525" s="36">
        <v>55</v>
      </c>
      <c r="P525" s="7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55"/>
      <c r="R525" s="455"/>
      <c r="S525" s="455"/>
      <c r="T525" s="456"/>
      <c r="U525" s="38" t="s">
        <v>48</v>
      </c>
      <c r="V525" s="38" t="s">
        <v>48</v>
      </c>
      <c r="W525" s="39" t="s">
        <v>0</v>
      </c>
      <c r="X525" s="57">
        <v>0</v>
      </c>
      <c r="Y525" s="54">
        <f>IFERROR(IF(X525="",0,CEILING((X525/$H525),1)*$H525),"")</f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49" t="s">
        <v>69</v>
      </c>
      <c r="BM525" s="76">
        <f>IFERROR(X525*I525/H525,"0")</f>
        <v>0</v>
      </c>
      <c r="BN525" s="76">
        <f>IFERROR(Y525*I525/H525,"0")</f>
        <v>0</v>
      </c>
      <c r="BO525" s="76">
        <f>IFERROR(1/J525*(X525/H525),"0")</f>
        <v>0</v>
      </c>
      <c r="BP525" s="76">
        <f>IFERROR(1/J525*(Y525/H525),"0")</f>
        <v>0</v>
      </c>
    </row>
    <row r="526" spans="1:68" x14ac:dyDescent="0.2">
      <c r="A526" s="460"/>
      <c r="B526" s="460"/>
      <c r="C526" s="460"/>
      <c r="D526" s="460"/>
      <c r="E526" s="460"/>
      <c r="F526" s="460"/>
      <c r="G526" s="460"/>
      <c r="H526" s="460"/>
      <c r="I526" s="460"/>
      <c r="J526" s="460"/>
      <c r="K526" s="460"/>
      <c r="L526" s="460"/>
      <c r="M526" s="460"/>
      <c r="N526" s="460"/>
      <c r="O526" s="461"/>
      <c r="P526" s="457" t="s">
        <v>43</v>
      </c>
      <c r="Q526" s="458"/>
      <c r="R526" s="458"/>
      <c r="S526" s="458"/>
      <c r="T526" s="458"/>
      <c r="U526" s="458"/>
      <c r="V526" s="459"/>
      <c r="W526" s="41" t="s">
        <v>42</v>
      </c>
      <c r="X526" s="42">
        <f>IFERROR(X524/H524,"0")+IFERROR(X525/H525,"0")</f>
        <v>208.33333333333331</v>
      </c>
      <c r="Y526" s="42">
        <f>IFERROR(Y524/H524,"0")+IFERROR(Y525/H525,"0")</f>
        <v>209</v>
      </c>
      <c r="Z526" s="42">
        <f>IFERROR(IF(Z524="",0,Z524),"0")+IFERROR(IF(Z525="",0,Z525),"0")</f>
        <v>2.4996399999999999</v>
      </c>
      <c r="AA526" s="65"/>
      <c r="AB526" s="65"/>
      <c r="AC526" s="65"/>
    </row>
    <row r="527" spans="1:68" x14ac:dyDescent="0.2">
      <c r="A527" s="460"/>
      <c r="B527" s="460"/>
      <c r="C527" s="460"/>
      <c r="D527" s="460"/>
      <c r="E527" s="460"/>
      <c r="F527" s="460"/>
      <c r="G527" s="460"/>
      <c r="H527" s="460"/>
      <c r="I527" s="460"/>
      <c r="J527" s="460"/>
      <c r="K527" s="460"/>
      <c r="L527" s="460"/>
      <c r="M527" s="460"/>
      <c r="N527" s="460"/>
      <c r="O527" s="461"/>
      <c r="P527" s="457" t="s">
        <v>43</v>
      </c>
      <c r="Q527" s="458"/>
      <c r="R527" s="458"/>
      <c r="S527" s="458"/>
      <c r="T527" s="458"/>
      <c r="U527" s="458"/>
      <c r="V527" s="459"/>
      <c r="W527" s="41" t="s">
        <v>0</v>
      </c>
      <c r="X527" s="42">
        <f>IFERROR(SUM(X524:X525),"0")</f>
        <v>1100</v>
      </c>
      <c r="Y527" s="42">
        <f>IFERROR(SUM(Y524:Y525),"0")</f>
        <v>1103.52</v>
      </c>
      <c r="Z527" s="41"/>
      <c r="AA527" s="65"/>
      <c r="AB527" s="65"/>
      <c r="AC527" s="65"/>
    </row>
    <row r="528" spans="1:68" ht="14.25" customHeight="1" x14ac:dyDescent="0.25">
      <c r="A528" s="452" t="s">
        <v>79</v>
      </c>
      <c r="B528" s="452"/>
      <c r="C528" s="452"/>
      <c r="D528" s="452"/>
      <c r="E528" s="452"/>
      <c r="F528" s="452"/>
      <c r="G528" s="452"/>
      <c r="H528" s="452"/>
      <c r="I528" s="452"/>
      <c r="J528" s="452"/>
      <c r="K528" s="452"/>
      <c r="L528" s="452"/>
      <c r="M528" s="452"/>
      <c r="N528" s="452"/>
      <c r="O528" s="452"/>
      <c r="P528" s="452"/>
      <c r="Q528" s="452"/>
      <c r="R528" s="452"/>
      <c r="S528" s="452"/>
      <c r="T528" s="452"/>
      <c r="U528" s="452"/>
      <c r="V528" s="452"/>
      <c r="W528" s="452"/>
      <c r="X528" s="452"/>
      <c r="Y528" s="452"/>
      <c r="Z528" s="452"/>
      <c r="AA528" s="64"/>
      <c r="AB528" s="64"/>
      <c r="AC528" s="64"/>
    </row>
    <row r="529" spans="1:68" ht="27" customHeight="1" x14ac:dyDescent="0.25">
      <c r="A529" s="61" t="s">
        <v>702</v>
      </c>
      <c r="B529" s="61" t="s">
        <v>703</v>
      </c>
      <c r="C529" s="35">
        <v>4301031252</v>
      </c>
      <c r="D529" s="453">
        <v>4680115883116</v>
      </c>
      <c r="E529" s="453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121</v>
      </c>
      <c r="L529" s="36"/>
      <c r="M529" s="37" t="s">
        <v>120</v>
      </c>
      <c r="N529" s="37"/>
      <c r="O529" s="36">
        <v>60</v>
      </c>
      <c r="P529" s="7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55"/>
      <c r="R529" s="455"/>
      <c r="S529" s="455"/>
      <c r="T529" s="456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ref="Y529:Y534" si="85">IFERROR(IF(X529="",0,CEILING((X529/$H529),1)*$H529),"")</f>
        <v>0</v>
      </c>
      <c r="Z529" s="40" t="str">
        <f>IFERROR(IF(Y529=0,"",ROUNDUP(Y529/H529,0)*0.01196),"")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ref="BM529:BM534" si="86">IFERROR(X529*I529/H529,"0")</f>
        <v>0</v>
      </c>
      <c r="BN529" s="76">
        <f t="shared" ref="BN529:BN534" si="87">IFERROR(Y529*I529/H529,"0")</f>
        <v>0</v>
      </c>
      <c r="BO529" s="76">
        <f t="shared" ref="BO529:BO534" si="88">IFERROR(1/J529*(X529/H529),"0")</f>
        <v>0</v>
      </c>
      <c r="BP529" s="76">
        <f t="shared" ref="BP529:BP534" si="89">IFERROR(1/J529*(Y529/H529),"0")</f>
        <v>0</v>
      </c>
    </row>
    <row r="530" spans="1:68" ht="27" customHeight="1" x14ac:dyDescent="0.25">
      <c r="A530" s="61" t="s">
        <v>704</v>
      </c>
      <c r="B530" s="61" t="s">
        <v>705</v>
      </c>
      <c r="C530" s="35">
        <v>4301031248</v>
      </c>
      <c r="D530" s="453">
        <v>4680115883093</v>
      </c>
      <c r="E530" s="453"/>
      <c r="F530" s="60">
        <v>0.88</v>
      </c>
      <c r="G530" s="36">
        <v>6</v>
      </c>
      <c r="H530" s="60">
        <v>5.28</v>
      </c>
      <c r="I530" s="60">
        <v>5.64</v>
      </c>
      <c r="J530" s="36">
        <v>104</v>
      </c>
      <c r="K530" s="36" t="s">
        <v>121</v>
      </c>
      <c r="L530" s="36"/>
      <c r="M530" s="37" t="s">
        <v>82</v>
      </c>
      <c r="N530" s="37"/>
      <c r="O530" s="36">
        <v>60</v>
      </c>
      <c r="P530" s="7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55"/>
      <c r="R530" s="455"/>
      <c r="S530" s="455"/>
      <c r="T530" s="456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5"/>
        <v>0</v>
      </c>
      <c r="Z530" s="40" t="str">
        <f>IFERROR(IF(Y530=0,"",ROUNDUP(Y530/H530,0)*0.01196),"")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6"/>
        <v>0</v>
      </c>
      <c r="BN530" s="76">
        <f t="shared" si="87"/>
        <v>0</v>
      </c>
      <c r="BO530" s="76">
        <f t="shared" si="88"/>
        <v>0</v>
      </c>
      <c r="BP530" s="76">
        <f t="shared" si="89"/>
        <v>0</v>
      </c>
    </row>
    <row r="531" spans="1:68" ht="27" customHeight="1" x14ac:dyDescent="0.25">
      <c r="A531" s="61" t="s">
        <v>706</v>
      </c>
      <c r="B531" s="61" t="s">
        <v>707</v>
      </c>
      <c r="C531" s="35">
        <v>4301031250</v>
      </c>
      <c r="D531" s="453">
        <v>4680115883109</v>
      </c>
      <c r="E531" s="453"/>
      <c r="F531" s="60">
        <v>0.88</v>
      </c>
      <c r="G531" s="36">
        <v>6</v>
      </c>
      <c r="H531" s="60">
        <v>5.28</v>
      </c>
      <c r="I531" s="60">
        <v>5.64</v>
      </c>
      <c r="J531" s="36">
        <v>104</v>
      </c>
      <c r="K531" s="36" t="s">
        <v>121</v>
      </c>
      <c r="L531" s="36"/>
      <c r="M531" s="37" t="s">
        <v>82</v>
      </c>
      <c r="N531" s="37"/>
      <c r="O531" s="36">
        <v>60</v>
      </c>
      <c r="P531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55"/>
      <c r="R531" s="455"/>
      <c r="S531" s="455"/>
      <c r="T531" s="456"/>
      <c r="U531" s="38" t="s">
        <v>48</v>
      </c>
      <c r="V531" s="38" t="s">
        <v>48</v>
      </c>
      <c r="W531" s="39" t="s">
        <v>0</v>
      </c>
      <c r="X531" s="57">
        <v>400</v>
      </c>
      <c r="Y531" s="54">
        <f t="shared" si="85"/>
        <v>401.28000000000003</v>
      </c>
      <c r="Z531" s="40">
        <f>IFERROR(IF(Y531=0,"",ROUNDUP(Y531/H531,0)*0.01196),"")</f>
        <v>0.90895999999999999</v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6"/>
        <v>427.27272727272725</v>
      </c>
      <c r="BN531" s="76">
        <f t="shared" si="87"/>
        <v>428.64</v>
      </c>
      <c r="BO531" s="76">
        <f t="shared" si="88"/>
        <v>0.72843822843822836</v>
      </c>
      <c r="BP531" s="76">
        <f t="shared" si="89"/>
        <v>0.73076923076923084</v>
      </c>
    </row>
    <row r="532" spans="1:68" ht="27" customHeight="1" x14ac:dyDescent="0.25">
      <c r="A532" s="61" t="s">
        <v>708</v>
      </c>
      <c r="B532" s="61" t="s">
        <v>709</v>
      </c>
      <c r="C532" s="35">
        <v>4301031249</v>
      </c>
      <c r="D532" s="453">
        <v>4680115882072</v>
      </c>
      <c r="E532" s="453"/>
      <c r="F532" s="60">
        <v>0.6</v>
      </c>
      <c r="G532" s="36">
        <v>6</v>
      </c>
      <c r="H532" s="60">
        <v>3.6</v>
      </c>
      <c r="I532" s="60">
        <v>3.84</v>
      </c>
      <c r="J532" s="36">
        <v>120</v>
      </c>
      <c r="K532" s="36" t="s">
        <v>87</v>
      </c>
      <c r="L532" s="36"/>
      <c r="M532" s="37" t="s">
        <v>120</v>
      </c>
      <c r="N532" s="37"/>
      <c r="O532" s="36">
        <v>60</v>
      </c>
      <c r="P532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55"/>
      <c r="R532" s="455"/>
      <c r="S532" s="455"/>
      <c r="T532" s="456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5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6"/>
        <v>0</v>
      </c>
      <c r="BN532" s="76">
        <f t="shared" si="87"/>
        <v>0</v>
      </c>
      <c r="BO532" s="76">
        <f t="shared" si="88"/>
        <v>0</v>
      </c>
      <c r="BP532" s="76">
        <f t="shared" si="89"/>
        <v>0</v>
      </c>
    </row>
    <row r="533" spans="1:68" ht="27" customHeight="1" x14ac:dyDescent="0.25">
      <c r="A533" s="61" t="s">
        <v>710</v>
      </c>
      <c r="B533" s="61" t="s">
        <v>711</v>
      </c>
      <c r="C533" s="35">
        <v>4301031251</v>
      </c>
      <c r="D533" s="453">
        <v>4680115882102</v>
      </c>
      <c r="E533" s="453"/>
      <c r="F533" s="60">
        <v>0.6</v>
      </c>
      <c r="G533" s="36">
        <v>6</v>
      </c>
      <c r="H533" s="60">
        <v>3.6</v>
      </c>
      <c r="I533" s="60">
        <v>3.81</v>
      </c>
      <c r="J533" s="36">
        <v>120</v>
      </c>
      <c r="K533" s="36" t="s">
        <v>87</v>
      </c>
      <c r="L533" s="36"/>
      <c r="M533" s="37" t="s">
        <v>82</v>
      </c>
      <c r="N533" s="37"/>
      <c r="O533" s="36">
        <v>60</v>
      </c>
      <c r="P533" s="7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55"/>
      <c r="R533" s="455"/>
      <c r="S533" s="455"/>
      <c r="T533" s="456"/>
      <c r="U533" s="38" t="s">
        <v>48</v>
      </c>
      <c r="V533" s="38" t="s">
        <v>48</v>
      </c>
      <c r="W533" s="39" t="s">
        <v>0</v>
      </c>
      <c r="X533" s="57">
        <v>0</v>
      </c>
      <c r="Y533" s="54">
        <f t="shared" si="85"/>
        <v>0</v>
      </c>
      <c r="Z533" s="40" t="str">
        <f>IFERROR(IF(Y533=0,"",ROUNDUP(Y533/H533,0)*0.00937),"")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4" t="s">
        <v>69</v>
      </c>
      <c r="BM533" s="76">
        <f t="shared" si="86"/>
        <v>0</v>
      </c>
      <c r="BN533" s="76">
        <f t="shared" si="87"/>
        <v>0</v>
      </c>
      <c r="BO533" s="76">
        <f t="shared" si="88"/>
        <v>0</v>
      </c>
      <c r="BP533" s="76">
        <f t="shared" si="89"/>
        <v>0</v>
      </c>
    </row>
    <row r="534" spans="1:68" ht="27" customHeight="1" x14ac:dyDescent="0.25">
      <c r="A534" s="61" t="s">
        <v>712</v>
      </c>
      <c r="B534" s="61" t="s">
        <v>713</v>
      </c>
      <c r="C534" s="35">
        <v>4301031253</v>
      </c>
      <c r="D534" s="453">
        <v>4680115882096</v>
      </c>
      <c r="E534" s="453"/>
      <c r="F534" s="60">
        <v>0.6</v>
      </c>
      <c r="G534" s="36">
        <v>6</v>
      </c>
      <c r="H534" s="60">
        <v>3.6</v>
      </c>
      <c r="I534" s="60">
        <v>3.81</v>
      </c>
      <c r="J534" s="36">
        <v>120</v>
      </c>
      <c r="K534" s="36" t="s">
        <v>87</v>
      </c>
      <c r="L534" s="36"/>
      <c r="M534" s="37" t="s">
        <v>82</v>
      </c>
      <c r="N534" s="37"/>
      <c r="O534" s="36">
        <v>60</v>
      </c>
      <c r="P534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55"/>
      <c r="R534" s="455"/>
      <c r="S534" s="455"/>
      <c r="T534" s="456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si="85"/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5" t="s">
        <v>69</v>
      </c>
      <c r="BM534" s="76">
        <f t="shared" si="86"/>
        <v>0</v>
      </c>
      <c r="BN534" s="76">
        <f t="shared" si="87"/>
        <v>0</v>
      </c>
      <c r="BO534" s="76">
        <f t="shared" si="88"/>
        <v>0</v>
      </c>
      <c r="BP534" s="76">
        <f t="shared" si="89"/>
        <v>0</v>
      </c>
    </row>
    <row r="535" spans="1:68" x14ac:dyDescent="0.2">
      <c r="A535" s="460"/>
      <c r="B535" s="460"/>
      <c r="C535" s="460"/>
      <c r="D535" s="460"/>
      <c r="E535" s="460"/>
      <c r="F535" s="460"/>
      <c r="G535" s="460"/>
      <c r="H535" s="460"/>
      <c r="I535" s="460"/>
      <c r="J535" s="460"/>
      <c r="K535" s="460"/>
      <c r="L535" s="460"/>
      <c r="M535" s="460"/>
      <c r="N535" s="460"/>
      <c r="O535" s="461"/>
      <c r="P535" s="457" t="s">
        <v>43</v>
      </c>
      <c r="Q535" s="458"/>
      <c r="R535" s="458"/>
      <c r="S535" s="458"/>
      <c r="T535" s="458"/>
      <c r="U535" s="458"/>
      <c r="V535" s="459"/>
      <c r="W535" s="41" t="s">
        <v>42</v>
      </c>
      <c r="X535" s="42">
        <f>IFERROR(X529/H529,"0")+IFERROR(X530/H530,"0")+IFERROR(X531/H531,"0")+IFERROR(X532/H532,"0")+IFERROR(X533/H533,"0")+IFERROR(X534/H534,"0")</f>
        <v>75.757575757575751</v>
      </c>
      <c r="Y535" s="42">
        <f>IFERROR(Y529/H529,"0")+IFERROR(Y530/H530,"0")+IFERROR(Y531/H531,"0")+IFERROR(Y532/H532,"0")+IFERROR(Y533/H533,"0")+IFERROR(Y534/H534,"0")</f>
        <v>76</v>
      </c>
      <c r="Z535" s="42">
        <f>IFERROR(IF(Z529="",0,Z529),"0")+IFERROR(IF(Z530="",0,Z530),"0")+IFERROR(IF(Z531="",0,Z531),"0")+IFERROR(IF(Z532="",0,Z532),"0")+IFERROR(IF(Z533="",0,Z533),"0")+IFERROR(IF(Z534="",0,Z534),"0")</f>
        <v>0.90895999999999999</v>
      </c>
      <c r="AA535" s="65"/>
      <c r="AB535" s="65"/>
      <c r="AC535" s="65"/>
    </row>
    <row r="536" spans="1:68" x14ac:dyDescent="0.2">
      <c r="A536" s="460"/>
      <c r="B536" s="460"/>
      <c r="C536" s="460"/>
      <c r="D536" s="460"/>
      <c r="E536" s="460"/>
      <c r="F536" s="460"/>
      <c r="G536" s="460"/>
      <c r="H536" s="460"/>
      <c r="I536" s="460"/>
      <c r="J536" s="460"/>
      <c r="K536" s="460"/>
      <c r="L536" s="460"/>
      <c r="M536" s="460"/>
      <c r="N536" s="460"/>
      <c r="O536" s="461"/>
      <c r="P536" s="457" t="s">
        <v>43</v>
      </c>
      <c r="Q536" s="458"/>
      <c r="R536" s="458"/>
      <c r="S536" s="458"/>
      <c r="T536" s="458"/>
      <c r="U536" s="458"/>
      <c r="V536" s="459"/>
      <c r="W536" s="41" t="s">
        <v>0</v>
      </c>
      <c r="X536" s="42">
        <f>IFERROR(SUM(X529:X534),"0")</f>
        <v>400</v>
      </c>
      <c r="Y536" s="42">
        <f>IFERROR(SUM(Y529:Y534),"0")</f>
        <v>401.28000000000003</v>
      </c>
      <c r="Z536" s="41"/>
      <c r="AA536" s="65"/>
      <c r="AB536" s="65"/>
      <c r="AC536" s="65"/>
    </row>
    <row r="537" spans="1:68" ht="14.25" customHeight="1" x14ac:dyDescent="0.25">
      <c r="A537" s="452" t="s">
        <v>84</v>
      </c>
      <c r="B537" s="452"/>
      <c r="C537" s="452"/>
      <c r="D537" s="452"/>
      <c r="E537" s="452"/>
      <c r="F537" s="452"/>
      <c r="G537" s="452"/>
      <c r="H537" s="452"/>
      <c r="I537" s="452"/>
      <c r="J537" s="452"/>
      <c r="K537" s="452"/>
      <c r="L537" s="452"/>
      <c r="M537" s="452"/>
      <c r="N537" s="452"/>
      <c r="O537" s="452"/>
      <c r="P537" s="452"/>
      <c r="Q537" s="452"/>
      <c r="R537" s="452"/>
      <c r="S537" s="452"/>
      <c r="T537" s="452"/>
      <c r="U537" s="452"/>
      <c r="V537" s="452"/>
      <c r="W537" s="452"/>
      <c r="X537" s="452"/>
      <c r="Y537" s="452"/>
      <c r="Z537" s="452"/>
      <c r="AA537" s="64"/>
      <c r="AB537" s="64"/>
      <c r="AC537" s="64"/>
    </row>
    <row r="538" spans="1:68" ht="16.5" customHeight="1" x14ac:dyDescent="0.25">
      <c r="A538" s="61" t="s">
        <v>714</v>
      </c>
      <c r="B538" s="61" t="s">
        <v>715</v>
      </c>
      <c r="C538" s="35">
        <v>4301051230</v>
      </c>
      <c r="D538" s="453">
        <v>4607091383409</v>
      </c>
      <c r="E538" s="453"/>
      <c r="F538" s="60">
        <v>1.3</v>
      </c>
      <c r="G538" s="36">
        <v>6</v>
      </c>
      <c r="H538" s="60">
        <v>7.8</v>
      </c>
      <c r="I538" s="60">
        <v>8.3460000000000001</v>
      </c>
      <c r="J538" s="36">
        <v>56</v>
      </c>
      <c r="K538" s="36" t="s">
        <v>121</v>
      </c>
      <c r="L538" s="36"/>
      <c r="M538" s="37" t="s">
        <v>82</v>
      </c>
      <c r="N538" s="37"/>
      <c r="O538" s="36">
        <v>45</v>
      </c>
      <c r="P538" s="7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55"/>
      <c r="R538" s="455"/>
      <c r="S538" s="455"/>
      <c r="T538" s="456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IFERROR(IF(Y538=0,"",ROUNDUP(Y538/H538,0)*0.02175),"")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ht="16.5" customHeight="1" x14ac:dyDescent="0.25">
      <c r="A539" s="61" t="s">
        <v>716</v>
      </c>
      <c r="B539" s="61" t="s">
        <v>717</v>
      </c>
      <c r="C539" s="35">
        <v>4301051231</v>
      </c>
      <c r="D539" s="453">
        <v>4607091383416</v>
      </c>
      <c r="E539" s="453"/>
      <c r="F539" s="60">
        <v>1.3</v>
      </c>
      <c r="G539" s="36">
        <v>6</v>
      </c>
      <c r="H539" s="60">
        <v>7.8</v>
      </c>
      <c r="I539" s="60">
        <v>8.3460000000000001</v>
      </c>
      <c r="J539" s="36">
        <v>56</v>
      </c>
      <c r="K539" s="36" t="s">
        <v>121</v>
      </c>
      <c r="L539" s="36"/>
      <c r="M539" s="37" t="s">
        <v>82</v>
      </c>
      <c r="N539" s="37"/>
      <c r="O539" s="36">
        <v>45</v>
      </c>
      <c r="P539" s="7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55"/>
      <c r="R539" s="455"/>
      <c r="S539" s="455"/>
      <c r="T539" s="456"/>
      <c r="U539" s="38" t="s">
        <v>48</v>
      </c>
      <c r="V539" s="38" t="s">
        <v>48</v>
      </c>
      <c r="W539" s="39" t="s">
        <v>0</v>
      </c>
      <c r="X539" s="57">
        <v>0</v>
      </c>
      <c r="Y539" s="54">
        <f>IFERROR(IF(X539="",0,CEILING((X539/$H539),1)*$H539),"")</f>
        <v>0</v>
      </c>
      <c r="Z539" s="40" t="str">
        <f>IFERROR(IF(Y539=0,"",ROUNDUP(Y539/H539,0)*0.02175),"")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7" t="s">
        <v>69</v>
      </c>
      <c r="BM539" s="76">
        <f>IFERROR(X539*I539/H539,"0")</f>
        <v>0</v>
      </c>
      <c r="BN539" s="76">
        <f>IFERROR(Y539*I539/H539,"0")</f>
        <v>0</v>
      </c>
      <c r="BO539" s="76">
        <f>IFERROR(1/J539*(X539/H539),"0")</f>
        <v>0</v>
      </c>
      <c r="BP539" s="76">
        <f>IFERROR(1/J539*(Y539/H539),"0")</f>
        <v>0</v>
      </c>
    </row>
    <row r="540" spans="1:68" ht="27" customHeight="1" x14ac:dyDescent="0.25">
      <c r="A540" s="61" t="s">
        <v>718</v>
      </c>
      <c r="B540" s="61" t="s">
        <v>719</v>
      </c>
      <c r="C540" s="35">
        <v>4301051058</v>
      </c>
      <c r="D540" s="453">
        <v>4680115883536</v>
      </c>
      <c r="E540" s="453"/>
      <c r="F540" s="60">
        <v>0.3</v>
      </c>
      <c r="G540" s="36">
        <v>6</v>
      </c>
      <c r="H540" s="60">
        <v>1.8</v>
      </c>
      <c r="I540" s="60">
        <v>2.0659999999999998</v>
      </c>
      <c r="J540" s="36">
        <v>156</v>
      </c>
      <c r="K540" s="36" t="s">
        <v>87</v>
      </c>
      <c r="L540" s="36"/>
      <c r="M540" s="37" t="s">
        <v>82</v>
      </c>
      <c r="N540" s="37"/>
      <c r="O540" s="36">
        <v>45</v>
      </c>
      <c r="P540" s="7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55"/>
      <c r="R540" s="455"/>
      <c r="S540" s="455"/>
      <c r="T540" s="456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8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x14ac:dyDescent="0.2">
      <c r="A541" s="460"/>
      <c r="B541" s="460"/>
      <c r="C541" s="460"/>
      <c r="D541" s="460"/>
      <c r="E541" s="460"/>
      <c r="F541" s="460"/>
      <c r="G541" s="460"/>
      <c r="H541" s="460"/>
      <c r="I541" s="460"/>
      <c r="J541" s="460"/>
      <c r="K541" s="460"/>
      <c r="L541" s="460"/>
      <c r="M541" s="460"/>
      <c r="N541" s="460"/>
      <c r="O541" s="461"/>
      <c r="P541" s="457" t="s">
        <v>43</v>
      </c>
      <c r="Q541" s="458"/>
      <c r="R541" s="458"/>
      <c r="S541" s="458"/>
      <c r="T541" s="458"/>
      <c r="U541" s="458"/>
      <c r="V541" s="459"/>
      <c r="W541" s="41" t="s">
        <v>42</v>
      </c>
      <c r="X541" s="42">
        <f>IFERROR(X538/H538,"0")+IFERROR(X539/H539,"0")+IFERROR(X540/H540,"0")</f>
        <v>0</v>
      </c>
      <c r="Y541" s="42">
        <f>IFERROR(Y538/H538,"0")+IFERROR(Y539/H539,"0")+IFERROR(Y540/H540,"0")</f>
        <v>0</v>
      </c>
      <c r="Z541" s="42">
        <f>IFERROR(IF(Z538="",0,Z538),"0")+IFERROR(IF(Z539="",0,Z539),"0")+IFERROR(IF(Z540="",0,Z540),"0")</f>
        <v>0</v>
      </c>
      <c r="AA541" s="65"/>
      <c r="AB541" s="65"/>
      <c r="AC541" s="65"/>
    </row>
    <row r="542" spans="1:68" x14ac:dyDescent="0.2">
      <c r="A542" s="460"/>
      <c r="B542" s="460"/>
      <c r="C542" s="460"/>
      <c r="D542" s="460"/>
      <c r="E542" s="460"/>
      <c r="F542" s="460"/>
      <c r="G542" s="460"/>
      <c r="H542" s="460"/>
      <c r="I542" s="460"/>
      <c r="J542" s="460"/>
      <c r="K542" s="460"/>
      <c r="L542" s="460"/>
      <c r="M542" s="460"/>
      <c r="N542" s="460"/>
      <c r="O542" s="461"/>
      <c r="P542" s="457" t="s">
        <v>43</v>
      </c>
      <c r="Q542" s="458"/>
      <c r="R542" s="458"/>
      <c r="S542" s="458"/>
      <c r="T542" s="458"/>
      <c r="U542" s="458"/>
      <c r="V542" s="459"/>
      <c r="W542" s="41" t="s">
        <v>0</v>
      </c>
      <c r="X542" s="42">
        <f>IFERROR(SUM(X538:X540),"0")</f>
        <v>0</v>
      </c>
      <c r="Y542" s="42">
        <f>IFERROR(SUM(Y538:Y540),"0")</f>
        <v>0</v>
      </c>
      <c r="Z542" s="41"/>
      <c r="AA542" s="65"/>
      <c r="AB542" s="65"/>
      <c r="AC542" s="65"/>
    </row>
    <row r="543" spans="1:68" ht="14.25" customHeight="1" x14ac:dyDescent="0.25">
      <c r="A543" s="452" t="s">
        <v>183</v>
      </c>
      <c r="B543" s="452"/>
      <c r="C543" s="452"/>
      <c r="D543" s="452"/>
      <c r="E543" s="452"/>
      <c r="F543" s="452"/>
      <c r="G543" s="452"/>
      <c r="H543" s="452"/>
      <c r="I543" s="452"/>
      <c r="J543" s="452"/>
      <c r="K543" s="452"/>
      <c r="L543" s="452"/>
      <c r="M543" s="452"/>
      <c r="N543" s="452"/>
      <c r="O543" s="452"/>
      <c r="P543" s="452"/>
      <c r="Q543" s="452"/>
      <c r="R543" s="452"/>
      <c r="S543" s="452"/>
      <c r="T543" s="452"/>
      <c r="U543" s="452"/>
      <c r="V543" s="452"/>
      <c r="W543" s="452"/>
      <c r="X543" s="452"/>
      <c r="Y543" s="452"/>
      <c r="Z543" s="452"/>
      <c r="AA543" s="64"/>
      <c r="AB543" s="64"/>
      <c r="AC543" s="64"/>
    </row>
    <row r="544" spans="1:68" ht="16.5" customHeight="1" x14ac:dyDescent="0.25">
      <c r="A544" s="61" t="s">
        <v>720</v>
      </c>
      <c r="B544" s="61" t="s">
        <v>721</v>
      </c>
      <c r="C544" s="35">
        <v>4301060363</v>
      </c>
      <c r="D544" s="453">
        <v>4680115885035</v>
      </c>
      <c r="E544" s="453"/>
      <c r="F544" s="60">
        <v>1</v>
      </c>
      <c r="G544" s="36">
        <v>4</v>
      </c>
      <c r="H544" s="60">
        <v>4</v>
      </c>
      <c r="I544" s="60">
        <v>4.4160000000000004</v>
      </c>
      <c r="J544" s="36">
        <v>104</v>
      </c>
      <c r="K544" s="36" t="s">
        <v>121</v>
      </c>
      <c r="L544" s="36"/>
      <c r="M544" s="37" t="s">
        <v>82</v>
      </c>
      <c r="N544" s="37"/>
      <c r="O544" s="36">
        <v>35</v>
      </c>
      <c r="P544" s="7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55"/>
      <c r="R544" s="455"/>
      <c r="S544" s="455"/>
      <c r="T544" s="456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IFERROR(IF(Y544=0,"",ROUNDUP(Y544/H544,0)*0.01196),"")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59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x14ac:dyDescent="0.2">
      <c r="A545" s="460"/>
      <c r="B545" s="460"/>
      <c r="C545" s="460"/>
      <c r="D545" s="460"/>
      <c r="E545" s="460"/>
      <c r="F545" s="460"/>
      <c r="G545" s="460"/>
      <c r="H545" s="460"/>
      <c r="I545" s="460"/>
      <c r="J545" s="460"/>
      <c r="K545" s="460"/>
      <c r="L545" s="460"/>
      <c r="M545" s="460"/>
      <c r="N545" s="460"/>
      <c r="O545" s="461"/>
      <c r="P545" s="457" t="s">
        <v>43</v>
      </c>
      <c r="Q545" s="458"/>
      <c r="R545" s="458"/>
      <c r="S545" s="458"/>
      <c r="T545" s="458"/>
      <c r="U545" s="458"/>
      <c r="V545" s="459"/>
      <c r="W545" s="41" t="s">
        <v>42</v>
      </c>
      <c r="X545" s="42">
        <f>IFERROR(X544/H544,"0")</f>
        <v>0</v>
      </c>
      <c r="Y545" s="42">
        <f>IFERROR(Y544/H544,"0")</f>
        <v>0</v>
      </c>
      <c r="Z545" s="42">
        <f>IFERROR(IF(Z544="",0,Z544),"0")</f>
        <v>0</v>
      </c>
      <c r="AA545" s="65"/>
      <c r="AB545" s="65"/>
      <c r="AC545" s="65"/>
    </row>
    <row r="546" spans="1:68" x14ac:dyDescent="0.2">
      <c r="A546" s="460"/>
      <c r="B546" s="460"/>
      <c r="C546" s="460"/>
      <c r="D546" s="460"/>
      <c r="E546" s="460"/>
      <c r="F546" s="460"/>
      <c r="G546" s="460"/>
      <c r="H546" s="460"/>
      <c r="I546" s="460"/>
      <c r="J546" s="460"/>
      <c r="K546" s="460"/>
      <c r="L546" s="460"/>
      <c r="M546" s="460"/>
      <c r="N546" s="460"/>
      <c r="O546" s="461"/>
      <c r="P546" s="457" t="s">
        <v>43</v>
      </c>
      <c r="Q546" s="458"/>
      <c r="R546" s="458"/>
      <c r="S546" s="458"/>
      <c r="T546" s="458"/>
      <c r="U546" s="458"/>
      <c r="V546" s="459"/>
      <c r="W546" s="41" t="s">
        <v>0</v>
      </c>
      <c r="X546" s="42">
        <f>IFERROR(SUM(X544:X544),"0")</f>
        <v>0</v>
      </c>
      <c r="Y546" s="42">
        <f>IFERROR(SUM(Y544:Y544),"0")</f>
        <v>0</v>
      </c>
      <c r="Z546" s="41"/>
      <c r="AA546" s="65"/>
      <c r="AB546" s="65"/>
      <c r="AC546" s="65"/>
    </row>
    <row r="547" spans="1:68" ht="27.75" customHeight="1" x14ac:dyDescent="0.2">
      <c r="A547" s="450" t="s">
        <v>722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53"/>
      <c r="AB547" s="53"/>
      <c r="AC547" s="53"/>
    </row>
    <row r="548" spans="1:68" ht="16.5" customHeight="1" x14ac:dyDescent="0.25">
      <c r="A548" s="451" t="s">
        <v>722</v>
      </c>
      <c r="B548" s="451"/>
      <c r="C548" s="451"/>
      <c r="D548" s="451"/>
      <c r="E548" s="451"/>
      <c r="F548" s="451"/>
      <c r="G548" s="451"/>
      <c r="H548" s="451"/>
      <c r="I548" s="451"/>
      <c r="J548" s="451"/>
      <c r="K548" s="451"/>
      <c r="L548" s="451"/>
      <c r="M548" s="451"/>
      <c r="N548" s="451"/>
      <c r="O548" s="451"/>
      <c r="P548" s="451"/>
      <c r="Q548" s="451"/>
      <c r="R548" s="451"/>
      <c r="S548" s="451"/>
      <c r="T548" s="451"/>
      <c r="U548" s="451"/>
      <c r="V548" s="451"/>
      <c r="W548" s="451"/>
      <c r="X548" s="451"/>
      <c r="Y548" s="451"/>
      <c r="Z548" s="451"/>
      <c r="AA548" s="63"/>
      <c r="AB548" s="63"/>
      <c r="AC548" s="63"/>
    </row>
    <row r="549" spans="1:68" ht="14.25" customHeight="1" x14ac:dyDescent="0.25">
      <c r="A549" s="452" t="s">
        <v>117</v>
      </c>
      <c r="B549" s="452"/>
      <c r="C549" s="452"/>
      <c r="D549" s="452"/>
      <c r="E549" s="452"/>
      <c r="F549" s="452"/>
      <c r="G549" s="452"/>
      <c r="H549" s="452"/>
      <c r="I549" s="452"/>
      <c r="J549" s="452"/>
      <c r="K549" s="452"/>
      <c r="L549" s="452"/>
      <c r="M549" s="452"/>
      <c r="N549" s="452"/>
      <c r="O549" s="452"/>
      <c r="P549" s="452"/>
      <c r="Q549" s="452"/>
      <c r="R549" s="452"/>
      <c r="S549" s="452"/>
      <c r="T549" s="452"/>
      <c r="U549" s="452"/>
      <c r="V549" s="452"/>
      <c r="W549" s="452"/>
      <c r="X549" s="452"/>
      <c r="Y549" s="452"/>
      <c r="Z549" s="452"/>
      <c r="AA549" s="64"/>
      <c r="AB549" s="64"/>
      <c r="AC549" s="64"/>
    </row>
    <row r="550" spans="1:68" ht="27" customHeight="1" x14ac:dyDescent="0.25">
      <c r="A550" s="61" t="s">
        <v>723</v>
      </c>
      <c r="B550" s="61" t="s">
        <v>724</v>
      </c>
      <c r="C550" s="35">
        <v>4301011763</v>
      </c>
      <c r="D550" s="453">
        <v>4640242181011</v>
      </c>
      <c r="E550" s="453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121</v>
      </c>
      <c r="L550" s="36"/>
      <c r="M550" s="37" t="s">
        <v>123</v>
      </c>
      <c r="N550" s="37"/>
      <c r="O550" s="36">
        <v>55</v>
      </c>
      <c r="P550" s="741" t="s">
        <v>725</v>
      </c>
      <c r="Q550" s="455"/>
      <c r="R550" s="455"/>
      <c r="S550" s="455"/>
      <c r="T550" s="456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ref="Y550:Y556" si="90"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ref="BM550:BM556" si="91">IFERROR(X550*I550/H550,"0")</f>
        <v>0</v>
      </c>
      <c r="BN550" s="76">
        <f t="shared" ref="BN550:BN556" si="92">IFERROR(Y550*I550/H550,"0")</f>
        <v>0</v>
      </c>
      <c r="BO550" s="76">
        <f t="shared" ref="BO550:BO556" si="93">IFERROR(1/J550*(X550/H550),"0")</f>
        <v>0</v>
      </c>
      <c r="BP550" s="76">
        <f t="shared" ref="BP550:BP556" si="94">IFERROR(1/J550*(Y550/H550),"0")</f>
        <v>0</v>
      </c>
    </row>
    <row r="551" spans="1:68" ht="27" customHeight="1" x14ac:dyDescent="0.25">
      <c r="A551" s="61" t="s">
        <v>726</v>
      </c>
      <c r="B551" s="61" t="s">
        <v>727</v>
      </c>
      <c r="C551" s="35">
        <v>4301011585</v>
      </c>
      <c r="D551" s="453">
        <v>4640242180441</v>
      </c>
      <c r="E551" s="453"/>
      <c r="F551" s="60">
        <v>1.5</v>
      </c>
      <c r="G551" s="36">
        <v>8</v>
      </c>
      <c r="H551" s="60">
        <v>12</v>
      </c>
      <c r="I551" s="60">
        <v>12.48</v>
      </c>
      <c r="J551" s="36">
        <v>56</v>
      </c>
      <c r="K551" s="36" t="s">
        <v>121</v>
      </c>
      <c r="L551" s="36"/>
      <c r="M551" s="37" t="s">
        <v>120</v>
      </c>
      <c r="N551" s="37"/>
      <c r="O551" s="36">
        <v>50</v>
      </c>
      <c r="P551" s="742" t="s">
        <v>728</v>
      </c>
      <c r="Q551" s="455"/>
      <c r="R551" s="455"/>
      <c r="S551" s="455"/>
      <c r="T551" s="456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90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1"/>
        <v>0</v>
      </c>
      <c r="BN551" s="76">
        <f t="shared" si="92"/>
        <v>0</v>
      </c>
      <c r="BO551" s="76">
        <f t="shared" si="93"/>
        <v>0</v>
      </c>
      <c r="BP551" s="76">
        <f t="shared" si="94"/>
        <v>0</v>
      </c>
    </row>
    <row r="552" spans="1:68" ht="27" customHeight="1" x14ac:dyDescent="0.25">
      <c r="A552" s="61" t="s">
        <v>729</v>
      </c>
      <c r="B552" s="61" t="s">
        <v>730</v>
      </c>
      <c r="C552" s="35">
        <v>4301011584</v>
      </c>
      <c r="D552" s="453">
        <v>4640242180564</v>
      </c>
      <c r="E552" s="453"/>
      <c r="F552" s="60">
        <v>1.5</v>
      </c>
      <c r="G552" s="36">
        <v>8</v>
      </c>
      <c r="H552" s="60">
        <v>12</v>
      </c>
      <c r="I552" s="60">
        <v>12.48</v>
      </c>
      <c r="J552" s="36">
        <v>56</v>
      </c>
      <c r="K552" s="36" t="s">
        <v>121</v>
      </c>
      <c r="L552" s="36"/>
      <c r="M552" s="37" t="s">
        <v>120</v>
      </c>
      <c r="N552" s="37"/>
      <c r="O552" s="36">
        <v>50</v>
      </c>
      <c r="P552" s="743" t="s">
        <v>731</v>
      </c>
      <c r="Q552" s="455"/>
      <c r="R552" s="455"/>
      <c r="S552" s="455"/>
      <c r="T552" s="456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90"/>
        <v>0</v>
      </c>
      <c r="Z552" s="40" t="str">
        <f>IFERROR(IF(Y552=0,"",ROUNDUP(Y552/H552,0)*0.02175),"")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1"/>
        <v>0</v>
      </c>
      <c r="BN552" s="76">
        <f t="shared" si="92"/>
        <v>0</v>
      </c>
      <c r="BO552" s="76">
        <f t="shared" si="93"/>
        <v>0</v>
      </c>
      <c r="BP552" s="76">
        <f t="shared" si="94"/>
        <v>0</v>
      </c>
    </row>
    <row r="553" spans="1:68" ht="27" customHeight="1" x14ac:dyDescent="0.25">
      <c r="A553" s="61" t="s">
        <v>732</v>
      </c>
      <c r="B553" s="61" t="s">
        <v>733</v>
      </c>
      <c r="C553" s="35">
        <v>4301011762</v>
      </c>
      <c r="D553" s="453">
        <v>4640242180922</v>
      </c>
      <c r="E553" s="453"/>
      <c r="F553" s="60">
        <v>1.35</v>
      </c>
      <c r="G553" s="36">
        <v>8</v>
      </c>
      <c r="H553" s="60">
        <v>10.8</v>
      </c>
      <c r="I553" s="60">
        <v>11.28</v>
      </c>
      <c r="J553" s="36">
        <v>56</v>
      </c>
      <c r="K553" s="36" t="s">
        <v>121</v>
      </c>
      <c r="L553" s="36"/>
      <c r="M553" s="37" t="s">
        <v>120</v>
      </c>
      <c r="N553" s="37"/>
      <c r="O553" s="36">
        <v>55</v>
      </c>
      <c r="P553" s="744" t="s">
        <v>734</v>
      </c>
      <c r="Q553" s="455"/>
      <c r="R553" s="455"/>
      <c r="S553" s="455"/>
      <c r="T553" s="456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0"/>
        <v>0</v>
      </c>
      <c r="Z553" s="40" t="str">
        <f>IFERROR(IF(Y553=0,"",ROUNDUP(Y553/H553,0)*0.02175),"")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1"/>
        <v>0</v>
      </c>
      <c r="BN553" s="76">
        <f t="shared" si="92"/>
        <v>0</v>
      </c>
      <c r="BO553" s="76">
        <f t="shared" si="93"/>
        <v>0</v>
      </c>
      <c r="BP553" s="76">
        <f t="shared" si="94"/>
        <v>0</v>
      </c>
    </row>
    <row r="554" spans="1:68" ht="27" customHeight="1" x14ac:dyDescent="0.25">
      <c r="A554" s="61" t="s">
        <v>735</v>
      </c>
      <c r="B554" s="61" t="s">
        <v>736</v>
      </c>
      <c r="C554" s="35">
        <v>4301011764</v>
      </c>
      <c r="D554" s="453">
        <v>4640242181189</v>
      </c>
      <c r="E554" s="453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87</v>
      </c>
      <c r="L554" s="36"/>
      <c r="M554" s="37" t="s">
        <v>123</v>
      </c>
      <c r="N554" s="37"/>
      <c r="O554" s="36">
        <v>55</v>
      </c>
      <c r="P554" s="745" t="s">
        <v>737</v>
      </c>
      <c r="Q554" s="455"/>
      <c r="R554" s="455"/>
      <c r="S554" s="455"/>
      <c r="T554" s="456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0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1"/>
        <v>0</v>
      </c>
      <c r="BN554" s="76">
        <f t="shared" si="92"/>
        <v>0</v>
      </c>
      <c r="BO554" s="76">
        <f t="shared" si="93"/>
        <v>0</v>
      </c>
      <c r="BP554" s="76">
        <f t="shared" si="94"/>
        <v>0</v>
      </c>
    </row>
    <row r="555" spans="1:68" ht="27" customHeight="1" x14ac:dyDescent="0.25">
      <c r="A555" s="61" t="s">
        <v>738</v>
      </c>
      <c r="B555" s="61" t="s">
        <v>739</v>
      </c>
      <c r="C555" s="35">
        <v>4301011551</v>
      </c>
      <c r="D555" s="453">
        <v>4640242180038</v>
      </c>
      <c r="E555" s="453"/>
      <c r="F555" s="60">
        <v>0.4</v>
      </c>
      <c r="G555" s="36">
        <v>10</v>
      </c>
      <c r="H555" s="60">
        <v>4</v>
      </c>
      <c r="I555" s="60">
        <v>4.24</v>
      </c>
      <c r="J555" s="36">
        <v>120</v>
      </c>
      <c r="K555" s="36" t="s">
        <v>87</v>
      </c>
      <c r="L555" s="36"/>
      <c r="M555" s="37" t="s">
        <v>120</v>
      </c>
      <c r="N555" s="37"/>
      <c r="O555" s="36">
        <v>50</v>
      </c>
      <c r="P555" s="746" t="s">
        <v>740</v>
      </c>
      <c r="Q555" s="455"/>
      <c r="R555" s="455"/>
      <c r="S555" s="455"/>
      <c r="T555" s="456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0"/>
        <v>0</v>
      </c>
      <c r="Z555" s="40" t="str">
        <f>IFERROR(IF(Y555=0,"",ROUNDUP(Y555/H555,0)*0.00937),"")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5" t="s">
        <v>69</v>
      </c>
      <c r="BM555" s="76">
        <f t="shared" si="91"/>
        <v>0</v>
      </c>
      <c r="BN555" s="76">
        <f t="shared" si="92"/>
        <v>0</v>
      </c>
      <c r="BO555" s="76">
        <f t="shared" si="93"/>
        <v>0</v>
      </c>
      <c r="BP555" s="76">
        <f t="shared" si="94"/>
        <v>0</v>
      </c>
    </row>
    <row r="556" spans="1:68" ht="27" customHeight="1" x14ac:dyDescent="0.25">
      <c r="A556" s="61" t="s">
        <v>741</v>
      </c>
      <c r="B556" s="61" t="s">
        <v>742</v>
      </c>
      <c r="C556" s="35">
        <v>4301011765</v>
      </c>
      <c r="D556" s="453">
        <v>4640242181172</v>
      </c>
      <c r="E556" s="453"/>
      <c r="F556" s="60">
        <v>0.4</v>
      </c>
      <c r="G556" s="36">
        <v>10</v>
      </c>
      <c r="H556" s="60">
        <v>4</v>
      </c>
      <c r="I556" s="60">
        <v>4.24</v>
      </c>
      <c r="J556" s="36">
        <v>120</v>
      </c>
      <c r="K556" s="36" t="s">
        <v>87</v>
      </c>
      <c r="L556" s="36"/>
      <c r="M556" s="37" t="s">
        <v>120</v>
      </c>
      <c r="N556" s="37"/>
      <c r="O556" s="36">
        <v>55</v>
      </c>
      <c r="P556" s="747" t="s">
        <v>743</v>
      </c>
      <c r="Q556" s="455"/>
      <c r="R556" s="455"/>
      <c r="S556" s="455"/>
      <c r="T556" s="456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0"/>
        <v>0</v>
      </c>
      <c r="Z556" s="40" t="str">
        <f>IFERROR(IF(Y556=0,"",ROUNDUP(Y556/H556,0)*0.00937),"")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6" t="s">
        <v>69</v>
      </c>
      <c r="BM556" s="76">
        <f t="shared" si="91"/>
        <v>0</v>
      </c>
      <c r="BN556" s="76">
        <f t="shared" si="92"/>
        <v>0</v>
      </c>
      <c r="BO556" s="76">
        <f t="shared" si="93"/>
        <v>0</v>
      </c>
      <c r="BP556" s="76">
        <f t="shared" si="94"/>
        <v>0</v>
      </c>
    </row>
    <row r="557" spans="1:68" x14ac:dyDescent="0.2">
      <c r="A557" s="460"/>
      <c r="B557" s="460"/>
      <c r="C557" s="460"/>
      <c r="D557" s="460"/>
      <c r="E557" s="460"/>
      <c r="F557" s="460"/>
      <c r="G557" s="460"/>
      <c r="H557" s="460"/>
      <c r="I557" s="460"/>
      <c r="J557" s="460"/>
      <c r="K557" s="460"/>
      <c r="L557" s="460"/>
      <c r="M557" s="460"/>
      <c r="N557" s="460"/>
      <c r="O557" s="461"/>
      <c r="P557" s="457" t="s">
        <v>43</v>
      </c>
      <c r="Q557" s="458"/>
      <c r="R557" s="458"/>
      <c r="S557" s="458"/>
      <c r="T557" s="458"/>
      <c r="U557" s="458"/>
      <c r="V557" s="459"/>
      <c r="W557" s="41" t="s">
        <v>42</v>
      </c>
      <c r="X557" s="42">
        <f>IFERROR(X550/H550,"0")+IFERROR(X551/H551,"0")+IFERROR(X552/H552,"0")+IFERROR(X553/H553,"0")+IFERROR(X554/H554,"0")+IFERROR(X555/H555,"0")+IFERROR(X556/H556,"0")</f>
        <v>0</v>
      </c>
      <c r="Y557" s="42">
        <f>IFERROR(Y550/H550,"0")+IFERROR(Y551/H551,"0")+IFERROR(Y552/H552,"0")+IFERROR(Y553/H553,"0")+IFERROR(Y554/H554,"0")+IFERROR(Y555/H555,"0")+IFERROR(Y556/H556,"0")</f>
        <v>0</v>
      </c>
      <c r="Z557" s="42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5"/>
      <c r="AB557" s="65"/>
      <c r="AC557" s="65"/>
    </row>
    <row r="558" spans="1:68" x14ac:dyDescent="0.2">
      <c r="A558" s="460"/>
      <c r="B558" s="460"/>
      <c r="C558" s="460"/>
      <c r="D558" s="460"/>
      <c r="E558" s="460"/>
      <c r="F558" s="460"/>
      <c r="G558" s="460"/>
      <c r="H558" s="460"/>
      <c r="I558" s="460"/>
      <c r="J558" s="460"/>
      <c r="K558" s="460"/>
      <c r="L558" s="460"/>
      <c r="M558" s="460"/>
      <c r="N558" s="460"/>
      <c r="O558" s="461"/>
      <c r="P558" s="457" t="s">
        <v>43</v>
      </c>
      <c r="Q558" s="458"/>
      <c r="R558" s="458"/>
      <c r="S558" s="458"/>
      <c r="T558" s="458"/>
      <c r="U558" s="458"/>
      <c r="V558" s="459"/>
      <c r="W558" s="41" t="s">
        <v>0</v>
      </c>
      <c r="X558" s="42">
        <f>IFERROR(SUM(X550:X556),"0")</f>
        <v>0</v>
      </c>
      <c r="Y558" s="42">
        <f>IFERROR(SUM(Y550:Y556),"0")</f>
        <v>0</v>
      </c>
      <c r="Z558" s="41"/>
      <c r="AA558" s="65"/>
      <c r="AB558" s="65"/>
      <c r="AC558" s="65"/>
    </row>
    <row r="559" spans="1:68" ht="14.25" customHeight="1" x14ac:dyDescent="0.25">
      <c r="A559" s="452" t="s">
        <v>153</v>
      </c>
      <c r="B559" s="452"/>
      <c r="C559" s="452"/>
      <c r="D559" s="452"/>
      <c r="E559" s="452"/>
      <c r="F559" s="452"/>
      <c r="G559" s="452"/>
      <c r="H559" s="452"/>
      <c r="I559" s="452"/>
      <c r="J559" s="452"/>
      <c r="K559" s="452"/>
      <c r="L559" s="452"/>
      <c r="M559" s="452"/>
      <c r="N559" s="452"/>
      <c r="O559" s="452"/>
      <c r="P559" s="452"/>
      <c r="Q559" s="452"/>
      <c r="R559" s="452"/>
      <c r="S559" s="452"/>
      <c r="T559" s="452"/>
      <c r="U559" s="452"/>
      <c r="V559" s="452"/>
      <c r="W559" s="452"/>
      <c r="X559" s="452"/>
      <c r="Y559" s="452"/>
      <c r="Z559" s="452"/>
      <c r="AA559" s="64"/>
      <c r="AB559" s="64"/>
      <c r="AC559" s="64"/>
    </row>
    <row r="560" spans="1:68" ht="27" customHeight="1" x14ac:dyDescent="0.25">
      <c r="A560" s="61" t="s">
        <v>744</v>
      </c>
      <c r="B560" s="61" t="s">
        <v>745</v>
      </c>
      <c r="C560" s="35">
        <v>4301020260</v>
      </c>
      <c r="D560" s="453">
        <v>4640242180526</v>
      </c>
      <c r="E560" s="453"/>
      <c r="F560" s="60">
        <v>1.8</v>
      </c>
      <c r="G560" s="36">
        <v>6</v>
      </c>
      <c r="H560" s="60">
        <v>10.8</v>
      </c>
      <c r="I560" s="60">
        <v>11.28</v>
      </c>
      <c r="J560" s="36">
        <v>56</v>
      </c>
      <c r="K560" s="36" t="s">
        <v>121</v>
      </c>
      <c r="L560" s="36"/>
      <c r="M560" s="37" t="s">
        <v>120</v>
      </c>
      <c r="N560" s="37"/>
      <c r="O560" s="36">
        <v>50</v>
      </c>
      <c r="P560" s="748" t="s">
        <v>746</v>
      </c>
      <c r="Q560" s="455"/>
      <c r="R560" s="455"/>
      <c r="S560" s="455"/>
      <c r="T560" s="456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16.5" customHeight="1" x14ac:dyDescent="0.25">
      <c r="A561" s="61" t="s">
        <v>747</v>
      </c>
      <c r="B561" s="61" t="s">
        <v>748</v>
      </c>
      <c r="C561" s="35">
        <v>4301020269</v>
      </c>
      <c r="D561" s="453">
        <v>4640242180519</v>
      </c>
      <c r="E561" s="453"/>
      <c r="F561" s="60">
        <v>1.35</v>
      </c>
      <c r="G561" s="36">
        <v>8</v>
      </c>
      <c r="H561" s="60">
        <v>10.8</v>
      </c>
      <c r="I561" s="60">
        <v>11.28</v>
      </c>
      <c r="J561" s="36">
        <v>56</v>
      </c>
      <c r="K561" s="36" t="s">
        <v>121</v>
      </c>
      <c r="L561" s="36"/>
      <c r="M561" s="37" t="s">
        <v>123</v>
      </c>
      <c r="N561" s="37"/>
      <c r="O561" s="36">
        <v>50</v>
      </c>
      <c r="P561" s="749" t="s">
        <v>749</v>
      </c>
      <c r="Q561" s="455"/>
      <c r="R561" s="455"/>
      <c r="S561" s="455"/>
      <c r="T561" s="456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customHeight="1" x14ac:dyDescent="0.25">
      <c r="A562" s="61" t="s">
        <v>750</v>
      </c>
      <c r="B562" s="61" t="s">
        <v>751</v>
      </c>
      <c r="C562" s="35">
        <v>4301020309</v>
      </c>
      <c r="D562" s="453">
        <v>4640242180090</v>
      </c>
      <c r="E562" s="453"/>
      <c r="F562" s="60">
        <v>1.35</v>
      </c>
      <c r="G562" s="36">
        <v>8</v>
      </c>
      <c r="H562" s="60">
        <v>10.8</v>
      </c>
      <c r="I562" s="60">
        <v>11.28</v>
      </c>
      <c r="J562" s="36">
        <v>56</v>
      </c>
      <c r="K562" s="36" t="s">
        <v>121</v>
      </c>
      <c r="L562" s="36"/>
      <c r="M562" s="37" t="s">
        <v>120</v>
      </c>
      <c r="N562" s="37"/>
      <c r="O562" s="36">
        <v>50</v>
      </c>
      <c r="P562" s="750" t="s">
        <v>752</v>
      </c>
      <c r="Q562" s="455"/>
      <c r="R562" s="455"/>
      <c r="S562" s="455"/>
      <c r="T562" s="456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69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customHeight="1" x14ac:dyDescent="0.25">
      <c r="A563" s="61" t="s">
        <v>753</v>
      </c>
      <c r="B563" s="61" t="s">
        <v>754</v>
      </c>
      <c r="C563" s="35">
        <v>4301020295</v>
      </c>
      <c r="D563" s="453">
        <v>4640242181363</v>
      </c>
      <c r="E563" s="453"/>
      <c r="F563" s="60">
        <v>0.4</v>
      </c>
      <c r="G563" s="36">
        <v>10</v>
      </c>
      <c r="H563" s="60">
        <v>4</v>
      </c>
      <c r="I563" s="60">
        <v>4.24</v>
      </c>
      <c r="J563" s="36">
        <v>120</v>
      </c>
      <c r="K563" s="36" t="s">
        <v>87</v>
      </c>
      <c r="L563" s="36"/>
      <c r="M563" s="37" t="s">
        <v>120</v>
      </c>
      <c r="N563" s="37"/>
      <c r="O563" s="36">
        <v>50</v>
      </c>
      <c r="P563" s="751" t="s">
        <v>755</v>
      </c>
      <c r="Q563" s="455"/>
      <c r="R563" s="455"/>
      <c r="S563" s="455"/>
      <c r="T563" s="456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IFERROR(IF(Y563=0,"",ROUNDUP(Y563/H563,0)*0.00937),"")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0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x14ac:dyDescent="0.2">
      <c r="A564" s="460"/>
      <c r="B564" s="460"/>
      <c r="C564" s="460"/>
      <c r="D564" s="460"/>
      <c r="E564" s="460"/>
      <c r="F564" s="460"/>
      <c r="G564" s="460"/>
      <c r="H564" s="460"/>
      <c r="I564" s="460"/>
      <c r="J564" s="460"/>
      <c r="K564" s="460"/>
      <c r="L564" s="460"/>
      <c r="M564" s="460"/>
      <c r="N564" s="460"/>
      <c r="O564" s="461"/>
      <c r="P564" s="457" t="s">
        <v>43</v>
      </c>
      <c r="Q564" s="458"/>
      <c r="R564" s="458"/>
      <c r="S564" s="458"/>
      <c r="T564" s="458"/>
      <c r="U564" s="458"/>
      <c r="V564" s="459"/>
      <c r="W564" s="41" t="s">
        <v>42</v>
      </c>
      <c r="X564" s="42">
        <f>IFERROR(X560/H560,"0")+IFERROR(X561/H561,"0")+IFERROR(X562/H562,"0")+IFERROR(X563/H563,"0")</f>
        <v>0</v>
      </c>
      <c r="Y564" s="42">
        <f>IFERROR(Y560/H560,"0")+IFERROR(Y561/H561,"0")+IFERROR(Y562/H562,"0")+IFERROR(Y563/H563,"0")</f>
        <v>0</v>
      </c>
      <c r="Z564" s="42">
        <f>IFERROR(IF(Z560="",0,Z560),"0")+IFERROR(IF(Z561="",0,Z561),"0")+IFERROR(IF(Z562="",0,Z562),"0")+IFERROR(IF(Z563="",0,Z563),"0")</f>
        <v>0</v>
      </c>
      <c r="AA564" s="65"/>
      <c r="AB564" s="65"/>
      <c r="AC564" s="65"/>
    </row>
    <row r="565" spans="1:68" x14ac:dyDescent="0.2">
      <c r="A565" s="460"/>
      <c r="B565" s="460"/>
      <c r="C565" s="460"/>
      <c r="D565" s="460"/>
      <c r="E565" s="460"/>
      <c r="F565" s="460"/>
      <c r="G565" s="460"/>
      <c r="H565" s="460"/>
      <c r="I565" s="460"/>
      <c r="J565" s="460"/>
      <c r="K565" s="460"/>
      <c r="L565" s="460"/>
      <c r="M565" s="460"/>
      <c r="N565" s="460"/>
      <c r="O565" s="461"/>
      <c r="P565" s="457" t="s">
        <v>43</v>
      </c>
      <c r="Q565" s="458"/>
      <c r="R565" s="458"/>
      <c r="S565" s="458"/>
      <c r="T565" s="458"/>
      <c r="U565" s="458"/>
      <c r="V565" s="459"/>
      <c r="W565" s="41" t="s">
        <v>0</v>
      </c>
      <c r="X565" s="42">
        <f>IFERROR(SUM(X560:X563),"0")</f>
        <v>0</v>
      </c>
      <c r="Y565" s="42">
        <f>IFERROR(SUM(Y560:Y563),"0")</f>
        <v>0</v>
      </c>
      <c r="Z565" s="41"/>
      <c r="AA565" s="65"/>
      <c r="AB565" s="65"/>
      <c r="AC565" s="65"/>
    </row>
    <row r="566" spans="1:68" ht="14.25" customHeight="1" x14ac:dyDescent="0.25">
      <c r="A566" s="452" t="s">
        <v>79</v>
      </c>
      <c r="B566" s="452"/>
      <c r="C566" s="452"/>
      <c r="D566" s="452"/>
      <c r="E566" s="452"/>
      <c r="F566" s="452"/>
      <c r="G566" s="452"/>
      <c r="H566" s="452"/>
      <c r="I566" s="452"/>
      <c r="J566" s="452"/>
      <c r="K566" s="452"/>
      <c r="L566" s="452"/>
      <c r="M566" s="452"/>
      <c r="N566" s="452"/>
      <c r="O566" s="452"/>
      <c r="P566" s="452"/>
      <c r="Q566" s="452"/>
      <c r="R566" s="452"/>
      <c r="S566" s="452"/>
      <c r="T566" s="452"/>
      <c r="U566" s="452"/>
      <c r="V566" s="452"/>
      <c r="W566" s="452"/>
      <c r="X566" s="452"/>
      <c r="Y566" s="452"/>
      <c r="Z566" s="452"/>
      <c r="AA566" s="64"/>
      <c r="AB566" s="64"/>
      <c r="AC566" s="64"/>
    </row>
    <row r="567" spans="1:68" ht="27" customHeight="1" x14ac:dyDescent="0.25">
      <c r="A567" s="61" t="s">
        <v>756</v>
      </c>
      <c r="B567" s="61" t="s">
        <v>757</v>
      </c>
      <c r="C567" s="35">
        <v>4301031289</v>
      </c>
      <c r="D567" s="453">
        <v>4640242181615</v>
      </c>
      <c r="E567" s="453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87</v>
      </c>
      <c r="L567" s="36"/>
      <c r="M567" s="37" t="s">
        <v>82</v>
      </c>
      <c r="N567" s="37"/>
      <c r="O567" s="36">
        <v>45</v>
      </c>
      <c r="P567" s="752" t="s">
        <v>758</v>
      </c>
      <c r="Q567" s="455"/>
      <c r="R567" s="455"/>
      <c r="S567" s="455"/>
      <c r="T567" s="456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ref="Y567:Y572" si="95">IFERROR(IF(X567="",0,CEILING((X567/$H567),1)*$H567),"")</f>
        <v>0</v>
      </c>
      <c r="Z567" s="40" t="str">
        <f>IFERROR(IF(Y567=0,"",ROUNDUP(Y567/H567,0)*0.00753),"")</f>
        <v/>
      </c>
      <c r="AA567" s="66" t="s">
        <v>48</v>
      </c>
      <c r="AB567" s="67" t="s">
        <v>161</v>
      </c>
      <c r="AC567" s="77"/>
      <c r="AG567" s="76"/>
      <c r="AJ567" s="79"/>
      <c r="AK567" s="79"/>
      <c r="BB567" s="371" t="s">
        <v>69</v>
      </c>
      <c r="BM567" s="76">
        <f t="shared" ref="BM567:BM572" si="96">IFERROR(X567*I567/H567,"0")</f>
        <v>0</v>
      </c>
      <c r="BN567" s="76">
        <f t="shared" ref="BN567:BN572" si="97">IFERROR(Y567*I567/H567,"0")</f>
        <v>0</v>
      </c>
      <c r="BO567" s="76">
        <f t="shared" ref="BO567:BO572" si="98">IFERROR(1/J567*(X567/H567),"0")</f>
        <v>0</v>
      </c>
      <c r="BP567" s="76">
        <f t="shared" ref="BP567:BP572" si="99">IFERROR(1/J567*(Y567/H567),"0")</f>
        <v>0</v>
      </c>
    </row>
    <row r="568" spans="1:68" ht="27" customHeight="1" x14ac:dyDescent="0.25">
      <c r="A568" s="61" t="s">
        <v>759</v>
      </c>
      <c r="B568" s="61" t="s">
        <v>760</v>
      </c>
      <c r="C568" s="35">
        <v>4301031285</v>
      </c>
      <c r="D568" s="453">
        <v>4640242181639</v>
      </c>
      <c r="E568" s="453"/>
      <c r="F568" s="60">
        <v>0.7</v>
      </c>
      <c r="G568" s="36">
        <v>6</v>
      </c>
      <c r="H568" s="60">
        <v>4.2</v>
      </c>
      <c r="I568" s="60">
        <v>4.4000000000000004</v>
      </c>
      <c r="J568" s="36">
        <v>156</v>
      </c>
      <c r="K568" s="36" t="s">
        <v>87</v>
      </c>
      <c r="L568" s="36"/>
      <c r="M568" s="37" t="s">
        <v>82</v>
      </c>
      <c r="N568" s="37"/>
      <c r="O568" s="36">
        <v>45</v>
      </c>
      <c r="P568" s="753" t="s">
        <v>761</v>
      </c>
      <c r="Q568" s="455"/>
      <c r="R568" s="455"/>
      <c r="S568" s="455"/>
      <c r="T568" s="456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5"/>
        <v>0</v>
      </c>
      <c r="Z568" s="40" t="str">
        <f>IFERROR(IF(Y568=0,"",ROUNDUP(Y568/H568,0)*0.00753),"")</f>
        <v/>
      </c>
      <c r="AA568" s="66" t="s">
        <v>48</v>
      </c>
      <c r="AB568" s="67" t="s">
        <v>161</v>
      </c>
      <c r="AC568" s="77"/>
      <c r="AG568" s="76"/>
      <c r="AJ568" s="79"/>
      <c r="AK568" s="79"/>
      <c r="BB568" s="372" t="s">
        <v>69</v>
      </c>
      <c r="BM568" s="76">
        <f t="shared" si="96"/>
        <v>0</v>
      </c>
      <c r="BN568" s="76">
        <f t="shared" si="97"/>
        <v>0</v>
      </c>
      <c r="BO568" s="76">
        <f t="shared" si="98"/>
        <v>0</v>
      </c>
      <c r="BP568" s="76">
        <f t="shared" si="99"/>
        <v>0</v>
      </c>
    </row>
    <row r="569" spans="1:68" ht="27" customHeight="1" x14ac:dyDescent="0.25">
      <c r="A569" s="61" t="s">
        <v>762</v>
      </c>
      <c r="B569" s="61" t="s">
        <v>763</v>
      </c>
      <c r="C569" s="35">
        <v>4301031287</v>
      </c>
      <c r="D569" s="453">
        <v>4640242181622</v>
      </c>
      <c r="E569" s="453"/>
      <c r="F569" s="60">
        <v>0.7</v>
      </c>
      <c r="G569" s="36">
        <v>6</v>
      </c>
      <c r="H569" s="60">
        <v>4.2</v>
      </c>
      <c r="I569" s="60">
        <v>4.4000000000000004</v>
      </c>
      <c r="J569" s="36">
        <v>156</v>
      </c>
      <c r="K569" s="36" t="s">
        <v>87</v>
      </c>
      <c r="L569" s="36"/>
      <c r="M569" s="37" t="s">
        <v>82</v>
      </c>
      <c r="N569" s="37"/>
      <c r="O569" s="36">
        <v>45</v>
      </c>
      <c r="P569" s="754" t="s">
        <v>764</v>
      </c>
      <c r="Q569" s="455"/>
      <c r="R569" s="455"/>
      <c r="S569" s="455"/>
      <c r="T569" s="456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5"/>
        <v>0</v>
      </c>
      <c r="Z569" s="40" t="str">
        <f>IFERROR(IF(Y569=0,"",ROUNDUP(Y569/H569,0)*0.00753),"")</f>
        <v/>
      </c>
      <c r="AA569" s="66" t="s">
        <v>48</v>
      </c>
      <c r="AB569" s="67" t="s">
        <v>161</v>
      </c>
      <c r="AC569" s="77"/>
      <c r="AG569" s="76"/>
      <c r="AJ569" s="79"/>
      <c r="AK569" s="79"/>
      <c r="BB569" s="373" t="s">
        <v>69</v>
      </c>
      <c r="BM569" s="76">
        <f t="shared" si="96"/>
        <v>0</v>
      </c>
      <c r="BN569" s="76">
        <f t="shared" si="97"/>
        <v>0</v>
      </c>
      <c r="BO569" s="76">
        <f t="shared" si="98"/>
        <v>0</v>
      </c>
      <c r="BP569" s="76">
        <f t="shared" si="99"/>
        <v>0</v>
      </c>
    </row>
    <row r="570" spans="1:68" ht="27" customHeight="1" x14ac:dyDescent="0.25">
      <c r="A570" s="61" t="s">
        <v>765</v>
      </c>
      <c r="B570" s="61" t="s">
        <v>766</v>
      </c>
      <c r="C570" s="35">
        <v>4301031280</v>
      </c>
      <c r="D570" s="453">
        <v>4640242180816</v>
      </c>
      <c r="E570" s="453"/>
      <c r="F570" s="60">
        <v>0.7</v>
      </c>
      <c r="G570" s="36">
        <v>6</v>
      </c>
      <c r="H570" s="60">
        <v>4.2</v>
      </c>
      <c r="I570" s="60">
        <v>4.46</v>
      </c>
      <c r="J570" s="36">
        <v>156</v>
      </c>
      <c r="K570" s="36" t="s">
        <v>87</v>
      </c>
      <c r="L570" s="36"/>
      <c r="M570" s="37" t="s">
        <v>82</v>
      </c>
      <c r="N570" s="37"/>
      <c r="O570" s="36">
        <v>40</v>
      </c>
      <c r="P570" s="755" t="s">
        <v>767</v>
      </c>
      <c r="Q570" s="455"/>
      <c r="R570" s="455"/>
      <c r="S570" s="455"/>
      <c r="T570" s="456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5"/>
        <v>0</v>
      </c>
      <c r="Z570" s="40" t="str">
        <f>IFERROR(IF(Y570=0,"",ROUNDUP(Y570/H570,0)*0.00753),"")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6"/>
        <v>0</v>
      </c>
      <c r="BN570" s="76">
        <f t="shared" si="97"/>
        <v>0</v>
      </c>
      <c r="BO570" s="76">
        <f t="shared" si="98"/>
        <v>0</v>
      </c>
      <c r="BP570" s="76">
        <f t="shared" si="99"/>
        <v>0</v>
      </c>
    </row>
    <row r="571" spans="1:68" ht="27" customHeight="1" x14ac:dyDescent="0.25">
      <c r="A571" s="61" t="s">
        <v>768</v>
      </c>
      <c r="B571" s="61" t="s">
        <v>769</v>
      </c>
      <c r="C571" s="35">
        <v>4301031244</v>
      </c>
      <c r="D571" s="453">
        <v>4640242180595</v>
      </c>
      <c r="E571" s="453"/>
      <c r="F571" s="60">
        <v>0.7</v>
      </c>
      <c r="G571" s="36">
        <v>6</v>
      </c>
      <c r="H571" s="60">
        <v>4.2</v>
      </c>
      <c r="I571" s="60">
        <v>4.46</v>
      </c>
      <c r="J571" s="36">
        <v>156</v>
      </c>
      <c r="K571" s="36" t="s">
        <v>87</v>
      </c>
      <c r="L571" s="36"/>
      <c r="M571" s="37" t="s">
        <v>82</v>
      </c>
      <c r="N571" s="37"/>
      <c r="O571" s="36">
        <v>40</v>
      </c>
      <c r="P571" s="756" t="s">
        <v>770</v>
      </c>
      <c r="Q571" s="455"/>
      <c r="R571" s="455"/>
      <c r="S571" s="455"/>
      <c r="T571" s="456"/>
      <c r="U571" s="38" t="s">
        <v>48</v>
      </c>
      <c r="V571" s="38" t="s">
        <v>48</v>
      </c>
      <c r="W571" s="39" t="s">
        <v>0</v>
      </c>
      <c r="X571" s="57">
        <v>0</v>
      </c>
      <c r="Y571" s="54">
        <f t="shared" si="95"/>
        <v>0</v>
      </c>
      <c r="Z571" s="40" t="str">
        <f>IFERROR(IF(Y571=0,"",ROUNDUP(Y571/H571,0)*0.00753),"")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5" t="s">
        <v>69</v>
      </c>
      <c r="BM571" s="76">
        <f t="shared" si="96"/>
        <v>0</v>
      </c>
      <c r="BN571" s="76">
        <f t="shared" si="97"/>
        <v>0</v>
      </c>
      <c r="BO571" s="76">
        <f t="shared" si="98"/>
        <v>0</v>
      </c>
      <c r="BP571" s="76">
        <f t="shared" si="99"/>
        <v>0</v>
      </c>
    </row>
    <row r="572" spans="1:68" ht="27" customHeight="1" x14ac:dyDescent="0.25">
      <c r="A572" s="61" t="s">
        <v>771</v>
      </c>
      <c r="B572" s="61" t="s">
        <v>772</v>
      </c>
      <c r="C572" s="35">
        <v>4301031200</v>
      </c>
      <c r="D572" s="453">
        <v>4640242180489</v>
      </c>
      <c r="E572" s="453"/>
      <c r="F572" s="60">
        <v>0.28000000000000003</v>
      </c>
      <c r="G572" s="36">
        <v>6</v>
      </c>
      <c r="H572" s="60">
        <v>1.68</v>
      </c>
      <c r="I572" s="60">
        <v>1.84</v>
      </c>
      <c r="J572" s="36">
        <v>234</v>
      </c>
      <c r="K572" s="36" t="s">
        <v>83</v>
      </c>
      <c r="L572" s="36"/>
      <c r="M572" s="37" t="s">
        <v>82</v>
      </c>
      <c r="N572" s="37"/>
      <c r="O572" s="36">
        <v>40</v>
      </c>
      <c r="P572" s="757" t="s">
        <v>773</v>
      </c>
      <c r="Q572" s="455"/>
      <c r="R572" s="455"/>
      <c r="S572" s="455"/>
      <c r="T572" s="456"/>
      <c r="U572" s="38" t="s">
        <v>48</v>
      </c>
      <c r="V572" s="38" t="s">
        <v>48</v>
      </c>
      <c r="W572" s="39" t="s">
        <v>0</v>
      </c>
      <c r="X572" s="57">
        <v>0</v>
      </c>
      <c r="Y572" s="54">
        <f t="shared" si="95"/>
        <v>0</v>
      </c>
      <c r="Z572" s="40" t="str">
        <f>IFERROR(IF(Y572=0,"",ROUNDUP(Y572/H572,0)*0.00502),"")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6" t="s">
        <v>69</v>
      </c>
      <c r="BM572" s="76">
        <f t="shared" si="96"/>
        <v>0</v>
      </c>
      <c r="BN572" s="76">
        <f t="shared" si="97"/>
        <v>0</v>
      </c>
      <c r="BO572" s="76">
        <f t="shared" si="98"/>
        <v>0</v>
      </c>
      <c r="BP572" s="76">
        <f t="shared" si="99"/>
        <v>0</v>
      </c>
    </row>
    <row r="573" spans="1:68" x14ac:dyDescent="0.2">
      <c r="A573" s="460"/>
      <c r="B573" s="460"/>
      <c r="C573" s="460"/>
      <c r="D573" s="460"/>
      <c r="E573" s="460"/>
      <c r="F573" s="460"/>
      <c r="G573" s="460"/>
      <c r="H573" s="460"/>
      <c r="I573" s="460"/>
      <c r="J573" s="460"/>
      <c r="K573" s="460"/>
      <c r="L573" s="460"/>
      <c r="M573" s="460"/>
      <c r="N573" s="460"/>
      <c r="O573" s="461"/>
      <c r="P573" s="457" t="s">
        <v>43</v>
      </c>
      <c r="Q573" s="458"/>
      <c r="R573" s="458"/>
      <c r="S573" s="458"/>
      <c r="T573" s="458"/>
      <c r="U573" s="458"/>
      <c r="V573" s="459"/>
      <c r="W573" s="41" t="s">
        <v>42</v>
      </c>
      <c r="X573" s="42">
        <f>IFERROR(X567/H567,"0")+IFERROR(X568/H568,"0")+IFERROR(X569/H569,"0")+IFERROR(X570/H570,"0")+IFERROR(X571/H571,"0")+IFERROR(X572/H572,"0")</f>
        <v>0</v>
      </c>
      <c r="Y573" s="42">
        <f>IFERROR(Y567/H567,"0")+IFERROR(Y568/H568,"0")+IFERROR(Y569/H569,"0")+IFERROR(Y570/H570,"0")+IFERROR(Y571/H571,"0")+IFERROR(Y572/H572,"0")</f>
        <v>0</v>
      </c>
      <c r="Z573" s="42">
        <f>IFERROR(IF(Z567="",0,Z567),"0")+IFERROR(IF(Z568="",0,Z568),"0")+IFERROR(IF(Z569="",0,Z569),"0")+IFERROR(IF(Z570="",0,Z570),"0")+IFERROR(IF(Z571="",0,Z571),"0")+IFERROR(IF(Z572="",0,Z572),"0")</f>
        <v>0</v>
      </c>
      <c r="AA573" s="65"/>
      <c r="AB573" s="65"/>
      <c r="AC573" s="65"/>
    </row>
    <row r="574" spans="1:68" x14ac:dyDescent="0.2">
      <c r="A574" s="460"/>
      <c r="B574" s="460"/>
      <c r="C574" s="460"/>
      <c r="D574" s="460"/>
      <c r="E574" s="460"/>
      <c r="F574" s="460"/>
      <c r="G574" s="460"/>
      <c r="H574" s="460"/>
      <c r="I574" s="460"/>
      <c r="J574" s="460"/>
      <c r="K574" s="460"/>
      <c r="L574" s="460"/>
      <c r="M574" s="460"/>
      <c r="N574" s="460"/>
      <c r="O574" s="461"/>
      <c r="P574" s="457" t="s">
        <v>43</v>
      </c>
      <c r="Q574" s="458"/>
      <c r="R574" s="458"/>
      <c r="S574" s="458"/>
      <c r="T574" s="458"/>
      <c r="U574" s="458"/>
      <c r="V574" s="459"/>
      <c r="W574" s="41" t="s">
        <v>0</v>
      </c>
      <c r="X574" s="42">
        <f>IFERROR(SUM(X567:X572),"0")</f>
        <v>0</v>
      </c>
      <c r="Y574" s="42">
        <f>IFERROR(SUM(Y567:Y572),"0")</f>
        <v>0</v>
      </c>
      <c r="Z574" s="41"/>
      <c r="AA574" s="65"/>
      <c r="AB574" s="65"/>
      <c r="AC574" s="65"/>
    </row>
    <row r="575" spans="1:68" ht="14.25" customHeight="1" x14ac:dyDescent="0.25">
      <c r="A575" s="452" t="s">
        <v>84</v>
      </c>
      <c r="B575" s="452"/>
      <c r="C575" s="452"/>
      <c r="D575" s="452"/>
      <c r="E575" s="452"/>
      <c r="F575" s="452"/>
      <c r="G575" s="452"/>
      <c r="H575" s="452"/>
      <c r="I575" s="452"/>
      <c r="J575" s="452"/>
      <c r="K575" s="452"/>
      <c r="L575" s="452"/>
      <c r="M575" s="452"/>
      <c r="N575" s="452"/>
      <c r="O575" s="452"/>
      <c r="P575" s="452"/>
      <c r="Q575" s="452"/>
      <c r="R575" s="452"/>
      <c r="S575" s="452"/>
      <c r="T575" s="452"/>
      <c r="U575" s="452"/>
      <c r="V575" s="452"/>
      <c r="W575" s="452"/>
      <c r="X575" s="452"/>
      <c r="Y575" s="452"/>
      <c r="Z575" s="452"/>
      <c r="AA575" s="64"/>
      <c r="AB575" s="64"/>
      <c r="AC575" s="64"/>
    </row>
    <row r="576" spans="1:68" ht="27" customHeight="1" x14ac:dyDescent="0.25">
      <c r="A576" s="61" t="s">
        <v>774</v>
      </c>
      <c r="B576" s="61" t="s">
        <v>775</v>
      </c>
      <c r="C576" s="35">
        <v>4301051746</v>
      </c>
      <c r="D576" s="453">
        <v>4640242180533</v>
      </c>
      <c r="E576" s="453"/>
      <c r="F576" s="60">
        <v>1.3</v>
      </c>
      <c r="G576" s="36">
        <v>6</v>
      </c>
      <c r="H576" s="60">
        <v>7.8</v>
      </c>
      <c r="I576" s="60">
        <v>8.3640000000000008</v>
      </c>
      <c r="J576" s="36">
        <v>56</v>
      </c>
      <c r="K576" s="36" t="s">
        <v>121</v>
      </c>
      <c r="L576" s="36"/>
      <c r="M576" s="37" t="s">
        <v>123</v>
      </c>
      <c r="N576" s="37"/>
      <c r="O576" s="36">
        <v>40</v>
      </c>
      <c r="P576" s="758" t="s">
        <v>776</v>
      </c>
      <c r="Q576" s="455"/>
      <c r="R576" s="455"/>
      <c r="S576" s="455"/>
      <c r="T576" s="456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7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777</v>
      </c>
      <c r="B577" s="61" t="s">
        <v>778</v>
      </c>
      <c r="C577" s="35">
        <v>4301051510</v>
      </c>
      <c r="D577" s="453">
        <v>4640242180540</v>
      </c>
      <c r="E577" s="453"/>
      <c r="F577" s="60">
        <v>1.3</v>
      </c>
      <c r="G577" s="36">
        <v>6</v>
      </c>
      <c r="H577" s="60">
        <v>7.8</v>
      </c>
      <c r="I577" s="60">
        <v>8.3640000000000008</v>
      </c>
      <c r="J577" s="36">
        <v>56</v>
      </c>
      <c r="K577" s="36" t="s">
        <v>121</v>
      </c>
      <c r="L577" s="36"/>
      <c r="M577" s="37" t="s">
        <v>82</v>
      </c>
      <c r="N577" s="37"/>
      <c r="O577" s="36">
        <v>30</v>
      </c>
      <c r="P577" s="759" t="s">
        <v>779</v>
      </c>
      <c r="Q577" s="455"/>
      <c r="R577" s="455"/>
      <c r="S577" s="455"/>
      <c r="T577" s="456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78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460"/>
      <c r="B578" s="460"/>
      <c r="C578" s="460"/>
      <c r="D578" s="460"/>
      <c r="E578" s="460"/>
      <c r="F578" s="460"/>
      <c r="G578" s="460"/>
      <c r="H578" s="460"/>
      <c r="I578" s="460"/>
      <c r="J578" s="460"/>
      <c r="K578" s="460"/>
      <c r="L578" s="460"/>
      <c r="M578" s="460"/>
      <c r="N578" s="460"/>
      <c r="O578" s="461"/>
      <c r="P578" s="457" t="s">
        <v>43</v>
      </c>
      <c r="Q578" s="458"/>
      <c r="R578" s="458"/>
      <c r="S578" s="458"/>
      <c r="T578" s="458"/>
      <c r="U578" s="458"/>
      <c r="V578" s="459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x14ac:dyDescent="0.2">
      <c r="A579" s="460"/>
      <c r="B579" s="460"/>
      <c r="C579" s="460"/>
      <c r="D579" s="460"/>
      <c r="E579" s="460"/>
      <c r="F579" s="460"/>
      <c r="G579" s="460"/>
      <c r="H579" s="460"/>
      <c r="I579" s="460"/>
      <c r="J579" s="460"/>
      <c r="K579" s="460"/>
      <c r="L579" s="460"/>
      <c r="M579" s="460"/>
      <c r="N579" s="460"/>
      <c r="O579" s="461"/>
      <c r="P579" s="457" t="s">
        <v>43</v>
      </c>
      <c r="Q579" s="458"/>
      <c r="R579" s="458"/>
      <c r="S579" s="458"/>
      <c r="T579" s="458"/>
      <c r="U579" s="458"/>
      <c r="V579" s="459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customHeight="1" x14ac:dyDescent="0.25">
      <c r="A580" s="452" t="s">
        <v>183</v>
      </c>
      <c r="B580" s="452"/>
      <c r="C580" s="452"/>
      <c r="D580" s="452"/>
      <c r="E580" s="452"/>
      <c r="F580" s="452"/>
      <c r="G580" s="452"/>
      <c r="H580" s="452"/>
      <c r="I580" s="452"/>
      <c r="J580" s="452"/>
      <c r="K580" s="452"/>
      <c r="L580" s="452"/>
      <c r="M580" s="452"/>
      <c r="N580" s="452"/>
      <c r="O580" s="452"/>
      <c r="P580" s="452"/>
      <c r="Q580" s="452"/>
      <c r="R580" s="452"/>
      <c r="S580" s="452"/>
      <c r="T580" s="452"/>
      <c r="U580" s="452"/>
      <c r="V580" s="452"/>
      <c r="W580" s="452"/>
      <c r="X580" s="452"/>
      <c r="Y580" s="452"/>
      <c r="Z580" s="452"/>
      <c r="AA580" s="64"/>
      <c r="AB580" s="64"/>
      <c r="AC580" s="64"/>
    </row>
    <row r="581" spans="1:68" ht="27" customHeight="1" x14ac:dyDescent="0.25">
      <c r="A581" s="61" t="s">
        <v>780</v>
      </c>
      <c r="B581" s="61" t="s">
        <v>781</v>
      </c>
      <c r="C581" s="35">
        <v>4301060354</v>
      </c>
      <c r="D581" s="453">
        <v>4640242180120</v>
      </c>
      <c r="E581" s="453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121</v>
      </c>
      <c r="L581" s="36"/>
      <c r="M581" s="37" t="s">
        <v>82</v>
      </c>
      <c r="N581" s="37"/>
      <c r="O581" s="36">
        <v>40</v>
      </c>
      <c r="P581" s="760" t="s">
        <v>782</v>
      </c>
      <c r="Q581" s="455"/>
      <c r="R581" s="455"/>
      <c r="S581" s="455"/>
      <c r="T581" s="456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customHeight="1" x14ac:dyDescent="0.25">
      <c r="A582" s="61" t="s">
        <v>780</v>
      </c>
      <c r="B582" s="61" t="s">
        <v>783</v>
      </c>
      <c r="C582" s="35">
        <v>4301060408</v>
      </c>
      <c r="D582" s="453">
        <v>4640242180120</v>
      </c>
      <c r="E582" s="453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121</v>
      </c>
      <c r="L582" s="36"/>
      <c r="M582" s="37" t="s">
        <v>82</v>
      </c>
      <c r="N582" s="37"/>
      <c r="O582" s="36">
        <v>40</v>
      </c>
      <c r="P582" s="761" t="s">
        <v>784</v>
      </c>
      <c r="Q582" s="455"/>
      <c r="R582" s="455"/>
      <c r="S582" s="455"/>
      <c r="T582" s="456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customHeight="1" x14ac:dyDescent="0.25">
      <c r="A583" s="61" t="s">
        <v>785</v>
      </c>
      <c r="B583" s="61" t="s">
        <v>786</v>
      </c>
      <c r="C583" s="35">
        <v>4301060355</v>
      </c>
      <c r="D583" s="453">
        <v>4640242180137</v>
      </c>
      <c r="E583" s="453"/>
      <c r="F583" s="60">
        <v>1.3</v>
      </c>
      <c r="G583" s="36">
        <v>6</v>
      </c>
      <c r="H583" s="60">
        <v>7.8</v>
      </c>
      <c r="I583" s="60">
        <v>8.2799999999999994</v>
      </c>
      <c r="J583" s="36">
        <v>56</v>
      </c>
      <c r="K583" s="36" t="s">
        <v>121</v>
      </c>
      <c r="L583" s="36"/>
      <c r="M583" s="37" t="s">
        <v>82</v>
      </c>
      <c r="N583" s="37"/>
      <c r="O583" s="36">
        <v>40</v>
      </c>
      <c r="P583" s="762" t="s">
        <v>787</v>
      </c>
      <c r="Q583" s="455"/>
      <c r="R583" s="455"/>
      <c r="S583" s="455"/>
      <c r="T583" s="456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1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ht="27" customHeight="1" x14ac:dyDescent="0.25">
      <c r="A584" s="61" t="s">
        <v>785</v>
      </c>
      <c r="B584" s="61" t="s">
        <v>788</v>
      </c>
      <c r="C584" s="35">
        <v>4301060407</v>
      </c>
      <c r="D584" s="453">
        <v>4640242180137</v>
      </c>
      <c r="E584" s="453"/>
      <c r="F584" s="60">
        <v>1.3</v>
      </c>
      <c r="G584" s="36">
        <v>6</v>
      </c>
      <c r="H584" s="60">
        <v>7.8</v>
      </c>
      <c r="I584" s="60">
        <v>8.2799999999999994</v>
      </c>
      <c r="J584" s="36">
        <v>56</v>
      </c>
      <c r="K584" s="36" t="s">
        <v>121</v>
      </c>
      <c r="L584" s="36"/>
      <c r="M584" s="37" t="s">
        <v>82</v>
      </c>
      <c r="N584" s="37"/>
      <c r="O584" s="36">
        <v>40</v>
      </c>
      <c r="P584" s="763" t="s">
        <v>789</v>
      </c>
      <c r="Q584" s="455"/>
      <c r="R584" s="455"/>
      <c r="S584" s="455"/>
      <c r="T584" s="456"/>
      <c r="U584" s="38" t="s">
        <v>48</v>
      </c>
      <c r="V584" s="38" t="s">
        <v>48</v>
      </c>
      <c r="W584" s="39" t="s">
        <v>0</v>
      </c>
      <c r="X584" s="57">
        <v>0</v>
      </c>
      <c r="Y584" s="54">
        <f>IFERROR(IF(X584="",0,CEILING((X584/$H584),1)*$H584),"")</f>
        <v>0</v>
      </c>
      <c r="Z584" s="40" t="str">
        <f>IFERROR(IF(Y584=0,"",ROUNDUP(Y584/H584,0)*0.02175),"")</f>
        <v/>
      </c>
      <c r="AA584" s="66" t="s">
        <v>48</v>
      </c>
      <c r="AB584" s="67" t="s">
        <v>48</v>
      </c>
      <c r="AC584" s="77"/>
      <c r="AG584" s="76"/>
      <c r="AJ584" s="79"/>
      <c r="AK584" s="79"/>
      <c r="BB584" s="382" t="s">
        <v>69</v>
      </c>
      <c r="BM584" s="76">
        <f>IFERROR(X584*I584/H584,"0")</f>
        <v>0</v>
      </c>
      <c r="BN584" s="76">
        <f>IFERROR(Y584*I584/H584,"0")</f>
        <v>0</v>
      </c>
      <c r="BO584" s="76">
        <f>IFERROR(1/J584*(X584/H584),"0")</f>
        <v>0</v>
      </c>
      <c r="BP584" s="76">
        <f>IFERROR(1/J584*(Y584/H584),"0")</f>
        <v>0</v>
      </c>
    </row>
    <row r="585" spans="1:68" x14ac:dyDescent="0.2">
      <c r="A585" s="460"/>
      <c r="B585" s="460"/>
      <c r="C585" s="460"/>
      <c r="D585" s="460"/>
      <c r="E585" s="460"/>
      <c r="F585" s="460"/>
      <c r="G585" s="460"/>
      <c r="H585" s="460"/>
      <c r="I585" s="460"/>
      <c r="J585" s="460"/>
      <c r="K585" s="460"/>
      <c r="L585" s="460"/>
      <c r="M585" s="460"/>
      <c r="N585" s="460"/>
      <c r="O585" s="461"/>
      <c r="P585" s="457" t="s">
        <v>43</v>
      </c>
      <c r="Q585" s="458"/>
      <c r="R585" s="458"/>
      <c r="S585" s="458"/>
      <c r="T585" s="458"/>
      <c r="U585" s="458"/>
      <c r="V585" s="459"/>
      <c r="W585" s="41" t="s">
        <v>42</v>
      </c>
      <c r="X585" s="42">
        <f>IFERROR(X581/H581,"0")+IFERROR(X582/H582,"0")+IFERROR(X583/H583,"0")+IFERROR(X584/H584,"0")</f>
        <v>0</v>
      </c>
      <c r="Y585" s="42">
        <f>IFERROR(Y581/H581,"0")+IFERROR(Y582/H582,"0")+IFERROR(Y583/H583,"0")+IFERROR(Y584/H584,"0")</f>
        <v>0</v>
      </c>
      <c r="Z585" s="42">
        <f>IFERROR(IF(Z581="",0,Z581),"0")+IFERROR(IF(Z582="",0,Z582),"0")+IFERROR(IF(Z583="",0,Z583),"0")+IFERROR(IF(Z584="",0,Z584),"0")</f>
        <v>0</v>
      </c>
      <c r="AA585" s="65"/>
      <c r="AB585" s="65"/>
      <c r="AC585" s="65"/>
    </row>
    <row r="586" spans="1:68" x14ac:dyDescent="0.2">
      <c r="A586" s="460"/>
      <c r="B586" s="460"/>
      <c r="C586" s="460"/>
      <c r="D586" s="460"/>
      <c r="E586" s="460"/>
      <c r="F586" s="460"/>
      <c r="G586" s="460"/>
      <c r="H586" s="460"/>
      <c r="I586" s="460"/>
      <c r="J586" s="460"/>
      <c r="K586" s="460"/>
      <c r="L586" s="460"/>
      <c r="M586" s="460"/>
      <c r="N586" s="460"/>
      <c r="O586" s="461"/>
      <c r="P586" s="457" t="s">
        <v>43</v>
      </c>
      <c r="Q586" s="458"/>
      <c r="R586" s="458"/>
      <c r="S586" s="458"/>
      <c r="T586" s="458"/>
      <c r="U586" s="458"/>
      <c r="V586" s="459"/>
      <c r="W586" s="41" t="s">
        <v>0</v>
      </c>
      <c r="X586" s="42">
        <f>IFERROR(SUM(X581:X584),"0")</f>
        <v>0</v>
      </c>
      <c r="Y586" s="42">
        <f>IFERROR(SUM(Y581:Y584),"0")</f>
        <v>0</v>
      </c>
      <c r="Z586" s="41"/>
      <c r="AA586" s="65"/>
      <c r="AB586" s="65"/>
      <c r="AC586" s="65"/>
    </row>
    <row r="587" spans="1:68" ht="16.5" customHeight="1" x14ac:dyDescent="0.25">
      <c r="A587" s="451" t="s">
        <v>790</v>
      </c>
      <c r="B587" s="451"/>
      <c r="C587" s="451"/>
      <c r="D587" s="451"/>
      <c r="E587" s="451"/>
      <c r="F587" s="451"/>
      <c r="G587" s="451"/>
      <c r="H587" s="451"/>
      <c r="I587" s="451"/>
      <c r="J587" s="451"/>
      <c r="K587" s="451"/>
      <c r="L587" s="451"/>
      <c r="M587" s="451"/>
      <c r="N587" s="451"/>
      <c r="O587" s="451"/>
      <c r="P587" s="451"/>
      <c r="Q587" s="451"/>
      <c r="R587" s="451"/>
      <c r="S587" s="451"/>
      <c r="T587" s="451"/>
      <c r="U587" s="451"/>
      <c r="V587" s="451"/>
      <c r="W587" s="451"/>
      <c r="X587" s="451"/>
      <c r="Y587" s="451"/>
      <c r="Z587" s="451"/>
      <c r="AA587" s="63"/>
      <c r="AB587" s="63"/>
      <c r="AC587" s="63"/>
    </row>
    <row r="588" spans="1:68" ht="14.25" customHeight="1" x14ac:dyDescent="0.25">
      <c r="A588" s="452" t="s">
        <v>117</v>
      </c>
      <c r="B588" s="452"/>
      <c r="C588" s="452"/>
      <c r="D588" s="452"/>
      <c r="E588" s="452"/>
      <c r="F588" s="452"/>
      <c r="G588" s="452"/>
      <c r="H588" s="452"/>
      <c r="I588" s="452"/>
      <c r="J588" s="452"/>
      <c r="K588" s="452"/>
      <c r="L588" s="452"/>
      <c r="M588" s="452"/>
      <c r="N588" s="452"/>
      <c r="O588" s="452"/>
      <c r="P588" s="452"/>
      <c r="Q588" s="452"/>
      <c r="R588" s="452"/>
      <c r="S588" s="452"/>
      <c r="T588" s="452"/>
      <c r="U588" s="452"/>
      <c r="V588" s="452"/>
      <c r="W588" s="452"/>
      <c r="X588" s="452"/>
      <c r="Y588" s="452"/>
      <c r="Z588" s="452"/>
      <c r="AA588" s="64"/>
      <c r="AB588" s="64"/>
      <c r="AC588" s="64"/>
    </row>
    <row r="589" spans="1:68" ht="27" customHeight="1" x14ac:dyDescent="0.25">
      <c r="A589" s="61" t="s">
        <v>791</v>
      </c>
      <c r="B589" s="61" t="s">
        <v>792</v>
      </c>
      <c r="C589" s="35">
        <v>4301011951</v>
      </c>
      <c r="D589" s="453">
        <v>4640242180045</v>
      </c>
      <c r="E589" s="453"/>
      <c r="F589" s="60">
        <v>1.35</v>
      </c>
      <c r="G589" s="36">
        <v>8</v>
      </c>
      <c r="H589" s="60">
        <v>10.8</v>
      </c>
      <c r="I589" s="60">
        <v>11.28</v>
      </c>
      <c r="J589" s="36">
        <v>56</v>
      </c>
      <c r="K589" s="36" t="s">
        <v>121</v>
      </c>
      <c r="L589" s="36"/>
      <c r="M589" s="37" t="s">
        <v>120</v>
      </c>
      <c r="N589" s="37"/>
      <c r="O589" s="36">
        <v>55</v>
      </c>
      <c r="P589" s="764" t="s">
        <v>793</v>
      </c>
      <c r="Q589" s="455"/>
      <c r="R589" s="455"/>
      <c r="S589" s="455"/>
      <c r="T589" s="456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ht="27" customHeight="1" x14ac:dyDescent="0.25">
      <c r="A590" s="61" t="s">
        <v>794</v>
      </c>
      <c r="B590" s="61" t="s">
        <v>795</v>
      </c>
      <c r="C590" s="35">
        <v>4301011950</v>
      </c>
      <c r="D590" s="453">
        <v>4640242180601</v>
      </c>
      <c r="E590" s="453"/>
      <c r="F590" s="60">
        <v>1.35</v>
      </c>
      <c r="G590" s="36">
        <v>8</v>
      </c>
      <c r="H590" s="60">
        <v>10.8</v>
      </c>
      <c r="I590" s="60">
        <v>11.28</v>
      </c>
      <c r="J590" s="36">
        <v>56</v>
      </c>
      <c r="K590" s="36" t="s">
        <v>121</v>
      </c>
      <c r="L590" s="36"/>
      <c r="M590" s="37" t="s">
        <v>120</v>
      </c>
      <c r="N590" s="37"/>
      <c r="O590" s="36">
        <v>55</v>
      </c>
      <c r="P590" s="765" t="s">
        <v>796</v>
      </c>
      <c r="Q590" s="455"/>
      <c r="R590" s="455"/>
      <c r="S590" s="455"/>
      <c r="T590" s="456"/>
      <c r="U590" s="38" t="s">
        <v>48</v>
      </c>
      <c r="V590" s="38" t="s">
        <v>48</v>
      </c>
      <c r="W590" s="39" t="s">
        <v>0</v>
      </c>
      <c r="X590" s="57">
        <v>0</v>
      </c>
      <c r="Y590" s="54">
        <f>IFERROR(IF(X590="",0,CEILING((X590/$H590),1)*$H590),"")</f>
        <v>0</v>
      </c>
      <c r="Z590" s="40" t="str">
        <f>IFERROR(IF(Y590=0,"",ROUNDUP(Y590/H590,0)*0.02175),"")</f>
        <v/>
      </c>
      <c r="AA590" s="66" t="s">
        <v>48</v>
      </c>
      <c r="AB590" s="67" t="s">
        <v>48</v>
      </c>
      <c r="AC590" s="77"/>
      <c r="AG590" s="76"/>
      <c r="AJ590" s="79"/>
      <c r="AK590" s="79"/>
      <c r="BB590" s="384" t="s">
        <v>69</v>
      </c>
      <c r="BM590" s="76">
        <f>IFERROR(X590*I590/H590,"0")</f>
        <v>0</v>
      </c>
      <c r="BN590" s="76">
        <f>IFERROR(Y590*I590/H590,"0")</f>
        <v>0</v>
      </c>
      <c r="BO590" s="76">
        <f>IFERROR(1/J590*(X590/H590),"0")</f>
        <v>0</v>
      </c>
      <c r="BP590" s="76">
        <f>IFERROR(1/J590*(Y590/H590),"0")</f>
        <v>0</v>
      </c>
    </row>
    <row r="591" spans="1:68" x14ac:dyDescent="0.2">
      <c r="A591" s="460"/>
      <c r="B591" s="460"/>
      <c r="C591" s="460"/>
      <c r="D591" s="460"/>
      <c r="E591" s="460"/>
      <c r="F591" s="460"/>
      <c r="G591" s="460"/>
      <c r="H591" s="460"/>
      <c r="I591" s="460"/>
      <c r="J591" s="460"/>
      <c r="K591" s="460"/>
      <c r="L591" s="460"/>
      <c r="M591" s="460"/>
      <c r="N591" s="460"/>
      <c r="O591" s="461"/>
      <c r="P591" s="457" t="s">
        <v>43</v>
      </c>
      <c r="Q591" s="458"/>
      <c r="R591" s="458"/>
      <c r="S591" s="458"/>
      <c r="T591" s="458"/>
      <c r="U591" s="458"/>
      <c r="V591" s="459"/>
      <c r="W591" s="41" t="s">
        <v>42</v>
      </c>
      <c r="X591" s="42">
        <f>IFERROR(X589/H589,"0")+IFERROR(X590/H590,"0")</f>
        <v>0</v>
      </c>
      <c r="Y591" s="42">
        <f>IFERROR(Y589/H589,"0")+IFERROR(Y590/H590,"0")</f>
        <v>0</v>
      </c>
      <c r="Z591" s="42">
        <f>IFERROR(IF(Z589="",0,Z589),"0")+IFERROR(IF(Z590="",0,Z590),"0")</f>
        <v>0</v>
      </c>
      <c r="AA591" s="65"/>
      <c r="AB591" s="65"/>
      <c r="AC591" s="65"/>
    </row>
    <row r="592" spans="1:68" x14ac:dyDescent="0.2">
      <c r="A592" s="460"/>
      <c r="B592" s="460"/>
      <c r="C592" s="460"/>
      <c r="D592" s="460"/>
      <c r="E592" s="460"/>
      <c r="F592" s="460"/>
      <c r="G592" s="460"/>
      <c r="H592" s="460"/>
      <c r="I592" s="460"/>
      <c r="J592" s="460"/>
      <c r="K592" s="460"/>
      <c r="L592" s="460"/>
      <c r="M592" s="460"/>
      <c r="N592" s="460"/>
      <c r="O592" s="461"/>
      <c r="P592" s="457" t="s">
        <v>43</v>
      </c>
      <c r="Q592" s="458"/>
      <c r="R592" s="458"/>
      <c r="S592" s="458"/>
      <c r="T592" s="458"/>
      <c r="U592" s="458"/>
      <c r="V592" s="459"/>
      <c r="W592" s="41" t="s">
        <v>0</v>
      </c>
      <c r="X592" s="42">
        <f>IFERROR(SUM(X589:X590),"0")</f>
        <v>0</v>
      </c>
      <c r="Y592" s="42">
        <f>IFERROR(SUM(Y589:Y590),"0")</f>
        <v>0</v>
      </c>
      <c r="Z592" s="41"/>
      <c r="AA592" s="65"/>
      <c r="AB592" s="65"/>
      <c r="AC592" s="65"/>
    </row>
    <row r="593" spans="1:68" ht="14.25" customHeight="1" x14ac:dyDescent="0.25">
      <c r="A593" s="452" t="s">
        <v>153</v>
      </c>
      <c r="B593" s="452"/>
      <c r="C593" s="452"/>
      <c r="D593" s="452"/>
      <c r="E593" s="452"/>
      <c r="F593" s="452"/>
      <c r="G593" s="452"/>
      <c r="H593" s="452"/>
      <c r="I593" s="452"/>
      <c r="J593" s="452"/>
      <c r="K593" s="452"/>
      <c r="L593" s="452"/>
      <c r="M593" s="452"/>
      <c r="N593" s="452"/>
      <c r="O593" s="452"/>
      <c r="P593" s="452"/>
      <c r="Q593" s="452"/>
      <c r="R593" s="452"/>
      <c r="S593" s="452"/>
      <c r="T593" s="452"/>
      <c r="U593" s="452"/>
      <c r="V593" s="452"/>
      <c r="W593" s="452"/>
      <c r="X593" s="452"/>
      <c r="Y593" s="452"/>
      <c r="Z593" s="452"/>
      <c r="AA593" s="64"/>
      <c r="AB593" s="64"/>
      <c r="AC593" s="64"/>
    </row>
    <row r="594" spans="1:68" ht="27" customHeight="1" x14ac:dyDescent="0.25">
      <c r="A594" s="61" t="s">
        <v>797</v>
      </c>
      <c r="B594" s="61" t="s">
        <v>798</v>
      </c>
      <c r="C594" s="35">
        <v>4301020314</v>
      </c>
      <c r="D594" s="453">
        <v>4640242180090</v>
      </c>
      <c r="E594" s="453"/>
      <c r="F594" s="60">
        <v>1.35</v>
      </c>
      <c r="G594" s="36">
        <v>8</v>
      </c>
      <c r="H594" s="60">
        <v>10.8</v>
      </c>
      <c r="I594" s="60">
        <v>11.28</v>
      </c>
      <c r="J594" s="36">
        <v>56</v>
      </c>
      <c r="K594" s="36" t="s">
        <v>121</v>
      </c>
      <c r="L594" s="36"/>
      <c r="M594" s="37" t="s">
        <v>120</v>
      </c>
      <c r="N594" s="37"/>
      <c r="O594" s="36">
        <v>50</v>
      </c>
      <c r="P594" s="766" t="s">
        <v>799</v>
      </c>
      <c r="Q594" s="455"/>
      <c r="R594" s="455"/>
      <c r="S594" s="455"/>
      <c r="T594" s="456"/>
      <c r="U594" s="38" t="s">
        <v>48</v>
      </c>
      <c r="V594" s="38" t="s">
        <v>48</v>
      </c>
      <c r="W594" s="39" t="s">
        <v>0</v>
      </c>
      <c r="X594" s="57">
        <v>0</v>
      </c>
      <c r="Y594" s="54">
        <f>IFERROR(IF(X594="",0,CEILING((X594/$H594),1)*$H594),"")</f>
        <v>0</v>
      </c>
      <c r="Z594" s="40" t="str">
        <f>IFERROR(IF(Y594=0,"",ROUNDUP(Y594/H594,0)*0.02175),"")</f>
        <v/>
      </c>
      <c r="AA594" s="66" t="s">
        <v>48</v>
      </c>
      <c r="AB594" s="67" t="s">
        <v>48</v>
      </c>
      <c r="AC594" s="77"/>
      <c r="AG594" s="76"/>
      <c r="AJ594" s="79"/>
      <c r="AK594" s="79"/>
      <c r="BB594" s="385" t="s">
        <v>69</v>
      </c>
      <c r="BM594" s="76">
        <f>IFERROR(X594*I594/H594,"0")</f>
        <v>0</v>
      </c>
      <c r="BN594" s="76">
        <f>IFERROR(Y594*I594/H594,"0")</f>
        <v>0</v>
      </c>
      <c r="BO594" s="76">
        <f>IFERROR(1/J594*(X594/H594),"0")</f>
        <v>0</v>
      </c>
      <c r="BP594" s="76">
        <f>IFERROR(1/J594*(Y594/H594),"0")</f>
        <v>0</v>
      </c>
    </row>
    <row r="595" spans="1:68" x14ac:dyDescent="0.2">
      <c r="A595" s="460"/>
      <c r="B595" s="460"/>
      <c r="C595" s="460"/>
      <c r="D595" s="460"/>
      <c r="E595" s="460"/>
      <c r="F595" s="460"/>
      <c r="G595" s="460"/>
      <c r="H595" s="460"/>
      <c r="I595" s="460"/>
      <c r="J595" s="460"/>
      <c r="K595" s="460"/>
      <c r="L595" s="460"/>
      <c r="M595" s="460"/>
      <c r="N595" s="460"/>
      <c r="O595" s="461"/>
      <c r="P595" s="457" t="s">
        <v>43</v>
      </c>
      <c r="Q595" s="458"/>
      <c r="R595" s="458"/>
      <c r="S595" s="458"/>
      <c r="T595" s="458"/>
      <c r="U595" s="458"/>
      <c r="V595" s="459"/>
      <c r="W595" s="41" t="s">
        <v>42</v>
      </c>
      <c r="X595" s="42">
        <f>IFERROR(X594/H594,"0")</f>
        <v>0</v>
      </c>
      <c r="Y595" s="42">
        <f>IFERROR(Y594/H594,"0")</f>
        <v>0</v>
      </c>
      <c r="Z595" s="42">
        <f>IFERROR(IF(Z594="",0,Z594),"0")</f>
        <v>0</v>
      </c>
      <c r="AA595" s="65"/>
      <c r="AB595" s="65"/>
      <c r="AC595" s="65"/>
    </row>
    <row r="596" spans="1:68" x14ac:dyDescent="0.2">
      <c r="A596" s="460"/>
      <c r="B596" s="460"/>
      <c r="C596" s="460"/>
      <c r="D596" s="460"/>
      <c r="E596" s="460"/>
      <c r="F596" s="460"/>
      <c r="G596" s="460"/>
      <c r="H596" s="460"/>
      <c r="I596" s="460"/>
      <c r="J596" s="460"/>
      <c r="K596" s="460"/>
      <c r="L596" s="460"/>
      <c r="M596" s="460"/>
      <c r="N596" s="460"/>
      <c r="O596" s="461"/>
      <c r="P596" s="457" t="s">
        <v>43</v>
      </c>
      <c r="Q596" s="458"/>
      <c r="R596" s="458"/>
      <c r="S596" s="458"/>
      <c r="T596" s="458"/>
      <c r="U596" s="458"/>
      <c r="V596" s="459"/>
      <c r="W596" s="41" t="s">
        <v>0</v>
      </c>
      <c r="X596" s="42">
        <f>IFERROR(SUM(X594:X594),"0")</f>
        <v>0</v>
      </c>
      <c r="Y596" s="42">
        <f>IFERROR(SUM(Y594:Y594),"0")</f>
        <v>0</v>
      </c>
      <c r="Z596" s="41"/>
      <c r="AA596" s="65"/>
      <c r="AB596" s="65"/>
      <c r="AC596" s="65"/>
    </row>
    <row r="597" spans="1:68" ht="14.25" customHeight="1" x14ac:dyDescent="0.25">
      <c r="A597" s="452" t="s">
        <v>79</v>
      </c>
      <c r="B597" s="452"/>
      <c r="C597" s="452"/>
      <c r="D597" s="452"/>
      <c r="E597" s="452"/>
      <c r="F597" s="452"/>
      <c r="G597" s="452"/>
      <c r="H597" s="452"/>
      <c r="I597" s="452"/>
      <c r="J597" s="452"/>
      <c r="K597" s="452"/>
      <c r="L597" s="452"/>
      <c r="M597" s="452"/>
      <c r="N597" s="452"/>
      <c r="O597" s="452"/>
      <c r="P597" s="452"/>
      <c r="Q597" s="452"/>
      <c r="R597" s="452"/>
      <c r="S597" s="452"/>
      <c r="T597" s="452"/>
      <c r="U597" s="452"/>
      <c r="V597" s="452"/>
      <c r="W597" s="452"/>
      <c r="X597" s="452"/>
      <c r="Y597" s="452"/>
      <c r="Z597" s="452"/>
      <c r="AA597" s="64"/>
      <c r="AB597" s="64"/>
      <c r="AC597" s="64"/>
    </row>
    <row r="598" spans="1:68" ht="27" customHeight="1" x14ac:dyDescent="0.25">
      <c r="A598" s="61" t="s">
        <v>800</v>
      </c>
      <c r="B598" s="61" t="s">
        <v>801</v>
      </c>
      <c r="C598" s="35">
        <v>4301031321</v>
      </c>
      <c r="D598" s="453">
        <v>4640242180076</v>
      </c>
      <c r="E598" s="453"/>
      <c r="F598" s="60">
        <v>0.7</v>
      </c>
      <c r="G598" s="36">
        <v>6</v>
      </c>
      <c r="H598" s="60">
        <v>4.2</v>
      </c>
      <c r="I598" s="60">
        <v>4.4000000000000004</v>
      </c>
      <c r="J598" s="36">
        <v>156</v>
      </c>
      <c r="K598" s="36" t="s">
        <v>87</v>
      </c>
      <c r="L598" s="36"/>
      <c r="M598" s="37" t="s">
        <v>82</v>
      </c>
      <c r="N598" s="37"/>
      <c r="O598" s="36">
        <v>40</v>
      </c>
      <c r="P598" s="768" t="s">
        <v>802</v>
      </c>
      <c r="Q598" s="455"/>
      <c r="R598" s="455"/>
      <c r="S598" s="455"/>
      <c r="T598" s="456"/>
      <c r="U598" s="38" t="s">
        <v>48</v>
      </c>
      <c r="V598" s="38" t="s">
        <v>48</v>
      </c>
      <c r="W598" s="39" t="s">
        <v>0</v>
      </c>
      <c r="X598" s="57">
        <v>0</v>
      </c>
      <c r="Y598" s="54">
        <f>IFERROR(IF(X598="",0,CEILING((X598/$H598),1)*$H598),"")</f>
        <v>0</v>
      </c>
      <c r="Z598" s="40" t="str">
        <f>IFERROR(IF(Y598=0,"",ROUNDUP(Y598/H598,0)*0.00753),"")</f>
        <v/>
      </c>
      <c r="AA598" s="66" t="s">
        <v>48</v>
      </c>
      <c r="AB598" s="67" t="s">
        <v>48</v>
      </c>
      <c r="AC598" s="77"/>
      <c r="AG598" s="76"/>
      <c r="AJ598" s="79"/>
      <c r="AK598" s="79"/>
      <c r="BB598" s="386" t="s">
        <v>69</v>
      </c>
      <c r="BM598" s="76">
        <f>IFERROR(X598*I598/H598,"0")</f>
        <v>0</v>
      </c>
      <c r="BN598" s="76">
        <f>IFERROR(Y598*I598/H598,"0")</f>
        <v>0</v>
      </c>
      <c r="BO598" s="76">
        <f>IFERROR(1/J598*(X598/H598),"0")</f>
        <v>0</v>
      </c>
      <c r="BP598" s="76">
        <f>IFERROR(1/J598*(Y598/H598),"0")</f>
        <v>0</v>
      </c>
    </row>
    <row r="599" spans="1:68" x14ac:dyDescent="0.2">
      <c r="A599" s="460"/>
      <c r="B599" s="460"/>
      <c r="C599" s="460"/>
      <c r="D599" s="460"/>
      <c r="E599" s="460"/>
      <c r="F599" s="460"/>
      <c r="G599" s="460"/>
      <c r="H599" s="460"/>
      <c r="I599" s="460"/>
      <c r="J599" s="460"/>
      <c r="K599" s="460"/>
      <c r="L599" s="460"/>
      <c r="M599" s="460"/>
      <c r="N599" s="460"/>
      <c r="O599" s="461"/>
      <c r="P599" s="457" t="s">
        <v>43</v>
      </c>
      <c r="Q599" s="458"/>
      <c r="R599" s="458"/>
      <c r="S599" s="458"/>
      <c r="T599" s="458"/>
      <c r="U599" s="458"/>
      <c r="V599" s="459"/>
      <c r="W599" s="41" t="s">
        <v>42</v>
      </c>
      <c r="X599" s="42">
        <f>IFERROR(X598/H598,"0")</f>
        <v>0</v>
      </c>
      <c r="Y599" s="42">
        <f>IFERROR(Y598/H598,"0")</f>
        <v>0</v>
      </c>
      <c r="Z599" s="42">
        <f>IFERROR(IF(Z598="",0,Z598),"0")</f>
        <v>0</v>
      </c>
      <c r="AA599" s="65"/>
      <c r="AB599" s="65"/>
      <c r="AC599" s="65"/>
    </row>
    <row r="600" spans="1:68" x14ac:dyDescent="0.2">
      <c r="A600" s="460"/>
      <c r="B600" s="460"/>
      <c r="C600" s="460"/>
      <c r="D600" s="460"/>
      <c r="E600" s="460"/>
      <c r="F600" s="460"/>
      <c r="G600" s="460"/>
      <c r="H600" s="460"/>
      <c r="I600" s="460"/>
      <c r="J600" s="460"/>
      <c r="K600" s="460"/>
      <c r="L600" s="460"/>
      <c r="M600" s="460"/>
      <c r="N600" s="460"/>
      <c r="O600" s="461"/>
      <c r="P600" s="457" t="s">
        <v>43</v>
      </c>
      <c r="Q600" s="458"/>
      <c r="R600" s="458"/>
      <c r="S600" s="458"/>
      <c r="T600" s="458"/>
      <c r="U600" s="458"/>
      <c r="V600" s="459"/>
      <c r="W600" s="41" t="s">
        <v>0</v>
      </c>
      <c r="X600" s="42">
        <f>IFERROR(SUM(X598:X598),"0")</f>
        <v>0</v>
      </c>
      <c r="Y600" s="42">
        <f>IFERROR(SUM(Y598:Y598),"0")</f>
        <v>0</v>
      </c>
      <c r="Z600" s="41"/>
      <c r="AA600" s="65"/>
      <c r="AB600" s="65"/>
      <c r="AC600" s="65"/>
    </row>
    <row r="601" spans="1:68" ht="14.25" customHeight="1" x14ac:dyDescent="0.25">
      <c r="A601" s="452" t="s">
        <v>84</v>
      </c>
      <c r="B601" s="452"/>
      <c r="C601" s="452"/>
      <c r="D601" s="452"/>
      <c r="E601" s="452"/>
      <c r="F601" s="452"/>
      <c r="G601" s="452"/>
      <c r="H601" s="452"/>
      <c r="I601" s="452"/>
      <c r="J601" s="452"/>
      <c r="K601" s="452"/>
      <c r="L601" s="452"/>
      <c r="M601" s="452"/>
      <c r="N601" s="452"/>
      <c r="O601" s="452"/>
      <c r="P601" s="452"/>
      <c r="Q601" s="452"/>
      <c r="R601" s="452"/>
      <c r="S601" s="452"/>
      <c r="T601" s="452"/>
      <c r="U601" s="452"/>
      <c r="V601" s="452"/>
      <c r="W601" s="452"/>
      <c r="X601" s="452"/>
      <c r="Y601" s="452"/>
      <c r="Z601" s="452"/>
      <c r="AA601" s="64"/>
      <c r="AB601" s="64"/>
      <c r="AC601" s="64"/>
    </row>
    <row r="602" spans="1:68" ht="27" customHeight="1" x14ac:dyDescent="0.25">
      <c r="A602" s="61" t="s">
        <v>803</v>
      </c>
      <c r="B602" s="61" t="s">
        <v>804</v>
      </c>
      <c r="C602" s="35">
        <v>4301051780</v>
      </c>
      <c r="D602" s="453">
        <v>4640242180106</v>
      </c>
      <c r="E602" s="453"/>
      <c r="F602" s="60">
        <v>1.3</v>
      </c>
      <c r="G602" s="36">
        <v>6</v>
      </c>
      <c r="H602" s="60">
        <v>7.8</v>
      </c>
      <c r="I602" s="60">
        <v>8.2799999999999994</v>
      </c>
      <c r="J602" s="36">
        <v>56</v>
      </c>
      <c r="K602" s="36" t="s">
        <v>121</v>
      </c>
      <c r="L602" s="36"/>
      <c r="M602" s="37" t="s">
        <v>82</v>
      </c>
      <c r="N602" s="37"/>
      <c r="O602" s="36">
        <v>45</v>
      </c>
      <c r="P602" s="769" t="s">
        <v>805</v>
      </c>
      <c r="Q602" s="455"/>
      <c r="R602" s="455"/>
      <c r="S602" s="455"/>
      <c r="T602" s="456"/>
      <c r="U602" s="38" t="s">
        <v>48</v>
      </c>
      <c r="V602" s="38" t="s">
        <v>48</v>
      </c>
      <c r="W602" s="39" t="s">
        <v>0</v>
      </c>
      <c r="X602" s="57">
        <v>0</v>
      </c>
      <c r="Y602" s="54">
        <f>IFERROR(IF(X602="",0,CEILING((X602/$H602),1)*$H602),"")</f>
        <v>0</v>
      </c>
      <c r="Z602" s="40" t="str">
        <f>IFERROR(IF(Y602=0,"",ROUNDUP(Y602/H602,0)*0.02175),"")</f>
        <v/>
      </c>
      <c r="AA602" s="66" t="s">
        <v>48</v>
      </c>
      <c r="AB602" s="67" t="s">
        <v>48</v>
      </c>
      <c r="AC602" s="77"/>
      <c r="AG602" s="76"/>
      <c r="AJ602" s="79"/>
      <c r="AK602" s="79"/>
      <c r="BB602" s="387" t="s">
        <v>69</v>
      </c>
      <c r="BM602" s="76">
        <f>IFERROR(X602*I602/H602,"0")</f>
        <v>0</v>
      </c>
      <c r="BN602" s="76">
        <f>IFERROR(Y602*I602/H602,"0")</f>
        <v>0</v>
      </c>
      <c r="BO602" s="76">
        <f>IFERROR(1/J602*(X602/H602),"0")</f>
        <v>0</v>
      </c>
      <c r="BP602" s="76">
        <f>IFERROR(1/J602*(Y602/H602),"0")</f>
        <v>0</v>
      </c>
    </row>
    <row r="603" spans="1:68" x14ac:dyDescent="0.2">
      <c r="A603" s="460"/>
      <c r="B603" s="460"/>
      <c r="C603" s="460"/>
      <c r="D603" s="460"/>
      <c r="E603" s="460"/>
      <c r="F603" s="460"/>
      <c r="G603" s="460"/>
      <c r="H603" s="460"/>
      <c r="I603" s="460"/>
      <c r="J603" s="460"/>
      <c r="K603" s="460"/>
      <c r="L603" s="460"/>
      <c r="M603" s="460"/>
      <c r="N603" s="460"/>
      <c r="O603" s="461"/>
      <c r="P603" s="457" t="s">
        <v>43</v>
      </c>
      <c r="Q603" s="458"/>
      <c r="R603" s="458"/>
      <c r="S603" s="458"/>
      <c r="T603" s="458"/>
      <c r="U603" s="458"/>
      <c r="V603" s="459"/>
      <c r="W603" s="41" t="s">
        <v>42</v>
      </c>
      <c r="X603" s="42">
        <f>IFERROR(X602/H602,"0")</f>
        <v>0</v>
      </c>
      <c r="Y603" s="42">
        <f>IFERROR(Y602/H602,"0")</f>
        <v>0</v>
      </c>
      <c r="Z603" s="42">
        <f>IFERROR(IF(Z602="",0,Z602),"0")</f>
        <v>0</v>
      </c>
      <c r="AA603" s="65"/>
      <c r="AB603" s="65"/>
      <c r="AC603" s="65"/>
    </row>
    <row r="604" spans="1:68" x14ac:dyDescent="0.2">
      <c r="A604" s="460"/>
      <c r="B604" s="460"/>
      <c r="C604" s="460"/>
      <c r="D604" s="460"/>
      <c r="E604" s="460"/>
      <c r="F604" s="460"/>
      <c r="G604" s="460"/>
      <c r="H604" s="460"/>
      <c r="I604" s="460"/>
      <c r="J604" s="460"/>
      <c r="K604" s="460"/>
      <c r="L604" s="460"/>
      <c r="M604" s="460"/>
      <c r="N604" s="460"/>
      <c r="O604" s="461"/>
      <c r="P604" s="457" t="s">
        <v>43</v>
      </c>
      <c r="Q604" s="458"/>
      <c r="R604" s="458"/>
      <c r="S604" s="458"/>
      <c r="T604" s="458"/>
      <c r="U604" s="458"/>
      <c r="V604" s="459"/>
      <c r="W604" s="41" t="s">
        <v>0</v>
      </c>
      <c r="X604" s="42">
        <f>IFERROR(SUM(X602:X602),"0")</f>
        <v>0</v>
      </c>
      <c r="Y604" s="42">
        <f>IFERROR(SUM(Y602:Y602),"0")</f>
        <v>0</v>
      </c>
      <c r="Z604" s="41"/>
      <c r="AA604" s="65"/>
      <c r="AB604" s="65"/>
      <c r="AC604" s="65"/>
    </row>
    <row r="605" spans="1:68" ht="15" customHeight="1" x14ac:dyDescent="0.2">
      <c r="A605" s="460"/>
      <c r="B605" s="460"/>
      <c r="C605" s="460"/>
      <c r="D605" s="460"/>
      <c r="E605" s="460"/>
      <c r="F605" s="460"/>
      <c r="G605" s="460"/>
      <c r="H605" s="460"/>
      <c r="I605" s="460"/>
      <c r="J605" s="460"/>
      <c r="K605" s="460"/>
      <c r="L605" s="460"/>
      <c r="M605" s="460"/>
      <c r="N605" s="460"/>
      <c r="O605" s="773"/>
      <c r="P605" s="770" t="s">
        <v>36</v>
      </c>
      <c r="Q605" s="771"/>
      <c r="R605" s="771"/>
      <c r="S605" s="771"/>
      <c r="T605" s="771"/>
      <c r="U605" s="771"/>
      <c r="V605" s="772"/>
      <c r="W605" s="41" t="s">
        <v>0</v>
      </c>
      <c r="X605" s="42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17943</v>
      </c>
      <c r="Y605" s="42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18050.939999999999</v>
      </c>
      <c r="Z605" s="41"/>
      <c r="AA605" s="65"/>
      <c r="AB605" s="65"/>
      <c r="AC605" s="65"/>
    </row>
    <row r="606" spans="1:68" x14ac:dyDescent="0.2">
      <c r="A606" s="460"/>
      <c r="B606" s="460"/>
      <c r="C606" s="460"/>
      <c r="D606" s="460"/>
      <c r="E606" s="460"/>
      <c r="F606" s="460"/>
      <c r="G606" s="460"/>
      <c r="H606" s="460"/>
      <c r="I606" s="460"/>
      <c r="J606" s="460"/>
      <c r="K606" s="460"/>
      <c r="L606" s="460"/>
      <c r="M606" s="460"/>
      <c r="N606" s="460"/>
      <c r="O606" s="773"/>
      <c r="P606" s="770" t="s">
        <v>37</v>
      </c>
      <c r="Q606" s="771"/>
      <c r="R606" s="771"/>
      <c r="S606" s="771"/>
      <c r="T606" s="771"/>
      <c r="U606" s="771"/>
      <c r="V606" s="772"/>
      <c r="W606" s="41" t="s">
        <v>0</v>
      </c>
      <c r="X606" s="42">
        <f>IFERROR(SUM(BM22:BM602),"0")</f>
        <v>18818.696500231792</v>
      </c>
      <c r="Y606" s="42">
        <f>IFERROR(SUM(BN22:BN602),"0")</f>
        <v>18932.607999999997</v>
      </c>
      <c r="Z606" s="41"/>
      <c r="AA606" s="65"/>
      <c r="AB606" s="65"/>
      <c r="AC606" s="65"/>
    </row>
    <row r="607" spans="1:68" x14ac:dyDescent="0.2">
      <c r="A607" s="460"/>
      <c r="B607" s="460"/>
      <c r="C607" s="460"/>
      <c r="D607" s="460"/>
      <c r="E607" s="460"/>
      <c r="F607" s="460"/>
      <c r="G607" s="460"/>
      <c r="H607" s="460"/>
      <c r="I607" s="460"/>
      <c r="J607" s="460"/>
      <c r="K607" s="460"/>
      <c r="L607" s="460"/>
      <c r="M607" s="460"/>
      <c r="N607" s="460"/>
      <c r="O607" s="773"/>
      <c r="P607" s="770" t="s">
        <v>38</v>
      </c>
      <c r="Q607" s="771"/>
      <c r="R607" s="771"/>
      <c r="S607" s="771"/>
      <c r="T607" s="771"/>
      <c r="U607" s="771"/>
      <c r="V607" s="772"/>
      <c r="W607" s="41" t="s">
        <v>23</v>
      </c>
      <c r="X607" s="43">
        <f>ROUNDUP(SUM(BO22:BO602),0)</f>
        <v>31</v>
      </c>
      <c r="Y607" s="43">
        <f>ROUNDUP(SUM(BP22:BP602),0)</f>
        <v>31</v>
      </c>
      <c r="Z607" s="41"/>
      <c r="AA607" s="65"/>
      <c r="AB607" s="65"/>
      <c r="AC607" s="65"/>
    </row>
    <row r="608" spans="1:68" x14ac:dyDescent="0.2">
      <c r="A608" s="460"/>
      <c r="B608" s="460"/>
      <c r="C608" s="460"/>
      <c r="D608" s="460"/>
      <c r="E608" s="460"/>
      <c r="F608" s="460"/>
      <c r="G608" s="460"/>
      <c r="H608" s="460"/>
      <c r="I608" s="460"/>
      <c r="J608" s="460"/>
      <c r="K608" s="460"/>
      <c r="L608" s="460"/>
      <c r="M608" s="460"/>
      <c r="N608" s="460"/>
      <c r="O608" s="773"/>
      <c r="P608" s="770" t="s">
        <v>39</v>
      </c>
      <c r="Q608" s="771"/>
      <c r="R608" s="771"/>
      <c r="S608" s="771"/>
      <c r="T608" s="771"/>
      <c r="U608" s="771"/>
      <c r="V608" s="772"/>
      <c r="W608" s="41" t="s">
        <v>0</v>
      </c>
      <c r="X608" s="42">
        <f>GrossWeightTotal+PalletQtyTotal*25</f>
        <v>19593.696500231792</v>
      </c>
      <c r="Y608" s="42">
        <f>GrossWeightTotalR+PalletQtyTotalR*25</f>
        <v>19707.607999999997</v>
      </c>
      <c r="Z608" s="41"/>
      <c r="AA608" s="65"/>
      <c r="AB608" s="65"/>
      <c r="AC608" s="65"/>
    </row>
    <row r="609" spans="1:32" x14ac:dyDescent="0.2">
      <c r="A609" s="460"/>
      <c r="B609" s="460"/>
      <c r="C609" s="460"/>
      <c r="D609" s="460"/>
      <c r="E609" s="460"/>
      <c r="F609" s="460"/>
      <c r="G609" s="460"/>
      <c r="H609" s="460"/>
      <c r="I609" s="460"/>
      <c r="J609" s="460"/>
      <c r="K609" s="460"/>
      <c r="L609" s="460"/>
      <c r="M609" s="460"/>
      <c r="N609" s="460"/>
      <c r="O609" s="773"/>
      <c r="P609" s="770" t="s">
        <v>40</v>
      </c>
      <c r="Q609" s="771"/>
      <c r="R609" s="771"/>
      <c r="S609" s="771"/>
      <c r="T609" s="771"/>
      <c r="U609" s="771"/>
      <c r="V609" s="772"/>
      <c r="W609" s="41" t="s">
        <v>23</v>
      </c>
      <c r="X609" s="42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2402.1673515300972</v>
      </c>
      <c r="Y609" s="42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2416</v>
      </c>
      <c r="Z609" s="41"/>
      <c r="AA609" s="65"/>
      <c r="AB609" s="65"/>
      <c r="AC609" s="65"/>
    </row>
    <row r="610" spans="1:32" ht="14.25" x14ac:dyDescent="0.2">
      <c r="A610" s="460"/>
      <c r="B610" s="460"/>
      <c r="C610" s="460"/>
      <c r="D610" s="460"/>
      <c r="E610" s="460"/>
      <c r="F610" s="460"/>
      <c r="G610" s="460"/>
      <c r="H610" s="460"/>
      <c r="I610" s="460"/>
      <c r="J610" s="460"/>
      <c r="K610" s="460"/>
      <c r="L610" s="460"/>
      <c r="M610" s="460"/>
      <c r="N610" s="460"/>
      <c r="O610" s="773"/>
      <c r="P610" s="770" t="s">
        <v>41</v>
      </c>
      <c r="Q610" s="771"/>
      <c r="R610" s="771"/>
      <c r="S610" s="771"/>
      <c r="T610" s="771"/>
      <c r="U610" s="771"/>
      <c r="V610" s="772"/>
      <c r="W610" s="44" t="s">
        <v>54</v>
      </c>
      <c r="X610" s="41"/>
      <c r="Y610" s="41"/>
      <c r="Z610" s="41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34.033140000000003</v>
      </c>
      <c r="AA610" s="65"/>
      <c r="AB610" s="65"/>
      <c r="AC610" s="65"/>
    </row>
    <row r="611" spans="1:32" ht="13.5" thickBot="1" x14ac:dyDescent="0.25"/>
    <row r="612" spans="1:32" ht="27" thickTop="1" thickBot="1" x14ac:dyDescent="0.25">
      <c r="A612" s="45" t="s">
        <v>9</v>
      </c>
      <c r="B612" s="78" t="s">
        <v>78</v>
      </c>
      <c r="C612" s="767" t="s">
        <v>115</v>
      </c>
      <c r="D612" s="767" t="s">
        <v>115</v>
      </c>
      <c r="E612" s="767" t="s">
        <v>115</v>
      </c>
      <c r="F612" s="767" t="s">
        <v>115</v>
      </c>
      <c r="G612" s="767" t="s">
        <v>115</v>
      </c>
      <c r="H612" s="767" t="s">
        <v>115</v>
      </c>
      <c r="I612" s="767" t="s">
        <v>270</v>
      </c>
      <c r="J612" s="767" t="s">
        <v>270</v>
      </c>
      <c r="K612" s="767" t="s">
        <v>270</v>
      </c>
      <c r="L612" s="774"/>
      <c r="M612" s="767" t="s">
        <v>270</v>
      </c>
      <c r="N612" s="774"/>
      <c r="O612" s="767" t="s">
        <v>270</v>
      </c>
      <c r="P612" s="767" t="s">
        <v>270</v>
      </c>
      <c r="Q612" s="767" t="s">
        <v>270</v>
      </c>
      <c r="R612" s="767" t="s">
        <v>270</v>
      </c>
      <c r="S612" s="767" t="s">
        <v>270</v>
      </c>
      <c r="T612" s="767" t="s">
        <v>270</v>
      </c>
      <c r="U612" s="767" t="s">
        <v>270</v>
      </c>
      <c r="V612" s="767" t="s">
        <v>270</v>
      </c>
      <c r="W612" s="767" t="s">
        <v>514</v>
      </c>
      <c r="X612" s="767" t="s">
        <v>514</v>
      </c>
      <c r="Y612" s="767" t="s">
        <v>570</v>
      </c>
      <c r="Z612" s="767" t="s">
        <v>570</v>
      </c>
      <c r="AA612" s="767" t="s">
        <v>570</v>
      </c>
      <c r="AB612" s="767" t="s">
        <v>570</v>
      </c>
      <c r="AC612" s="78" t="s">
        <v>678</v>
      </c>
      <c r="AD612" s="767" t="s">
        <v>722</v>
      </c>
      <c r="AE612" s="767" t="s">
        <v>722</v>
      </c>
      <c r="AF612" s="1"/>
    </row>
    <row r="613" spans="1:32" ht="14.25" customHeight="1" thickTop="1" x14ac:dyDescent="0.2">
      <c r="A613" s="775" t="s">
        <v>10</v>
      </c>
      <c r="B613" s="767" t="s">
        <v>78</v>
      </c>
      <c r="C613" s="767" t="s">
        <v>116</v>
      </c>
      <c r="D613" s="767" t="s">
        <v>138</v>
      </c>
      <c r="E613" s="767" t="s">
        <v>189</v>
      </c>
      <c r="F613" s="767" t="s">
        <v>206</v>
      </c>
      <c r="G613" s="767" t="s">
        <v>238</v>
      </c>
      <c r="H613" s="767" t="s">
        <v>115</v>
      </c>
      <c r="I613" s="767" t="s">
        <v>271</v>
      </c>
      <c r="J613" s="767" t="s">
        <v>288</v>
      </c>
      <c r="K613" s="767" t="s">
        <v>354</v>
      </c>
      <c r="L613" s="1"/>
      <c r="M613" s="767" t="s">
        <v>371</v>
      </c>
      <c r="N613" s="1"/>
      <c r="O613" s="767" t="s">
        <v>389</v>
      </c>
      <c r="P613" s="767" t="s">
        <v>405</v>
      </c>
      <c r="Q613" s="767" t="s">
        <v>409</v>
      </c>
      <c r="R613" s="767" t="s">
        <v>418</v>
      </c>
      <c r="S613" s="767" t="s">
        <v>429</v>
      </c>
      <c r="T613" s="767" t="s">
        <v>432</v>
      </c>
      <c r="U613" s="767" t="s">
        <v>439</v>
      </c>
      <c r="V613" s="767" t="s">
        <v>505</v>
      </c>
      <c r="W613" s="767" t="s">
        <v>515</v>
      </c>
      <c r="X613" s="767" t="s">
        <v>543</v>
      </c>
      <c r="Y613" s="767" t="s">
        <v>571</v>
      </c>
      <c r="Z613" s="767" t="s">
        <v>634</v>
      </c>
      <c r="AA613" s="767" t="s">
        <v>662</v>
      </c>
      <c r="AB613" s="767" t="s">
        <v>669</v>
      </c>
      <c r="AC613" s="767" t="s">
        <v>678</v>
      </c>
      <c r="AD613" s="767" t="s">
        <v>722</v>
      </c>
      <c r="AE613" s="767" t="s">
        <v>790</v>
      </c>
      <c r="AF613" s="1"/>
    </row>
    <row r="614" spans="1:32" ht="13.5" thickBot="1" x14ac:dyDescent="0.25">
      <c r="A614" s="776"/>
      <c r="B614" s="767"/>
      <c r="C614" s="767"/>
      <c r="D614" s="767"/>
      <c r="E614" s="767"/>
      <c r="F614" s="767"/>
      <c r="G614" s="767"/>
      <c r="H614" s="767"/>
      <c r="I614" s="767"/>
      <c r="J614" s="767"/>
      <c r="K614" s="767"/>
      <c r="L614" s="1"/>
      <c r="M614" s="767"/>
      <c r="N614" s="1"/>
      <c r="O614" s="767"/>
      <c r="P614" s="767"/>
      <c r="Q614" s="767"/>
      <c r="R614" s="767"/>
      <c r="S614" s="767"/>
      <c r="T614" s="767"/>
      <c r="U614" s="767"/>
      <c r="V614" s="767"/>
      <c r="W614" s="767"/>
      <c r="X614" s="767"/>
      <c r="Y614" s="767"/>
      <c r="Z614" s="767"/>
      <c r="AA614" s="767"/>
      <c r="AB614" s="767"/>
      <c r="AC614" s="767"/>
      <c r="AD614" s="767"/>
      <c r="AE614" s="767"/>
      <c r="AF614" s="1"/>
    </row>
    <row r="615" spans="1:32" ht="18" thickTop="1" thickBot="1" x14ac:dyDescent="0.25">
      <c r="A615" s="45" t="s">
        <v>13</v>
      </c>
      <c r="B615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51">
        <f>IFERROR(Y51*1,"0")+IFERROR(Y52*1,"0")+IFERROR(Y53*1,"0")+IFERROR(Y54*1,"0")+IFERROR(Y55*1,"0")+IFERROR(Y56*1,"0")+IFERROR(Y60*1,"0")+IFERROR(Y61*1,"0")</f>
        <v>462.40000000000003</v>
      </c>
      <c r="D615" s="51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1566.0000000000002</v>
      </c>
      <c r="E615" s="51">
        <f>IFERROR(Y101*1,"0")+IFERROR(Y102*1,"0")+IFERROR(Y103*1,"0")+IFERROR(Y107*1,"0")+IFERROR(Y108*1,"0")+IFERROR(Y109*1,"0")+IFERROR(Y110*1,"0")+IFERROR(Y111*1,"0")</f>
        <v>198</v>
      </c>
      <c r="F615" s="51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51">
        <f>IFERROR(Y145*1,"0")+IFERROR(Y146*1,"0")+IFERROR(Y150*1,"0")+IFERROR(Y151*1,"0")+IFERROR(Y155*1,"0")+IFERROR(Y156*1,"0")</f>
        <v>0</v>
      </c>
      <c r="H615" s="51">
        <f>IFERROR(Y161*1,"0")+IFERROR(Y162*1,"0")+IFERROR(Y163*1,"0")+IFERROR(Y167*1,"0")+IFERROR(Y168*1,"0")+IFERROR(Y169*1,"0")+IFERROR(Y170*1,"0")+IFERROR(Y171*1,"0")+IFERROR(Y175*1,"0")+IFERROR(Y176*1,"0")+IFERROR(Y177*1,"0")</f>
        <v>960.6</v>
      </c>
      <c r="I615" s="51">
        <f>IFERROR(Y183*1,"0")+IFERROR(Y184*1,"0")+IFERROR(Y185*1,"0")+IFERROR(Y186*1,"0")+IFERROR(Y187*1,"0")+IFERROR(Y188*1,"0")+IFERROR(Y189*1,"0")+IFERROR(Y190*1,"0")</f>
        <v>0</v>
      </c>
      <c r="J615" s="51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459.00000000000006</v>
      </c>
      <c r="K615" s="51">
        <f>IFERROR(Y239*1,"0")+IFERROR(Y240*1,"0")+IFERROR(Y241*1,"0")+IFERROR(Y242*1,"0")+IFERROR(Y243*1,"0")+IFERROR(Y244*1,"0")+IFERROR(Y245*1,"0")+IFERROR(Y246*1,"0")</f>
        <v>0</v>
      </c>
      <c r="L615" s="1"/>
      <c r="M615" s="51">
        <f>IFERROR(Y251*1,"0")+IFERROR(Y252*1,"0")+IFERROR(Y253*1,"0")+IFERROR(Y254*1,"0")+IFERROR(Y255*1,"0")+IFERROR(Y256*1,"0")+IFERROR(Y257*1,"0")+IFERROR(Y258*1,"0")</f>
        <v>0</v>
      </c>
      <c r="N615" s="1"/>
      <c r="O615" s="51">
        <f>IFERROR(Y263*1,"0")+IFERROR(Y264*1,"0")+IFERROR(Y265*1,"0")+IFERROR(Y266*1,"0")+IFERROR(Y267*1,"0")</f>
        <v>200</v>
      </c>
      <c r="P615" s="51">
        <f>IFERROR(Y272*1,"0")</f>
        <v>0</v>
      </c>
      <c r="Q615" s="51">
        <f>IFERROR(Y277*1,"0")+IFERROR(Y278*1,"0")+IFERROR(Y279*1,"0")</f>
        <v>0</v>
      </c>
      <c r="R615" s="51">
        <f>IFERROR(Y284*1,"0")+IFERROR(Y285*1,"0")+IFERROR(Y286*1,"0")+IFERROR(Y287*1,"0")+IFERROR(Y288*1,"0")</f>
        <v>0</v>
      </c>
      <c r="S615" s="51">
        <f>IFERROR(Y293*1,"0")</f>
        <v>0</v>
      </c>
      <c r="T615" s="51">
        <f>IFERROR(Y298*1,"0")+IFERROR(Y302*1,"0")+IFERROR(Y303*1,"0")</f>
        <v>0</v>
      </c>
      <c r="U615" s="51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2827.2000000000003</v>
      </c>
      <c r="V615" s="51">
        <f>IFERROR(Y354*1,"0")+IFERROR(Y358*1,"0")+IFERROR(Y359*1,"0")+IFERROR(Y360*1,"0")</f>
        <v>202.5</v>
      </c>
      <c r="W615" s="51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8865</v>
      </c>
      <c r="X615" s="51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51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51">
        <f>IFERROR(Y466*1,"0")+IFERROR(Y470*1,"0")+IFERROR(Y471*1,"0")+IFERROR(Y472*1,"0")+IFERROR(Y473*1,"0")+IFERROR(Y474*1,"0")+IFERROR(Y475*1,"0")+IFERROR(Y476*1,"0")+IFERROR(Y480*1,"0")+IFERROR(Y481*1,"0")+IFERROR(Y485*1,"0")+IFERROR(Y489*1,"0")</f>
        <v>50.400000000000006</v>
      </c>
      <c r="AA615" s="51">
        <f>IFERROR(Y494*1,"0")+IFERROR(Y495*1,"0")+IFERROR(Y496*1,"0")</f>
        <v>0</v>
      </c>
      <c r="AB615" s="51">
        <f>IFERROR(Y501*1,"0")+IFERROR(Y502*1,"0")+IFERROR(Y506*1,"0")</f>
        <v>0</v>
      </c>
      <c r="AC615" s="51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2259.84</v>
      </c>
      <c r="AD615" s="51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51">
        <f>IFERROR(Y589*1,"0")+IFERROR(Y590*1,"0")+IFERROR(Y594*1,"0")+IFERROR(Y598*1,"0")+IFERROR(Y602*1,"0")</f>
        <v>0</v>
      </c>
      <c r="AF615" s="1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4"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2" t="s">
        <v>807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809</v>
      </c>
      <c r="C6" s="52" t="s">
        <v>810</v>
      </c>
      <c r="D6" s="52" t="s">
        <v>811</v>
      </c>
      <c r="E6" s="52" t="s">
        <v>48</v>
      </c>
    </row>
    <row r="7" spans="2:8" x14ac:dyDescent="0.2">
      <c r="B7" s="52" t="s">
        <v>812</v>
      </c>
      <c r="C7" s="52" t="s">
        <v>813</v>
      </c>
      <c r="D7" s="52" t="s">
        <v>814</v>
      </c>
      <c r="E7" s="52" t="s">
        <v>48</v>
      </c>
    </row>
    <row r="8" spans="2:8" x14ac:dyDescent="0.2">
      <c r="B8" s="52" t="s">
        <v>815</v>
      </c>
      <c r="C8" s="52" t="s">
        <v>816</v>
      </c>
      <c r="D8" s="52" t="s">
        <v>817</v>
      </c>
      <c r="E8" s="52" t="s">
        <v>48</v>
      </c>
    </row>
    <row r="9" spans="2:8" x14ac:dyDescent="0.2">
      <c r="B9" s="52" t="s">
        <v>818</v>
      </c>
      <c r="C9" s="52" t="s">
        <v>819</v>
      </c>
      <c r="D9" s="52" t="s">
        <v>820</v>
      </c>
      <c r="E9" s="52" t="s">
        <v>48</v>
      </c>
    </row>
    <row r="11" spans="2:8" x14ac:dyDescent="0.2">
      <c r="B11" s="52" t="s">
        <v>821</v>
      </c>
      <c r="C11" s="52" t="s">
        <v>810</v>
      </c>
      <c r="D11" s="52" t="s">
        <v>48</v>
      </c>
      <c r="E11" s="52" t="s">
        <v>48</v>
      </c>
    </row>
    <row r="13" spans="2:8" x14ac:dyDescent="0.2">
      <c r="B13" s="52" t="s">
        <v>822</v>
      </c>
      <c r="C13" s="52" t="s">
        <v>813</v>
      </c>
      <c r="D13" s="52" t="s">
        <v>48</v>
      </c>
      <c r="E13" s="52" t="s">
        <v>48</v>
      </c>
    </row>
    <row r="15" spans="2:8" x14ac:dyDescent="0.2">
      <c r="B15" s="52" t="s">
        <v>823</v>
      </c>
      <c r="C15" s="52" t="s">
        <v>816</v>
      </c>
      <c r="D15" s="52" t="s">
        <v>48</v>
      </c>
      <c r="E15" s="52" t="s">
        <v>48</v>
      </c>
    </row>
    <row r="17" spans="2:5" x14ac:dyDescent="0.2">
      <c r="B17" s="52" t="s">
        <v>824</v>
      </c>
      <c r="C17" s="52" t="s">
        <v>819</v>
      </c>
      <c r="D17" s="52" t="s">
        <v>48</v>
      </c>
      <c r="E17" s="52" t="s">
        <v>48</v>
      </c>
    </row>
    <row r="19" spans="2:5" x14ac:dyDescent="0.2">
      <c r="B19" s="52" t="s">
        <v>825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826</v>
      </c>
      <c r="C20" s="52" t="s">
        <v>48</v>
      </c>
      <c r="D20" s="52" t="s">
        <v>48</v>
      </c>
      <c r="E20" s="52" t="s">
        <v>48</v>
      </c>
    </row>
    <row r="21" spans="2:5" x14ac:dyDescent="0.2">
      <c r="B21" s="52" t="s">
        <v>827</v>
      </c>
      <c r="C21" s="52" t="s">
        <v>48</v>
      </c>
      <c r="D21" s="52" t="s">
        <v>48</v>
      </c>
      <c r="E21" s="52" t="s">
        <v>48</v>
      </c>
    </row>
    <row r="22" spans="2:5" x14ac:dyDescent="0.2">
      <c r="B22" s="52" t="s">
        <v>828</v>
      </c>
      <c r="C22" s="52" t="s">
        <v>48</v>
      </c>
      <c r="D22" s="52" t="s">
        <v>48</v>
      </c>
      <c r="E22" s="52" t="s">
        <v>48</v>
      </c>
    </row>
    <row r="23" spans="2:5" x14ac:dyDescent="0.2">
      <c r="B23" s="52" t="s">
        <v>829</v>
      </c>
      <c r="C23" s="52" t="s">
        <v>48</v>
      </c>
      <c r="D23" s="52" t="s">
        <v>48</v>
      </c>
      <c r="E23" s="52" t="s">
        <v>48</v>
      </c>
    </row>
    <row r="24" spans="2:5" x14ac:dyDescent="0.2">
      <c r="B24" s="52" t="s">
        <v>830</v>
      </c>
      <c r="C24" s="52" t="s">
        <v>48</v>
      </c>
      <c r="D24" s="52" t="s">
        <v>48</v>
      </c>
      <c r="E24" s="52" t="s">
        <v>48</v>
      </c>
    </row>
    <row r="25" spans="2:5" x14ac:dyDescent="0.2">
      <c r="B25" s="52" t="s">
        <v>831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832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833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834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835</v>
      </c>
      <c r="C29" s="52" t="s">
        <v>48</v>
      </c>
      <c r="D29" s="52" t="s">
        <v>48</v>
      </c>
      <c r="E29" s="52" t="s">
        <v>48</v>
      </c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2024-08-06T08:00:43Z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